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wner\Desktop\시니어 기능보강\칠곡시니어클럽 기능보강공사(납품도서 전산파일)\02 입찰용 도서(건축,기계설비)\02 공내역서\01-1 건축\"/>
    </mc:Choice>
  </mc:AlternateContent>
  <xr:revisionPtr revIDLastSave="0" documentId="13_ncr:1_{419F0C59-0900-4723-913C-5C7C51E40EE7}" xr6:coauthVersionLast="47" xr6:coauthVersionMax="47" xr10:uidLastSave="{00000000-0000-0000-0000-000000000000}"/>
  <bookViews>
    <workbookView xWindow="-19320" yWindow="-120" windowWidth="19440" windowHeight="15000" xr2:uid="{E5B57E9F-514D-4595-B317-1B94F3F92699}"/>
  </bookViews>
  <sheets>
    <sheet name="원가계산서" sheetId="9" r:id="rId1"/>
    <sheet name="집계표" sheetId="8" r:id="rId2"/>
    <sheet name="내역서" sheetId="7" r:id="rId3"/>
    <sheet name="Sheet1" sheetId="1" r:id="rId4"/>
  </sheets>
  <definedNames>
    <definedName name="_xlnm.Print_Area" localSheetId="2">내역서!$A$1:$M$319</definedName>
    <definedName name="_xlnm.Print_Area" localSheetId="0">원가계산서!$A$1:$F$42</definedName>
    <definedName name="_xlnm.Print_Area" localSheetId="1">집계표!$A$1:$M$67</definedName>
    <definedName name="_xlnm.Print_Titles" localSheetId="2">내역서!$1:$4</definedName>
    <definedName name="_xlnm.Print_Titles" localSheetId="0">원가계산서!$1:$4</definedName>
    <definedName name="_xlnm.Print_Titles" localSheetId="1">집계표!$1:$4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37" i="7" l="1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D37" i="9"/>
  <c r="D32" i="9"/>
  <c r="D31" i="9"/>
  <c r="D28" i="9"/>
  <c r="E28" i="9"/>
  <c r="I28" i="9" s="1"/>
  <c r="D27" i="9"/>
  <c r="E27" i="9"/>
  <c r="I27" i="9" s="1"/>
  <c r="D24" i="9"/>
  <c r="E24" i="9"/>
  <c r="I24" i="9" s="1"/>
  <c r="D23" i="9"/>
  <c r="E23" i="9"/>
  <c r="I23" i="9" s="1"/>
  <c r="D22" i="9"/>
  <c r="E22" i="9"/>
  <c r="I22" i="9" s="1"/>
  <c r="D21" i="9"/>
  <c r="E21" i="9"/>
  <c r="I21" i="9" s="1"/>
  <c r="D20" i="9"/>
  <c r="E20" i="9"/>
  <c r="I20" i="9" s="1"/>
  <c r="D19" i="9"/>
  <c r="E19" i="9"/>
  <c r="I19" i="9"/>
  <c r="D18" i="9"/>
  <c r="E18" i="9"/>
  <c r="I18" i="9" s="1"/>
  <c r="D17" i="9"/>
  <c r="E17" i="9"/>
  <c r="I17" i="9" s="1"/>
  <c r="D16" i="9"/>
  <c r="E16" i="9"/>
  <c r="I16" i="9" s="1"/>
  <c r="D15" i="9"/>
  <c r="E15" i="9"/>
  <c r="I15" i="9" s="1"/>
  <c r="D14" i="9"/>
  <c r="E14" i="9"/>
  <c r="I14" i="9" s="1"/>
  <c r="D13" i="9"/>
  <c r="E13" i="9"/>
  <c r="I13" i="9" s="1"/>
  <c r="E12" i="9"/>
  <c r="I12" i="9" s="1"/>
  <c r="E11" i="9"/>
  <c r="I11" i="9" s="1"/>
  <c r="D10" i="9"/>
  <c r="E10" i="9"/>
  <c r="I10" i="9" s="1"/>
  <c r="E9" i="9"/>
  <c r="I9" i="9" s="1"/>
  <c r="E8" i="9"/>
  <c r="I8" i="9" s="1"/>
  <c r="E7" i="9"/>
  <c r="I7" i="9" s="1"/>
  <c r="E6" i="9"/>
  <c r="I6" i="9" s="1"/>
  <c r="E5" i="9"/>
  <c r="I5" i="9" s="1"/>
  <c r="F67" i="8"/>
  <c r="L67" i="8" s="1"/>
  <c r="H67" i="8"/>
  <c r="G6" i="8" s="1"/>
  <c r="H6" i="8" s="1"/>
  <c r="H25" i="8" s="1"/>
  <c r="J67" i="8"/>
  <c r="R67" i="8"/>
  <c r="S67" i="8"/>
  <c r="T67" i="8"/>
  <c r="T6" i="8" s="1"/>
  <c r="U67" i="8"/>
  <c r="V67" i="8"/>
  <c r="W67" i="8"/>
  <c r="X67" i="8"/>
  <c r="Y67" i="8"/>
  <c r="Z67" i="8"/>
  <c r="AA67" i="8"/>
  <c r="AA6" i="8" s="1"/>
  <c r="AB67" i="8"/>
  <c r="AB6" i="8" s="1"/>
  <c r="AC67" i="8"/>
  <c r="AC6" i="8" s="1"/>
  <c r="AD67" i="8"/>
  <c r="AE67" i="8"/>
  <c r="AF67" i="8"/>
  <c r="AG67" i="8"/>
  <c r="AH67" i="8"/>
  <c r="AI67" i="8"/>
  <c r="AJ67" i="8"/>
  <c r="AJ6" i="8" s="1"/>
  <c r="AK67" i="8"/>
  <c r="AL67" i="8"/>
  <c r="AM67" i="8"/>
  <c r="AN67" i="8"/>
  <c r="AO67" i="8"/>
  <c r="AP67" i="8"/>
  <c r="AQ67" i="8"/>
  <c r="AQ6" i="8" s="1"/>
  <c r="AR67" i="8"/>
  <c r="AR6" i="8" s="1"/>
  <c r="AS67" i="8"/>
  <c r="AS6" i="8" s="1"/>
  <c r="AT67" i="8"/>
  <c r="AU67" i="8"/>
  <c r="AV67" i="8"/>
  <c r="AW67" i="8"/>
  <c r="AX67" i="8"/>
  <c r="AY67" i="8"/>
  <c r="E48" i="8"/>
  <c r="F48" i="8" s="1"/>
  <c r="G48" i="8"/>
  <c r="H48" i="8"/>
  <c r="I48" i="8"/>
  <c r="J48" i="8" s="1"/>
  <c r="K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AG48" i="8"/>
  <c r="AH48" i="8"/>
  <c r="AI48" i="8"/>
  <c r="AJ48" i="8"/>
  <c r="AK48" i="8"/>
  <c r="AL48" i="8"/>
  <c r="AM48" i="8"/>
  <c r="AN48" i="8"/>
  <c r="AO48" i="8"/>
  <c r="AP48" i="8"/>
  <c r="AQ48" i="8"/>
  <c r="AR48" i="8"/>
  <c r="AS48" i="8"/>
  <c r="AT48" i="8"/>
  <c r="AU48" i="8"/>
  <c r="AV48" i="8"/>
  <c r="F46" i="8"/>
  <c r="L46" i="8" s="1"/>
  <c r="H46" i="8"/>
  <c r="J46" i="8"/>
  <c r="R46" i="8"/>
  <c r="T46" i="8"/>
  <c r="U46" i="8"/>
  <c r="V46" i="8"/>
  <c r="W46" i="8"/>
  <c r="W5" i="8" s="1"/>
  <c r="Y46" i="8"/>
  <c r="Y5" i="8" s="1"/>
  <c r="Z46" i="8"/>
  <c r="AV46" i="8"/>
  <c r="AW46" i="8"/>
  <c r="AX46" i="8"/>
  <c r="AY46" i="8"/>
  <c r="E40" i="8"/>
  <c r="F40" i="8"/>
  <c r="G40" i="8"/>
  <c r="H40" i="8"/>
  <c r="I40" i="8"/>
  <c r="J40" i="8"/>
  <c r="L40" i="8" s="1"/>
  <c r="K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AO40" i="8"/>
  <c r="AP40" i="8"/>
  <c r="AQ40" i="8"/>
  <c r="AR40" i="8"/>
  <c r="AS40" i="8"/>
  <c r="AT40" i="8"/>
  <c r="AU40" i="8"/>
  <c r="AV40" i="8"/>
  <c r="E39" i="8"/>
  <c r="F39" i="8"/>
  <c r="G39" i="8"/>
  <c r="H39" i="8"/>
  <c r="I39" i="8"/>
  <c r="J39" i="8" s="1"/>
  <c r="L39" i="8" s="1"/>
  <c r="K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I39" i="8"/>
  <c r="AJ39" i="8"/>
  <c r="AK39" i="8"/>
  <c r="AL39" i="8"/>
  <c r="AM39" i="8"/>
  <c r="AN39" i="8"/>
  <c r="AO39" i="8"/>
  <c r="AP39" i="8"/>
  <c r="AQ39" i="8"/>
  <c r="AR39" i="8"/>
  <c r="AS39" i="8"/>
  <c r="AT39" i="8"/>
  <c r="AU39" i="8"/>
  <c r="AV39" i="8"/>
  <c r="E38" i="8"/>
  <c r="F38" i="8"/>
  <c r="G38" i="8"/>
  <c r="H38" i="8"/>
  <c r="I38" i="8"/>
  <c r="J38" i="8"/>
  <c r="K38" i="8"/>
  <c r="L38" i="8"/>
  <c r="R38" i="8"/>
  <c r="T38" i="8"/>
  <c r="U38" i="8"/>
  <c r="V38" i="8"/>
  <c r="W38" i="8"/>
  <c r="Y38" i="8"/>
  <c r="Z38" i="8"/>
  <c r="AV38" i="8"/>
  <c r="E37" i="8"/>
  <c r="F37" i="8"/>
  <c r="G37" i="8"/>
  <c r="H37" i="8"/>
  <c r="I37" i="8"/>
  <c r="J37" i="8"/>
  <c r="L37" i="8" s="1"/>
  <c r="K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AT37" i="8"/>
  <c r="AU37" i="8"/>
  <c r="AV37" i="8"/>
  <c r="E36" i="8"/>
  <c r="F36" i="8"/>
  <c r="G36" i="8"/>
  <c r="H36" i="8"/>
  <c r="I36" i="8"/>
  <c r="J36" i="8"/>
  <c r="K36" i="8"/>
  <c r="L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AT36" i="8"/>
  <c r="AU36" i="8"/>
  <c r="AV36" i="8"/>
  <c r="E35" i="8"/>
  <c r="F35" i="8"/>
  <c r="G35" i="8"/>
  <c r="H35" i="8"/>
  <c r="I35" i="8"/>
  <c r="J35" i="8" s="1"/>
  <c r="L35" i="8" s="1"/>
  <c r="K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AR35" i="8"/>
  <c r="AS35" i="8"/>
  <c r="AT35" i="8"/>
  <c r="AU35" i="8"/>
  <c r="AV35" i="8"/>
  <c r="E34" i="8"/>
  <c r="F34" i="8"/>
  <c r="G34" i="8"/>
  <c r="H34" i="8"/>
  <c r="I34" i="8"/>
  <c r="J34" i="8"/>
  <c r="K34" i="8"/>
  <c r="L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AT34" i="8"/>
  <c r="AU34" i="8"/>
  <c r="AV34" i="8"/>
  <c r="E33" i="8"/>
  <c r="F33" i="8"/>
  <c r="G33" i="8"/>
  <c r="H33" i="8"/>
  <c r="I33" i="8"/>
  <c r="J33" i="8"/>
  <c r="K33" i="8"/>
  <c r="L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AT33" i="8"/>
  <c r="AU33" i="8"/>
  <c r="AV33" i="8"/>
  <c r="E32" i="8"/>
  <c r="F32" i="8"/>
  <c r="G32" i="8"/>
  <c r="H32" i="8"/>
  <c r="I32" i="8"/>
  <c r="J32" i="8"/>
  <c r="K32" i="8"/>
  <c r="L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AT32" i="8"/>
  <c r="AU32" i="8"/>
  <c r="AV32" i="8"/>
  <c r="E31" i="8"/>
  <c r="F31" i="8"/>
  <c r="G31" i="8"/>
  <c r="H31" i="8"/>
  <c r="I31" i="8"/>
  <c r="J31" i="8"/>
  <c r="K31" i="8"/>
  <c r="L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AT31" i="8"/>
  <c r="AU31" i="8"/>
  <c r="AV31" i="8"/>
  <c r="E30" i="8"/>
  <c r="F30" i="8"/>
  <c r="G30" i="8"/>
  <c r="H30" i="8"/>
  <c r="I30" i="8"/>
  <c r="J30" i="8" s="1"/>
  <c r="L30" i="8" s="1"/>
  <c r="K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E29" i="8"/>
  <c r="F29" i="8"/>
  <c r="G29" i="8"/>
  <c r="H29" i="8"/>
  <c r="I29" i="8"/>
  <c r="J29" i="8"/>
  <c r="K29" i="8"/>
  <c r="L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AF29" i="8"/>
  <c r="AG29" i="8"/>
  <c r="AH29" i="8"/>
  <c r="AI29" i="8"/>
  <c r="AJ29" i="8"/>
  <c r="AK29" i="8"/>
  <c r="AL29" i="8"/>
  <c r="AM29" i="8"/>
  <c r="AN29" i="8"/>
  <c r="AO29" i="8"/>
  <c r="AP29" i="8"/>
  <c r="AQ29" i="8"/>
  <c r="AR29" i="8"/>
  <c r="AS29" i="8"/>
  <c r="AT29" i="8"/>
  <c r="AU29" i="8"/>
  <c r="AV29" i="8"/>
  <c r="E28" i="8"/>
  <c r="F28" i="8"/>
  <c r="G28" i="8"/>
  <c r="H28" i="8"/>
  <c r="I28" i="8"/>
  <c r="J28" i="8"/>
  <c r="K28" i="8"/>
  <c r="L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AV28" i="8"/>
  <c r="E27" i="8"/>
  <c r="F27" i="8"/>
  <c r="G27" i="8"/>
  <c r="H27" i="8"/>
  <c r="I27" i="8"/>
  <c r="J27" i="8" s="1"/>
  <c r="L27" i="8" s="1"/>
  <c r="K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AT27" i="8"/>
  <c r="AU27" i="8"/>
  <c r="AV27" i="8"/>
  <c r="AW25" i="8"/>
  <c r="AX25" i="8"/>
  <c r="AY25" i="8"/>
  <c r="I6" i="8"/>
  <c r="J6" i="8"/>
  <c r="R6" i="8"/>
  <c r="S6" i="8"/>
  <c r="U6" i="8"/>
  <c r="V6" i="8"/>
  <c r="W6" i="8"/>
  <c r="X6" i="8"/>
  <c r="Y6" i="8"/>
  <c r="Z6" i="8"/>
  <c r="AD6" i="8"/>
  <c r="AE6" i="8"/>
  <c r="AF6" i="8"/>
  <c r="AG6" i="8"/>
  <c r="AH6" i="8"/>
  <c r="AI6" i="8"/>
  <c r="AK6" i="8"/>
  <c r="AL6" i="8"/>
  <c r="AM6" i="8"/>
  <c r="AN6" i="8"/>
  <c r="AO6" i="8"/>
  <c r="AP6" i="8"/>
  <c r="AT6" i="8"/>
  <c r="AU6" i="8"/>
  <c r="AV6" i="8"/>
  <c r="AV25" i="8" s="1"/>
  <c r="E5" i="8"/>
  <c r="F5" i="8" s="1"/>
  <c r="G5" i="8"/>
  <c r="H5" i="8"/>
  <c r="I5" i="8"/>
  <c r="J5" i="8" s="1"/>
  <c r="J25" i="8" s="1"/>
  <c r="R5" i="8"/>
  <c r="R25" i="8" s="1"/>
  <c r="T5" i="8"/>
  <c r="U5" i="8"/>
  <c r="V5" i="8"/>
  <c r="Z5" i="8"/>
  <c r="Z25" i="8" s="1"/>
  <c r="AV5" i="8"/>
  <c r="F319" i="7"/>
  <c r="L319" i="7" s="1"/>
  <c r="H319" i="7"/>
  <c r="J319" i="7"/>
  <c r="R319" i="7"/>
  <c r="S319" i="7"/>
  <c r="T319" i="7"/>
  <c r="U319" i="7"/>
  <c r="V319" i="7"/>
  <c r="W319" i="7"/>
  <c r="X319" i="7"/>
  <c r="Y319" i="7"/>
  <c r="Z319" i="7"/>
  <c r="AA319" i="7"/>
  <c r="AB319" i="7"/>
  <c r="AC319" i="7"/>
  <c r="AD319" i="7"/>
  <c r="AE319" i="7"/>
  <c r="AF319" i="7"/>
  <c r="AG319" i="7"/>
  <c r="AH319" i="7"/>
  <c r="AI319" i="7"/>
  <c r="AJ319" i="7"/>
  <c r="AK319" i="7"/>
  <c r="AL319" i="7"/>
  <c r="AM319" i="7"/>
  <c r="AN319" i="7"/>
  <c r="AO319" i="7"/>
  <c r="AP319" i="7"/>
  <c r="AQ319" i="7"/>
  <c r="AR319" i="7"/>
  <c r="AS319" i="7"/>
  <c r="AT319" i="7"/>
  <c r="AU319" i="7"/>
  <c r="AV319" i="7"/>
  <c r="AW319" i="7"/>
  <c r="AX319" i="7"/>
  <c r="AY319" i="7"/>
  <c r="F300" i="7"/>
  <c r="H300" i="7"/>
  <c r="J300" i="7"/>
  <c r="L300" i="7" s="1"/>
  <c r="K300" i="7"/>
  <c r="O300" i="7"/>
  <c r="S300" i="7"/>
  <c r="T300" i="7"/>
  <c r="U300" i="7"/>
  <c r="V300" i="7"/>
  <c r="W300" i="7"/>
  <c r="X300" i="7"/>
  <c r="Y300" i="7"/>
  <c r="Z300" i="7"/>
  <c r="AA300" i="7"/>
  <c r="AB300" i="7"/>
  <c r="AC300" i="7"/>
  <c r="AD300" i="7"/>
  <c r="AE300" i="7"/>
  <c r="AF300" i="7"/>
  <c r="AG300" i="7"/>
  <c r="AH300" i="7"/>
  <c r="AI300" i="7"/>
  <c r="AJ300" i="7"/>
  <c r="AK300" i="7"/>
  <c r="AL300" i="7"/>
  <c r="AM300" i="7"/>
  <c r="AN300" i="7"/>
  <c r="AO300" i="7"/>
  <c r="AP300" i="7"/>
  <c r="AQ300" i="7"/>
  <c r="AR300" i="7"/>
  <c r="AS300" i="7"/>
  <c r="AT300" i="7"/>
  <c r="AU300" i="7"/>
  <c r="F298" i="7"/>
  <c r="L298" i="7" s="1"/>
  <c r="H298" i="7"/>
  <c r="J298" i="7"/>
  <c r="R298" i="7"/>
  <c r="S298" i="7"/>
  <c r="T298" i="7"/>
  <c r="U298" i="7"/>
  <c r="V298" i="7"/>
  <c r="W298" i="7"/>
  <c r="X298" i="7"/>
  <c r="Y298" i="7"/>
  <c r="Z298" i="7"/>
  <c r="AA298" i="7"/>
  <c r="AB298" i="7"/>
  <c r="AC298" i="7"/>
  <c r="AD298" i="7"/>
  <c r="AE298" i="7"/>
  <c r="AF298" i="7"/>
  <c r="AG298" i="7"/>
  <c r="AH298" i="7"/>
  <c r="AI298" i="7"/>
  <c r="AJ298" i="7"/>
  <c r="AK298" i="7"/>
  <c r="AL298" i="7"/>
  <c r="AM298" i="7"/>
  <c r="AN298" i="7"/>
  <c r="AO298" i="7"/>
  <c r="AP298" i="7"/>
  <c r="AQ298" i="7"/>
  <c r="AR298" i="7"/>
  <c r="AS298" i="7"/>
  <c r="AT298" i="7"/>
  <c r="AU298" i="7"/>
  <c r="AV298" i="7"/>
  <c r="AW298" i="7"/>
  <c r="AX298" i="7"/>
  <c r="AY298" i="7"/>
  <c r="F282" i="7"/>
  <c r="H282" i="7"/>
  <c r="J282" i="7"/>
  <c r="K282" i="7"/>
  <c r="L282" i="7"/>
  <c r="O282" i="7"/>
  <c r="R282" i="7"/>
  <c r="S282" i="7"/>
  <c r="T282" i="7"/>
  <c r="U282" i="7"/>
  <c r="V282" i="7"/>
  <c r="W282" i="7"/>
  <c r="X282" i="7"/>
  <c r="Y282" i="7"/>
  <c r="Z282" i="7"/>
  <c r="AA282" i="7"/>
  <c r="AB282" i="7"/>
  <c r="AC282" i="7"/>
  <c r="AD282" i="7"/>
  <c r="AE282" i="7"/>
  <c r="AF282" i="7"/>
  <c r="AG282" i="7"/>
  <c r="AH282" i="7"/>
  <c r="AI282" i="7"/>
  <c r="AJ282" i="7"/>
  <c r="AK282" i="7"/>
  <c r="AL282" i="7"/>
  <c r="AM282" i="7"/>
  <c r="AN282" i="7"/>
  <c r="AO282" i="7"/>
  <c r="AP282" i="7"/>
  <c r="AQ282" i="7"/>
  <c r="AR282" i="7"/>
  <c r="AS282" i="7"/>
  <c r="AT282" i="7"/>
  <c r="AU282" i="7"/>
  <c r="F281" i="7"/>
  <c r="H281" i="7"/>
  <c r="J281" i="7"/>
  <c r="K281" i="7"/>
  <c r="L281" i="7"/>
  <c r="O281" i="7"/>
  <c r="R281" i="7"/>
  <c r="S281" i="7"/>
  <c r="T281" i="7"/>
  <c r="U281" i="7"/>
  <c r="V281" i="7"/>
  <c r="W281" i="7"/>
  <c r="X281" i="7"/>
  <c r="Y281" i="7"/>
  <c r="Z281" i="7"/>
  <c r="AA281" i="7"/>
  <c r="AB281" i="7"/>
  <c r="AC281" i="7"/>
  <c r="AD281" i="7"/>
  <c r="AE281" i="7"/>
  <c r="AF281" i="7"/>
  <c r="AG281" i="7"/>
  <c r="AH281" i="7"/>
  <c r="AI281" i="7"/>
  <c r="AJ281" i="7"/>
  <c r="AK281" i="7"/>
  <c r="AL281" i="7"/>
  <c r="AM281" i="7"/>
  <c r="AN281" i="7"/>
  <c r="AO281" i="7"/>
  <c r="AP281" i="7"/>
  <c r="AQ281" i="7"/>
  <c r="AR281" i="7"/>
  <c r="AS281" i="7"/>
  <c r="AT281" i="7"/>
  <c r="AU281" i="7"/>
  <c r="F280" i="7"/>
  <c r="H280" i="7"/>
  <c r="J280" i="7"/>
  <c r="K280" i="7"/>
  <c r="L280" i="7"/>
  <c r="O280" i="7"/>
  <c r="R280" i="7"/>
  <c r="S280" i="7"/>
  <c r="T280" i="7"/>
  <c r="U280" i="7"/>
  <c r="V280" i="7"/>
  <c r="W280" i="7"/>
  <c r="X280" i="7"/>
  <c r="Y280" i="7"/>
  <c r="Z280" i="7"/>
  <c r="AA280" i="7"/>
  <c r="AB280" i="7"/>
  <c r="AC280" i="7"/>
  <c r="AD280" i="7"/>
  <c r="AE280" i="7"/>
  <c r="AF280" i="7"/>
  <c r="AG280" i="7"/>
  <c r="AH280" i="7"/>
  <c r="AI280" i="7"/>
  <c r="AJ280" i="7"/>
  <c r="AK280" i="7"/>
  <c r="AL280" i="7"/>
  <c r="AM280" i="7"/>
  <c r="AN280" i="7"/>
  <c r="AO280" i="7"/>
  <c r="AP280" i="7"/>
  <c r="AQ280" i="7"/>
  <c r="AR280" i="7"/>
  <c r="AS280" i="7"/>
  <c r="AT280" i="7"/>
  <c r="AU280" i="7"/>
  <c r="F279" i="7"/>
  <c r="H279" i="7"/>
  <c r="J279" i="7"/>
  <c r="K279" i="7"/>
  <c r="L279" i="7"/>
  <c r="O279" i="7"/>
  <c r="R279" i="7"/>
  <c r="S279" i="7"/>
  <c r="T279" i="7"/>
  <c r="U279" i="7"/>
  <c r="V279" i="7"/>
  <c r="W279" i="7"/>
  <c r="X279" i="7"/>
  <c r="Y279" i="7"/>
  <c r="Z279" i="7"/>
  <c r="AA279" i="7"/>
  <c r="AB279" i="7"/>
  <c r="AC279" i="7"/>
  <c r="AD279" i="7"/>
  <c r="AE279" i="7"/>
  <c r="AF279" i="7"/>
  <c r="AG279" i="7"/>
  <c r="AH279" i="7"/>
  <c r="AI279" i="7"/>
  <c r="AJ279" i="7"/>
  <c r="AK279" i="7"/>
  <c r="AL279" i="7"/>
  <c r="AM279" i="7"/>
  <c r="AN279" i="7"/>
  <c r="AO279" i="7"/>
  <c r="AP279" i="7"/>
  <c r="AQ279" i="7"/>
  <c r="AR279" i="7"/>
  <c r="AS279" i="7"/>
  <c r="AT279" i="7"/>
  <c r="AU279" i="7"/>
  <c r="F277" i="7"/>
  <c r="L277" i="7" s="1"/>
  <c r="H277" i="7"/>
  <c r="J277" i="7"/>
  <c r="R277" i="7"/>
  <c r="S277" i="7"/>
  <c r="T277" i="7"/>
  <c r="U277" i="7"/>
  <c r="V277" i="7"/>
  <c r="W277" i="7"/>
  <c r="X277" i="7"/>
  <c r="Y277" i="7"/>
  <c r="Z277" i="7"/>
  <c r="AA277" i="7"/>
  <c r="AB277" i="7"/>
  <c r="AC277" i="7"/>
  <c r="AD277" i="7"/>
  <c r="AE277" i="7"/>
  <c r="AF277" i="7"/>
  <c r="AG277" i="7"/>
  <c r="AH277" i="7"/>
  <c r="AI277" i="7"/>
  <c r="AJ277" i="7"/>
  <c r="AK277" i="7"/>
  <c r="AL277" i="7"/>
  <c r="AM277" i="7"/>
  <c r="AN277" i="7"/>
  <c r="AO277" i="7"/>
  <c r="AP277" i="7"/>
  <c r="AQ277" i="7"/>
  <c r="AR277" i="7"/>
  <c r="AS277" i="7"/>
  <c r="AT277" i="7"/>
  <c r="AU277" i="7"/>
  <c r="AV277" i="7"/>
  <c r="AW277" i="7"/>
  <c r="AX277" i="7"/>
  <c r="AY277" i="7"/>
  <c r="F259" i="7"/>
  <c r="H259" i="7"/>
  <c r="J259" i="7"/>
  <c r="K259" i="7"/>
  <c r="L259" i="7"/>
  <c r="O259" i="7"/>
  <c r="R259" i="7"/>
  <c r="S259" i="7"/>
  <c r="T259" i="7"/>
  <c r="U259" i="7"/>
  <c r="V259" i="7"/>
  <c r="W259" i="7"/>
  <c r="X259" i="7"/>
  <c r="Y259" i="7"/>
  <c r="Z259" i="7"/>
  <c r="AA259" i="7"/>
  <c r="AB259" i="7"/>
  <c r="AC259" i="7"/>
  <c r="AD259" i="7"/>
  <c r="AE259" i="7"/>
  <c r="AF259" i="7"/>
  <c r="AG259" i="7"/>
  <c r="AH259" i="7"/>
  <c r="AI259" i="7"/>
  <c r="AJ259" i="7"/>
  <c r="AK259" i="7"/>
  <c r="AL259" i="7"/>
  <c r="AM259" i="7"/>
  <c r="AN259" i="7"/>
  <c r="AO259" i="7"/>
  <c r="AP259" i="7"/>
  <c r="AQ259" i="7"/>
  <c r="AR259" i="7"/>
  <c r="AS259" i="7"/>
  <c r="AT259" i="7"/>
  <c r="AU259" i="7"/>
  <c r="F258" i="7"/>
  <c r="H258" i="7"/>
  <c r="J258" i="7"/>
  <c r="K258" i="7"/>
  <c r="L258" i="7"/>
  <c r="O258" i="7"/>
  <c r="R258" i="7"/>
  <c r="S258" i="7"/>
  <c r="T258" i="7"/>
  <c r="U258" i="7"/>
  <c r="V258" i="7"/>
  <c r="W258" i="7"/>
  <c r="X258" i="7"/>
  <c r="Y258" i="7"/>
  <c r="Z258" i="7"/>
  <c r="AA258" i="7"/>
  <c r="AB258" i="7"/>
  <c r="AC258" i="7"/>
  <c r="AD258" i="7"/>
  <c r="AE258" i="7"/>
  <c r="AF258" i="7"/>
  <c r="AG258" i="7"/>
  <c r="AH258" i="7"/>
  <c r="AI258" i="7"/>
  <c r="AJ258" i="7"/>
  <c r="AK258" i="7"/>
  <c r="AL258" i="7"/>
  <c r="AM258" i="7"/>
  <c r="AN258" i="7"/>
  <c r="AO258" i="7"/>
  <c r="AP258" i="7"/>
  <c r="AQ258" i="7"/>
  <c r="AR258" i="7"/>
  <c r="AS258" i="7"/>
  <c r="AT258" i="7"/>
  <c r="AU258" i="7"/>
  <c r="F256" i="7"/>
  <c r="L256" i="7" s="1"/>
  <c r="H256" i="7"/>
  <c r="J256" i="7"/>
  <c r="R256" i="7"/>
  <c r="T256" i="7"/>
  <c r="U256" i="7"/>
  <c r="V256" i="7"/>
  <c r="W256" i="7"/>
  <c r="Y256" i="7"/>
  <c r="Z256" i="7"/>
  <c r="AV256" i="7"/>
  <c r="AW256" i="7"/>
  <c r="AX256" i="7"/>
  <c r="AY256" i="7"/>
  <c r="F250" i="7"/>
  <c r="H250" i="7"/>
  <c r="J250" i="7"/>
  <c r="K250" i="7"/>
  <c r="O250" i="7"/>
  <c r="R250" i="7"/>
  <c r="S250" i="7"/>
  <c r="T250" i="7"/>
  <c r="U250" i="7"/>
  <c r="V250" i="7"/>
  <c r="W250" i="7"/>
  <c r="X250" i="7"/>
  <c r="Y250" i="7"/>
  <c r="Z250" i="7"/>
  <c r="AA250" i="7"/>
  <c r="AB250" i="7"/>
  <c r="AC250" i="7"/>
  <c r="AD250" i="7"/>
  <c r="AE250" i="7"/>
  <c r="AF250" i="7"/>
  <c r="AG250" i="7"/>
  <c r="AH250" i="7"/>
  <c r="AI250" i="7"/>
  <c r="AJ250" i="7"/>
  <c r="AK250" i="7"/>
  <c r="AL250" i="7"/>
  <c r="AM250" i="7"/>
  <c r="AN250" i="7"/>
  <c r="AO250" i="7"/>
  <c r="AP250" i="7"/>
  <c r="AQ250" i="7"/>
  <c r="AR250" i="7"/>
  <c r="AS250" i="7"/>
  <c r="AT250" i="7"/>
  <c r="AU250" i="7"/>
  <c r="F249" i="7"/>
  <c r="H249" i="7"/>
  <c r="J249" i="7"/>
  <c r="K249" i="7"/>
  <c r="O249" i="7"/>
  <c r="R249" i="7"/>
  <c r="S249" i="7"/>
  <c r="T249" i="7"/>
  <c r="U249" i="7"/>
  <c r="V249" i="7"/>
  <c r="W249" i="7"/>
  <c r="X249" i="7"/>
  <c r="Y249" i="7"/>
  <c r="Z249" i="7"/>
  <c r="AA249" i="7"/>
  <c r="AB249" i="7"/>
  <c r="AC249" i="7"/>
  <c r="AD249" i="7"/>
  <c r="AE249" i="7"/>
  <c r="AF249" i="7"/>
  <c r="AG249" i="7"/>
  <c r="AH249" i="7"/>
  <c r="AI249" i="7"/>
  <c r="AJ249" i="7"/>
  <c r="AK249" i="7"/>
  <c r="AL249" i="7"/>
  <c r="AM249" i="7"/>
  <c r="AN249" i="7"/>
  <c r="AO249" i="7"/>
  <c r="AP249" i="7"/>
  <c r="AQ249" i="7"/>
  <c r="AR249" i="7"/>
  <c r="AS249" i="7"/>
  <c r="AT249" i="7"/>
  <c r="AU249" i="7"/>
  <c r="F248" i="7"/>
  <c r="H248" i="7"/>
  <c r="J248" i="7"/>
  <c r="K248" i="7"/>
  <c r="O248" i="7"/>
  <c r="R248" i="7"/>
  <c r="S248" i="7"/>
  <c r="T248" i="7"/>
  <c r="U248" i="7"/>
  <c r="V248" i="7"/>
  <c r="W248" i="7"/>
  <c r="X248" i="7"/>
  <c r="Y248" i="7"/>
  <c r="Z248" i="7"/>
  <c r="AA248" i="7"/>
  <c r="AB248" i="7"/>
  <c r="AC248" i="7"/>
  <c r="AD248" i="7"/>
  <c r="AE248" i="7"/>
  <c r="AF248" i="7"/>
  <c r="AG248" i="7"/>
  <c r="AH248" i="7"/>
  <c r="AI248" i="7"/>
  <c r="AJ248" i="7"/>
  <c r="AK248" i="7"/>
  <c r="AL248" i="7"/>
  <c r="AM248" i="7"/>
  <c r="AN248" i="7"/>
  <c r="AO248" i="7"/>
  <c r="AP248" i="7"/>
  <c r="AQ248" i="7"/>
  <c r="AR248" i="7"/>
  <c r="AS248" i="7"/>
  <c r="AT248" i="7"/>
  <c r="AU248" i="7"/>
  <c r="F247" i="7"/>
  <c r="H247" i="7"/>
  <c r="J247" i="7"/>
  <c r="K247" i="7"/>
  <c r="O247" i="7"/>
  <c r="R247" i="7"/>
  <c r="S247" i="7"/>
  <c r="T247" i="7"/>
  <c r="U247" i="7"/>
  <c r="V247" i="7"/>
  <c r="W247" i="7"/>
  <c r="X247" i="7"/>
  <c r="Y247" i="7"/>
  <c r="Z247" i="7"/>
  <c r="AA247" i="7"/>
  <c r="AB247" i="7"/>
  <c r="AC247" i="7"/>
  <c r="AD247" i="7"/>
  <c r="AE247" i="7"/>
  <c r="AF247" i="7"/>
  <c r="AG247" i="7"/>
  <c r="AH247" i="7"/>
  <c r="AI247" i="7"/>
  <c r="AJ247" i="7"/>
  <c r="AK247" i="7"/>
  <c r="AL247" i="7"/>
  <c r="AM247" i="7"/>
  <c r="AN247" i="7"/>
  <c r="AO247" i="7"/>
  <c r="AP247" i="7"/>
  <c r="AQ247" i="7"/>
  <c r="AR247" i="7"/>
  <c r="AS247" i="7"/>
  <c r="AT247" i="7"/>
  <c r="AU247" i="7"/>
  <c r="F246" i="7"/>
  <c r="H246" i="7"/>
  <c r="J246" i="7"/>
  <c r="K246" i="7"/>
  <c r="O246" i="7"/>
  <c r="R246" i="7"/>
  <c r="S246" i="7"/>
  <c r="T246" i="7"/>
  <c r="U246" i="7"/>
  <c r="V246" i="7"/>
  <c r="W246" i="7"/>
  <c r="X246" i="7"/>
  <c r="Y246" i="7"/>
  <c r="Z246" i="7"/>
  <c r="AA246" i="7"/>
  <c r="AB246" i="7"/>
  <c r="AC246" i="7"/>
  <c r="AD246" i="7"/>
  <c r="AE246" i="7"/>
  <c r="AF246" i="7"/>
  <c r="AG246" i="7"/>
  <c r="AH246" i="7"/>
  <c r="AI246" i="7"/>
  <c r="AJ246" i="7"/>
  <c r="AK246" i="7"/>
  <c r="AL246" i="7"/>
  <c r="AM246" i="7"/>
  <c r="AN246" i="7"/>
  <c r="AO246" i="7"/>
  <c r="AP246" i="7"/>
  <c r="AQ246" i="7"/>
  <c r="AR246" i="7"/>
  <c r="AS246" i="7"/>
  <c r="AT246" i="7"/>
  <c r="AU246" i="7"/>
  <c r="F245" i="7"/>
  <c r="H245" i="7"/>
  <c r="J245" i="7"/>
  <c r="K245" i="7"/>
  <c r="O245" i="7"/>
  <c r="R245" i="7"/>
  <c r="S245" i="7"/>
  <c r="T245" i="7"/>
  <c r="U245" i="7"/>
  <c r="V245" i="7"/>
  <c r="W245" i="7"/>
  <c r="X245" i="7"/>
  <c r="Y245" i="7"/>
  <c r="Z245" i="7"/>
  <c r="AA245" i="7"/>
  <c r="AB245" i="7"/>
  <c r="AC245" i="7"/>
  <c r="AD245" i="7"/>
  <c r="AE245" i="7"/>
  <c r="AF245" i="7"/>
  <c r="AG245" i="7"/>
  <c r="AH245" i="7"/>
  <c r="AI245" i="7"/>
  <c r="AJ245" i="7"/>
  <c r="AK245" i="7"/>
  <c r="AL245" i="7"/>
  <c r="AM245" i="7"/>
  <c r="AN245" i="7"/>
  <c r="AO245" i="7"/>
  <c r="AP245" i="7"/>
  <c r="AQ245" i="7"/>
  <c r="AR245" i="7"/>
  <c r="AS245" i="7"/>
  <c r="AT245" i="7"/>
  <c r="AU245" i="7"/>
  <c r="F244" i="7"/>
  <c r="H244" i="7"/>
  <c r="J244" i="7"/>
  <c r="K244" i="7"/>
  <c r="O244" i="7"/>
  <c r="R244" i="7"/>
  <c r="S244" i="7"/>
  <c r="T244" i="7"/>
  <c r="U244" i="7"/>
  <c r="V244" i="7"/>
  <c r="W244" i="7"/>
  <c r="X244" i="7"/>
  <c r="Y244" i="7"/>
  <c r="Z244" i="7"/>
  <c r="AA244" i="7"/>
  <c r="AB244" i="7"/>
  <c r="AC244" i="7"/>
  <c r="AD244" i="7"/>
  <c r="AE244" i="7"/>
  <c r="AF244" i="7"/>
  <c r="AG244" i="7"/>
  <c r="AH244" i="7"/>
  <c r="AI244" i="7"/>
  <c r="AJ244" i="7"/>
  <c r="AK244" i="7"/>
  <c r="AL244" i="7"/>
  <c r="AM244" i="7"/>
  <c r="AN244" i="7"/>
  <c r="AO244" i="7"/>
  <c r="AP244" i="7"/>
  <c r="AQ244" i="7"/>
  <c r="AR244" i="7"/>
  <c r="AS244" i="7"/>
  <c r="AT244" i="7"/>
  <c r="AU244" i="7"/>
  <c r="F243" i="7"/>
  <c r="H243" i="7"/>
  <c r="J243" i="7"/>
  <c r="K243" i="7"/>
  <c r="O243" i="7"/>
  <c r="R243" i="7"/>
  <c r="S243" i="7"/>
  <c r="T243" i="7"/>
  <c r="U243" i="7"/>
  <c r="V243" i="7"/>
  <c r="W243" i="7"/>
  <c r="X243" i="7"/>
  <c r="Y243" i="7"/>
  <c r="Z243" i="7"/>
  <c r="AA243" i="7"/>
  <c r="AB243" i="7"/>
  <c r="AC243" i="7"/>
  <c r="AD243" i="7"/>
  <c r="AE243" i="7"/>
  <c r="AF243" i="7"/>
  <c r="AG243" i="7"/>
  <c r="AH243" i="7"/>
  <c r="AI243" i="7"/>
  <c r="AJ243" i="7"/>
  <c r="AK243" i="7"/>
  <c r="AL243" i="7"/>
  <c r="AM243" i="7"/>
  <c r="AN243" i="7"/>
  <c r="AO243" i="7"/>
  <c r="AP243" i="7"/>
  <c r="AQ243" i="7"/>
  <c r="AR243" i="7"/>
  <c r="AS243" i="7"/>
  <c r="AT243" i="7"/>
  <c r="AU243" i="7"/>
  <c r="F242" i="7"/>
  <c r="H242" i="7"/>
  <c r="J242" i="7"/>
  <c r="K242" i="7"/>
  <c r="O242" i="7"/>
  <c r="R242" i="7"/>
  <c r="S242" i="7"/>
  <c r="T242" i="7"/>
  <c r="U242" i="7"/>
  <c r="V242" i="7"/>
  <c r="W242" i="7"/>
  <c r="X242" i="7"/>
  <c r="Y242" i="7"/>
  <c r="Z242" i="7"/>
  <c r="AA242" i="7"/>
  <c r="AB242" i="7"/>
  <c r="AC242" i="7"/>
  <c r="AD242" i="7"/>
  <c r="AE242" i="7"/>
  <c r="AF242" i="7"/>
  <c r="AG242" i="7"/>
  <c r="AH242" i="7"/>
  <c r="AI242" i="7"/>
  <c r="AJ242" i="7"/>
  <c r="AK242" i="7"/>
  <c r="AL242" i="7"/>
  <c r="AM242" i="7"/>
  <c r="AN242" i="7"/>
  <c r="AO242" i="7"/>
  <c r="AP242" i="7"/>
  <c r="AQ242" i="7"/>
  <c r="AR242" i="7"/>
  <c r="AS242" i="7"/>
  <c r="AT242" i="7"/>
  <c r="AU242" i="7"/>
  <c r="F241" i="7"/>
  <c r="H241" i="7"/>
  <c r="J241" i="7"/>
  <c r="K241" i="7"/>
  <c r="O241" i="7"/>
  <c r="R241" i="7"/>
  <c r="S241" i="7"/>
  <c r="T241" i="7"/>
  <c r="U241" i="7"/>
  <c r="V241" i="7"/>
  <c r="W241" i="7"/>
  <c r="X241" i="7"/>
  <c r="Y241" i="7"/>
  <c r="Z241" i="7"/>
  <c r="AA241" i="7"/>
  <c r="AB241" i="7"/>
  <c r="AC241" i="7"/>
  <c r="AD241" i="7"/>
  <c r="AE241" i="7"/>
  <c r="AF241" i="7"/>
  <c r="AG241" i="7"/>
  <c r="AH241" i="7"/>
  <c r="AI241" i="7"/>
  <c r="AJ241" i="7"/>
  <c r="AK241" i="7"/>
  <c r="AL241" i="7"/>
  <c r="AM241" i="7"/>
  <c r="AN241" i="7"/>
  <c r="AO241" i="7"/>
  <c r="AP241" i="7"/>
  <c r="AQ241" i="7"/>
  <c r="AR241" i="7"/>
  <c r="AS241" i="7"/>
  <c r="AT241" i="7"/>
  <c r="AU241" i="7"/>
  <c r="F240" i="7"/>
  <c r="H240" i="7"/>
  <c r="J240" i="7"/>
  <c r="K240" i="7"/>
  <c r="O240" i="7"/>
  <c r="R240" i="7"/>
  <c r="S240" i="7"/>
  <c r="T240" i="7"/>
  <c r="U240" i="7"/>
  <c r="V240" i="7"/>
  <c r="W240" i="7"/>
  <c r="X240" i="7"/>
  <c r="Y240" i="7"/>
  <c r="Z240" i="7"/>
  <c r="AA240" i="7"/>
  <c r="AB240" i="7"/>
  <c r="AC240" i="7"/>
  <c r="AD240" i="7"/>
  <c r="AE240" i="7"/>
  <c r="AF240" i="7"/>
  <c r="AG240" i="7"/>
  <c r="AH240" i="7"/>
  <c r="AI240" i="7"/>
  <c r="AJ240" i="7"/>
  <c r="AK240" i="7"/>
  <c r="AL240" i="7"/>
  <c r="AM240" i="7"/>
  <c r="AN240" i="7"/>
  <c r="AO240" i="7"/>
  <c r="AP240" i="7"/>
  <c r="AQ240" i="7"/>
  <c r="AR240" i="7"/>
  <c r="AS240" i="7"/>
  <c r="AT240" i="7"/>
  <c r="AU240" i="7"/>
  <c r="F239" i="7"/>
  <c r="H239" i="7"/>
  <c r="J239" i="7"/>
  <c r="K239" i="7"/>
  <c r="O239" i="7"/>
  <c r="R239" i="7"/>
  <c r="S239" i="7"/>
  <c r="T239" i="7"/>
  <c r="U239" i="7"/>
  <c r="V239" i="7"/>
  <c r="W239" i="7"/>
  <c r="X239" i="7"/>
  <c r="Y239" i="7"/>
  <c r="Z239" i="7"/>
  <c r="AA239" i="7"/>
  <c r="AB239" i="7"/>
  <c r="AC239" i="7"/>
  <c r="AD239" i="7"/>
  <c r="AE239" i="7"/>
  <c r="AF239" i="7"/>
  <c r="AG239" i="7"/>
  <c r="AH239" i="7"/>
  <c r="AI239" i="7"/>
  <c r="AJ239" i="7"/>
  <c r="AK239" i="7"/>
  <c r="AL239" i="7"/>
  <c r="AM239" i="7"/>
  <c r="AN239" i="7"/>
  <c r="AO239" i="7"/>
  <c r="AP239" i="7"/>
  <c r="AQ239" i="7"/>
  <c r="AR239" i="7"/>
  <c r="AS239" i="7"/>
  <c r="AT239" i="7"/>
  <c r="AU239" i="7"/>
  <c r="F238" i="7"/>
  <c r="H238" i="7"/>
  <c r="J238" i="7"/>
  <c r="K238" i="7"/>
  <c r="O238" i="7"/>
  <c r="R238" i="7"/>
  <c r="S238" i="7"/>
  <c r="T238" i="7"/>
  <c r="U238" i="7"/>
  <c r="V238" i="7"/>
  <c r="W238" i="7"/>
  <c r="X238" i="7"/>
  <c r="Y238" i="7"/>
  <c r="Z238" i="7"/>
  <c r="AA238" i="7"/>
  <c r="AB238" i="7"/>
  <c r="AC238" i="7"/>
  <c r="AD238" i="7"/>
  <c r="AE238" i="7"/>
  <c r="AF238" i="7"/>
  <c r="AG238" i="7"/>
  <c r="AH238" i="7"/>
  <c r="AI238" i="7"/>
  <c r="AJ238" i="7"/>
  <c r="AK238" i="7"/>
  <c r="AL238" i="7"/>
  <c r="AM238" i="7"/>
  <c r="AN238" i="7"/>
  <c r="AO238" i="7"/>
  <c r="AP238" i="7"/>
  <c r="AQ238" i="7"/>
  <c r="AR238" i="7"/>
  <c r="AS238" i="7"/>
  <c r="AT238" i="7"/>
  <c r="AU238" i="7"/>
  <c r="F237" i="7"/>
  <c r="H237" i="7"/>
  <c r="J237" i="7"/>
  <c r="K237" i="7"/>
  <c r="O237" i="7"/>
  <c r="R237" i="7"/>
  <c r="S237" i="7"/>
  <c r="T237" i="7"/>
  <c r="U237" i="7"/>
  <c r="V237" i="7"/>
  <c r="W237" i="7"/>
  <c r="X237" i="7"/>
  <c r="Y237" i="7"/>
  <c r="Z237" i="7"/>
  <c r="AA237" i="7"/>
  <c r="AB237" i="7"/>
  <c r="AC237" i="7"/>
  <c r="AD237" i="7"/>
  <c r="AE237" i="7"/>
  <c r="AF237" i="7"/>
  <c r="AG237" i="7"/>
  <c r="AH237" i="7"/>
  <c r="AI237" i="7"/>
  <c r="AJ237" i="7"/>
  <c r="AK237" i="7"/>
  <c r="AL237" i="7"/>
  <c r="AM237" i="7"/>
  <c r="AN237" i="7"/>
  <c r="AO237" i="7"/>
  <c r="AO256" i="7" s="1"/>
  <c r="AO38" i="8" s="1"/>
  <c r="AO46" i="8" s="1"/>
  <c r="AO5" i="8" s="1"/>
  <c r="AP237" i="7"/>
  <c r="AQ237" i="7"/>
  <c r="AR237" i="7"/>
  <c r="AS237" i="7"/>
  <c r="AT237" i="7"/>
  <c r="AU237" i="7"/>
  <c r="F235" i="7"/>
  <c r="H235" i="7"/>
  <c r="J235" i="7"/>
  <c r="L235" i="7" s="1"/>
  <c r="R235" i="7"/>
  <c r="S235" i="7"/>
  <c r="T235" i="7"/>
  <c r="U235" i="7"/>
  <c r="V235" i="7"/>
  <c r="W235" i="7"/>
  <c r="X235" i="7"/>
  <c r="Y235" i="7"/>
  <c r="Z235" i="7"/>
  <c r="AA235" i="7"/>
  <c r="AB235" i="7"/>
  <c r="AC235" i="7"/>
  <c r="AD235" i="7"/>
  <c r="AE235" i="7"/>
  <c r="AF235" i="7"/>
  <c r="AG235" i="7"/>
  <c r="AH235" i="7"/>
  <c r="AI235" i="7"/>
  <c r="AJ235" i="7"/>
  <c r="AK235" i="7"/>
  <c r="AL235" i="7"/>
  <c r="AM235" i="7"/>
  <c r="AN235" i="7"/>
  <c r="AO235" i="7"/>
  <c r="AP235" i="7"/>
  <c r="AQ235" i="7"/>
  <c r="AR235" i="7"/>
  <c r="AS235" i="7"/>
  <c r="AT235" i="7"/>
  <c r="AU235" i="7"/>
  <c r="AV235" i="7"/>
  <c r="AW235" i="7"/>
  <c r="AX235" i="7"/>
  <c r="AY235" i="7"/>
  <c r="F217" i="7"/>
  <c r="H217" i="7"/>
  <c r="J217" i="7"/>
  <c r="K217" i="7"/>
  <c r="L217" i="7"/>
  <c r="O217" i="7"/>
  <c r="R217" i="7"/>
  <c r="S217" i="7"/>
  <c r="T217" i="7"/>
  <c r="U217" i="7"/>
  <c r="V217" i="7"/>
  <c r="W217" i="7"/>
  <c r="X217" i="7"/>
  <c r="Y217" i="7"/>
  <c r="Z217" i="7"/>
  <c r="AA217" i="7"/>
  <c r="AB217" i="7"/>
  <c r="AC217" i="7"/>
  <c r="AD217" i="7"/>
  <c r="AE217" i="7"/>
  <c r="AF217" i="7"/>
  <c r="AG217" i="7"/>
  <c r="AH217" i="7"/>
  <c r="AI217" i="7"/>
  <c r="AJ217" i="7"/>
  <c r="AK217" i="7"/>
  <c r="AL217" i="7"/>
  <c r="AM217" i="7"/>
  <c r="AN217" i="7"/>
  <c r="AO217" i="7"/>
  <c r="AP217" i="7"/>
  <c r="AQ217" i="7"/>
  <c r="AR217" i="7"/>
  <c r="AS217" i="7"/>
  <c r="AT217" i="7"/>
  <c r="AU217" i="7"/>
  <c r="F216" i="7"/>
  <c r="H216" i="7"/>
  <c r="J216" i="7"/>
  <c r="K216" i="7"/>
  <c r="L216" i="7"/>
  <c r="O216" i="7"/>
  <c r="R216" i="7"/>
  <c r="S216" i="7"/>
  <c r="T216" i="7"/>
  <c r="U216" i="7"/>
  <c r="V216" i="7"/>
  <c r="W216" i="7"/>
  <c r="X216" i="7"/>
  <c r="Y216" i="7"/>
  <c r="Z216" i="7"/>
  <c r="AA216" i="7"/>
  <c r="AB216" i="7"/>
  <c r="AC216" i="7"/>
  <c r="AD216" i="7"/>
  <c r="AE216" i="7"/>
  <c r="AF216" i="7"/>
  <c r="AG216" i="7"/>
  <c r="AH216" i="7"/>
  <c r="AI216" i="7"/>
  <c r="AJ216" i="7"/>
  <c r="AK216" i="7"/>
  <c r="AL216" i="7"/>
  <c r="AM216" i="7"/>
  <c r="AN216" i="7"/>
  <c r="AO216" i="7"/>
  <c r="AP216" i="7"/>
  <c r="AQ216" i="7"/>
  <c r="AR216" i="7"/>
  <c r="AS216" i="7"/>
  <c r="AT216" i="7"/>
  <c r="AU216" i="7"/>
  <c r="F214" i="7"/>
  <c r="H214" i="7"/>
  <c r="L214" i="7" s="1"/>
  <c r="J214" i="7"/>
  <c r="R214" i="7"/>
  <c r="S214" i="7"/>
  <c r="T214" i="7"/>
  <c r="U214" i="7"/>
  <c r="V214" i="7"/>
  <c r="W214" i="7"/>
  <c r="X214" i="7"/>
  <c r="Y214" i="7"/>
  <c r="Z214" i="7"/>
  <c r="AA214" i="7"/>
  <c r="AB214" i="7"/>
  <c r="AC214" i="7"/>
  <c r="AD214" i="7"/>
  <c r="AE214" i="7"/>
  <c r="AF214" i="7"/>
  <c r="AG214" i="7"/>
  <c r="AH214" i="7"/>
  <c r="AI214" i="7"/>
  <c r="AJ214" i="7"/>
  <c r="AK214" i="7"/>
  <c r="AL214" i="7"/>
  <c r="AM214" i="7"/>
  <c r="AN214" i="7"/>
  <c r="AO214" i="7"/>
  <c r="AP214" i="7"/>
  <c r="AQ214" i="7"/>
  <c r="AR214" i="7"/>
  <c r="AS214" i="7"/>
  <c r="AT214" i="7"/>
  <c r="AU214" i="7"/>
  <c r="AV214" i="7"/>
  <c r="AW214" i="7"/>
  <c r="AX214" i="7"/>
  <c r="AY214" i="7"/>
  <c r="F199" i="7"/>
  <c r="H199" i="7"/>
  <c r="J199" i="7"/>
  <c r="K199" i="7"/>
  <c r="L199" i="7"/>
  <c r="O199" i="7"/>
  <c r="R199" i="7"/>
  <c r="S199" i="7"/>
  <c r="T199" i="7"/>
  <c r="U199" i="7"/>
  <c r="V199" i="7"/>
  <c r="W199" i="7"/>
  <c r="X199" i="7"/>
  <c r="Y199" i="7"/>
  <c r="Z199" i="7"/>
  <c r="AA199" i="7"/>
  <c r="AB199" i="7"/>
  <c r="AC199" i="7"/>
  <c r="AD199" i="7"/>
  <c r="AE199" i="7"/>
  <c r="AF199" i="7"/>
  <c r="AG199" i="7"/>
  <c r="AH199" i="7"/>
  <c r="AI199" i="7"/>
  <c r="AJ199" i="7"/>
  <c r="AK199" i="7"/>
  <c r="AL199" i="7"/>
  <c r="AM199" i="7"/>
  <c r="AN199" i="7"/>
  <c r="AO199" i="7"/>
  <c r="AP199" i="7"/>
  <c r="AQ199" i="7"/>
  <c r="AR199" i="7"/>
  <c r="AS199" i="7"/>
  <c r="AT199" i="7"/>
  <c r="AU199" i="7"/>
  <c r="F198" i="7"/>
  <c r="H198" i="7"/>
  <c r="J198" i="7"/>
  <c r="K198" i="7"/>
  <c r="L198" i="7"/>
  <c r="O198" i="7"/>
  <c r="R198" i="7"/>
  <c r="S198" i="7"/>
  <c r="T198" i="7"/>
  <c r="U198" i="7"/>
  <c r="V198" i="7"/>
  <c r="W198" i="7"/>
  <c r="X198" i="7"/>
  <c r="Y198" i="7"/>
  <c r="Z198" i="7"/>
  <c r="AA198" i="7"/>
  <c r="AB198" i="7"/>
  <c r="AC198" i="7"/>
  <c r="AD198" i="7"/>
  <c r="AE198" i="7"/>
  <c r="AF198" i="7"/>
  <c r="AG198" i="7"/>
  <c r="AH198" i="7"/>
  <c r="AI198" i="7"/>
  <c r="AJ198" i="7"/>
  <c r="AK198" i="7"/>
  <c r="AL198" i="7"/>
  <c r="AM198" i="7"/>
  <c r="AN198" i="7"/>
  <c r="AO198" i="7"/>
  <c r="AP198" i="7"/>
  <c r="AQ198" i="7"/>
  <c r="AR198" i="7"/>
  <c r="AS198" i="7"/>
  <c r="AT198" i="7"/>
  <c r="AU198" i="7"/>
  <c r="F197" i="7"/>
  <c r="H197" i="7"/>
  <c r="L197" i="7" s="1"/>
  <c r="J197" i="7"/>
  <c r="K197" i="7"/>
  <c r="O197" i="7"/>
  <c r="R197" i="7"/>
  <c r="S197" i="7"/>
  <c r="T197" i="7"/>
  <c r="U197" i="7"/>
  <c r="V197" i="7"/>
  <c r="W197" i="7"/>
  <c r="X197" i="7"/>
  <c r="Y197" i="7"/>
  <c r="Z197" i="7"/>
  <c r="AA197" i="7"/>
  <c r="AB197" i="7"/>
  <c r="AC197" i="7"/>
  <c r="AD197" i="7"/>
  <c r="AE197" i="7"/>
  <c r="AF197" i="7"/>
  <c r="AG197" i="7"/>
  <c r="AH197" i="7"/>
  <c r="AI197" i="7"/>
  <c r="AJ197" i="7"/>
  <c r="AK197" i="7"/>
  <c r="AL197" i="7"/>
  <c r="AM197" i="7"/>
  <c r="AN197" i="7"/>
  <c r="AO197" i="7"/>
  <c r="AP197" i="7"/>
  <c r="AQ197" i="7"/>
  <c r="AR197" i="7"/>
  <c r="AS197" i="7"/>
  <c r="AT197" i="7"/>
  <c r="AU197" i="7"/>
  <c r="F196" i="7"/>
  <c r="H196" i="7"/>
  <c r="J196" i="7"/>
  <c r="K196" i="7"/>
  <c r="L196" i="7"/>
  <c r="O196" i="7"/>
  <c r="R196" i="7"/>
  <c r="S196" i="7"/>
  <c r="T196" i="7"/>
  <c r="U196" i="7"/>
  <c r="V196" i="7"/>
  <c r="W196" i="7"/>
  <c r="X196" i="7"/>
  <c r="Y196" i="7"/>
  <c r="Z196" i="7"/>
  <c r="AA196" i="7"/>
  <c r="AB196" i="7"/>
  <c r="AC196" i="7"/>
  <c r="AD196" i="7"/>
  <c r="AE196" i="7"/>
  <c r="AF196" i="7"/>
  <c r="AG196" i="7"/>
  <c r="AH196" i="7"/>
  <c r="AI196" i="7"/>
  <c r="AJ196" i="7"/>
  <c r="AK196" i="7"/>
  <c r="AL196" i="7"/>
  <c r="AM196" i="7"/>
  <c r="AN196" i="7"/>
  <c r="AO196" i="7"/>
  <c r="AP196" i="7"/>
  <c r="AQ196" i="7"/>
  <c r="AR196" i="7"/>
  <c r="AS196" i="7"/>
  <c r="AT196" i="7"/>
  <c r="AU196" i="7"/>
  <c r="F195" i="7"/>
  <c r="H195" i="7"/>
  <c r="J195" i="7"/>
  <c r="L195" i="7" s="1"/>
  <c r="K195" i="7"/>
  <c r="O195" i="7"/>
  <c r="S195" i="7"/>
  <c r="T195" i="7"/>
  <c r="U195" i="7"/>
  <c r="V195" i="7"/>
  <c r="W195" i="7"/>
  <c r="X195" i="7"/>
  <c r="Y195" i="7"/>
  <c r="Z195" i="7"/>
  <c r="AA195" i="7"/>
  <c r="AB195" i="7"/>
  <c r="AC195" i="7"/>
  <c r="AD195" i="7"/>
  <c r="AE195" i="7"/>
  <c r="AF195" i="7"/>
  <c r="AG195" i="7"/>
  <c r="AH195" i="7"/>
  <c r="AI195" i="7"/>
  <c r="AJ195" i="7"/>
  <c r="AK195" i="7"/>
  <c r="AL195" i="7"/>
  <c r="AM195" i="7"/>
  <c r="AN195" i="7"/>
  <c r="AO195" i="7"/>
  <c r="AP195" i="7"/>
  <c r="AQ195" i="7"/>
  <c r="AR195" i="7"/>
  <c r="AS195" i="7"/>
  <c r="AT195" i="7"/>
  <c r="AU195" i="7"/>
  <c r="F193" i="7"/>
  <c r="H193" i="7"/>
  <c r="J193" i="7"/>
  <c r="L193" i="7"/>
  <c r="R193" i="7"/>
  <c r="S193" i="7"/>
  <c r="T193" i="7"/>
  <c r="U193" i="7"/>
  <c r="V193" i="7"/>
  <c r="W193" i="7"/>
  <c r="X193" i="7"/>
  <c r="Y193" i="7"/>
  <c r="Z193" i="7"/>
  <c r="AA193" i="7"/>
  <c r="AB193" i="7"/>
  <c r="AC193" i="7"/>
  <c r="AD193" i="7"/>
  <c r="AE193" i="7"/>
  <c r="AF193" i="7"/>
  <c r="AG193" i="7"/>
  <c r="AH193" i="7"/>
  <c r="AI193" i="7"/>
  <c r="AJ193" i="7"/>
  <c r="AK193" i="7"/>
  <c r="AL193" i="7"/>
  <c r="AM193" i="7"/>
  <c r="AN193" i="7"/>
  <c r="AO193" i="7"/>
  <c r="AP193" i="7"/>
  <c r="AQ193" i="7"/>
  <c r="AR193" i="7"/>
  <c r="AS193" i="7"/>
  <c r="AT193" i="7"/>
  <c r="AU193" i="7"/>
  <c r="AV193" i="7"/>
  <c r="AW193" i="7"/>
  <c r="AX193" i="7"/>
  <c r="AY193" i="7"/>
  <c r="F177" i="7"/>
  <c r="H177" i="7"/>
  <c r="J177" i="7"/>
  <c r="L177" i="7" s="1"/>
  <c r="K177" i="7"/>
  <c r="O177" i="7"/>
  <c r="R177" i="7"/>
  <c r="S177" i="7"/>
  <c r="T177" i="7"/>
  <c r="U177" i="7"/>
  <c r="V177" i="7"/>
  <c r="W177" i="7"/>
  <c r="X177" i="7"/>
  <c r="Y177" i="7"/>
  <c r="Z177" i="7"/>
  <c r="AA177" i="7"/>
  <c r="AB177" i="7"/>
  <c r="AC177" i="7"/>
  <c r="AD177" i="7"/>
  <c r="AE177" i="7"/>
  <c r="AF177" i="7"/>
  <c r="AG177" i="7"/>
  <c r="AH177" i="7"/>
  <c r="AI177" i="7"/>
  <c r="AJ177" i="7"/>
  <c r="AK177" i="7"/>
  <c r="AL177" i="7"/>
  <c r="AM177" i="7"/>
  <c r="AN177" i="7"/>
  <c r="AO177" i="7"/>
  <c r="AP177" i="7"/>
  <c r="AQ177" i="7"/>
  <c r="AR177" i="7"/>
  <c r="AS177" i="7"/>
  <c r="AT177" i="7"/>
  <c r="AU177" i="7"/>
  <c r="F176" i="7"/>
  <c r="H176" i="7"/>
  <c r="L176" i="7" s="1"/>
  <c r="J176" i="7"/>
  <c r="K176" i="7"/>
  <c r="O176" i="7"/>
  <c r="R176" i="7"/>
  <c r="S176" i="7"/>
  <c r="T176" i="7"/>
  <c r="U176" i="7"/>
  <c r="V176" i="7"/>
  <c r="W176" i="7"/>
  <c r="X176" i="7"/>
  <c r="Y176" i="7"/>
  <c r="Z176" i="7"/>
  <c r="AA176" i="7"/>
  <c r="AB176" i="7"/>
  <c r="AC176" i="7"/>
  <c r="AD176" i="7"/>
  <c r="AE176" i="7"/>
  <c r="AF176" i="7"/>
  <c r="AG176" i="7"/>
  <c r="AH176" i="7"/>
  <c r="AI176" i="7"/>
  <c r="AJ176" i="7"/>
  <c r="AK176" i="7"/>
  <c r="AL176" i="7"/>
  <c r="AM176" i="7"/>
  <c r="AN176" i="7"/>
  <c r="AO176" i="7"/>
  <c r="AP176" i="7"/>
  <c r="AQ176" i="7"/>
  <c r="AR176" i="7"/>
  <c r="AS176" i="7"/>
  <c r="AT176" i="7"/>
  <c r="AU176" i="7"/>
  <c r="F175" i="7"/>
  <c r="H175" i="7"/>
  <c r="J175" i="7"/>
  <c r="K175" i="7"/>
  <c r="L175" i="7"/>
  <c r="O175" i="7"/>
  <c r="R175" i="7"/>
  <c r="S175" i="7"/>
  <c r="T175" i="7"/>
  <c r="U175" i="7"/>
  <c r="V175" i="7"/>
  <c r="W175" i="7"/>
  <c r="X175" i="7"/>
  <c r="Y175" i="7"/>
  <c r="Z175" i="7"/>
  <c r="AA175" i="7"/>
  <c r="AB175" i="7"/>
  <c r="AC175" i="7"/>
  <c r="AD175" i="7"/>
  <c r="AE175" i="7"/>
  <c r="AF175" i="7"/>
  <c r="AG175" i="7"/>
  <c r="AH175" i="7"/>
  <c r="AI175" i="7"/>
  <c r="AJ175" i="7"/>
  <c r="AK175" i="7"/>
  <c r="AL175" i="7"/>
  <c r="AM175" i="7"/>
  <c r="AN175" i="7"/>
  <c r="AO175" i="7"/>
  <c r="AP175" i="7"/>
  <c r="AQ175" i="7"/>
  <c r="AR175" i="7"/>
  <c r="AS175" i="7"/>
  <c r="AT175" i="7"/>
  <c r="AU175" i="7"/>
  <c r="F174" i="7"/>
  <c r="H174" i="7"/>
  <c r="J174" i="7"/>
  <c r="K174" i="7"/>
  <c r="L174" i="7"/>
  <c r="O174" i="7"/>
  <c r="R174" i="7"/>
  <c r="S174" i="7"/>
  <c r="T174" i="7"/>
  <c r="U174" i="7"/>
  <c r="V174" i="7"/>
  <c r="W174" i="7"/>
  <c r="X174" i="7"/>
  <c r="Y174" i="7"/>
  <c r="Z174" i="7"/>
  <c r="AA174" i="7"/>
  <c r="AB174" i="7"/>
  <c r="AC174" i="7"/>
  <c r="AD174" i="7"/>
  <c r="AE174" i="7"/>
  <c r="AF174" i="7"/>
  <c r="AG174" i="7"/>
  <c r="AH174" i="7"/>
  <c r="AI174" i="7"/>
  <c r="AJ174" i="7"/>
  <c r="AK174" i="7"/>
  <c r="AL174" i="7"/>
  <c r="AM174" i="7"/>
  <c r="AN174" i="7"/>
  <c r="AO174" i="7"/>
  <c r="AP174" i="7"/>
  <c r="AQ174" i="7"/>
  <c r="AR174" i="7"/>
  <c r="AS174" i="7"/>
  <c r="AT174" i="7"/>
  <c r="AU174" i="7"/>
  <c r="F172" i="7"/>
  <c r="L172" i="7" s="1"/>
  <c r="H172" i="7"/>
  <c r="J172" i="7"/>
  <c r="R172" i="7"/>
  <c r="S172" i="7"/>
  <c r="T172" i="7"/>
  <c r="U172" i="7"/>
  <c r="V172" i="7"/>
  <c r="W172" i="7"/>
  <c r="X172" i="7"/>
  <c r="Y172" i="7"/>
  <c r="Z172" i="7"/>
  <c r="AA172" i="7"/>
  <c r="AB172" i="7"/>
  <c r="AC172" i="7"/>
  <c r="AD172" i="7"/>
  <c r="AE172" i="7"/>
  <c r="AF172" i="7"/>
  <c r="AG172" i="7"/>
  <c r="AH172" i="7"/>
  <c r="AI172" i="7"/>
  <c r="AJ172" i="7"/>
  <c r="AK172" i="7"/>
  <c r="AL172" i="7"/>
  <c r="AM172" i="7"/>
  <c r="AN172" i="7"/>
  <c r="AO172" i="7"/>
  <c r="AP172" i="7"/>
  <c r="AQ172" i="7"/>
  <c r="AR172" i="7"/>
  <c r="AS172" i="7"/>
  <c r="AT172" i="7"/>
  <c r="AU172" i="7"/>
  <c r="AV172" i="7"/>
  <c r="AW172" i="7"/>
  <c r="AX172" i="7"/>
  <c r="AY172" i="7"/>
  <c r="F158" i="7"/>
  <c r="L158" i="7" s="1"/>
  <c r="H158" i="7"/>
  <c r="J158" i="7"/>
  <c r="K158" i="7"/>
  <c r="O158" i="7"/>
  <c r="R158" i="7"/>
  <c r="S158" i="7"/>
  <c r="T158" i="7"/>
  <c r="U158" i="7"/>
  <c r="V158" i="7"/>
  <c r="W158" i="7"/>
  <c r="X158" i="7"/>
  <c r="Y158" i="7"/>
  <c r="Z158" i="7"/>
  <c r="AA158" i="7"/>
  <c r="AB158" i="7"/>
  <c r="AC158" i="7"/>
  <c r="AD158" i="7"/>
  <c r="AE158" i="7"/>
  <c r="AF158" i="7"/>
  <c r="AG158" i="7"/>
  <c r="AH158" i="7"/>
  <c r="AI158" i="7"/>
  <c r="AJ158" i="7"/>
  <c r="AK158" i="7"/>
  <c r="AL158" i="7"/>
  <c r="AM158" i="7"/>
  <c r="AN158" i="7"/>
  <c r="AO158" i="7"/>
  <c r="AP158" i="7"/>
  <c r="AQ158" i="7"/>
  <c r="AR158" i="7"/>
  <c r="AS158" i="7"/>
  <c r="AT158" i="7"/>
  <c r="AU158" i="7"/>
  <c r="F157" i="7"/>
  <c r="L157" i="7" s="1"/>
  <c r="H157" i="7"/>
  <c r="J157" i="7"/>
  <c r="K157" i="7"/>
  <c r="O157" i="7"/>
  <c r="R157" i="7"/>
  <c r="S157" i="7"/>
  <c r="T157" i="7"/>
  <c r="U157" i="7"/>
  <c r="V157" i="7"/>
  <c r="W157" i="7"/>
  <c r="X157" i="7"/>
  <c r="Y157" i="7"/>
  <c r="Z157" i="7"/>
  <c r="AA157" i="7"/>
  <c r="AB157" i="7"/>
  <c r="AC157" i="7"/>
  <c r="AD157" i="7"/>
  <c r="AE157" i="7"/>
  <c r="AF157" i="7"/>
  <c r="AG157" i="7"/>
  <c r="AH157" i="7"/>
  <c r="AI157" i="7"/>
  <c r="AJ157" i="7"/>
  <c r="AK157" i="7"/>
  <c r="AL157" i="7"/>
  <c r="AM157" i="7"/>
  <c r="AN157" i="7"/>
  <c r="AO157" i="7"/>
  <c r="AP157" i="7"/>
  <c r="AQ157" i="7"/>
  <c r="AR157" i="7"/>
  <c r="AS157" i="7"/>
  <c r="AT157" i="7"/>
  <c r="AU157" i="7"/>
  <c r="F156" i="7"/>
  <c r="H156" i="7"/>
  <c r="J156" i="7"/>
  <c r="K156" i="7"/>
  <c r="L156" i="7"/>
  <c r="O156" i="7"/>
  <c r="R156" i="7"/>
  <c r="S156" i="7"/>
  <c r="T156" i="7"/>
  <c r="U156" i="7"/>
  <c r="V156" i="7"/>
  <c r="W156" i="7"/>
  <c r="X156" i="7"/>
  <c r="Y156" i="7"/>
  <c r="Z156" i="7"/>
  <c r="AA156" i="7"/>
  <c r="AB156" i="7"/>
  <c r="AC156" i="7"/>
  <c r="AD156" i="7"/>
  <c r="AE156" i="7"/>
  <c r="AF156" i="7"/>
  <c r="AG156" i="7"/>
  <c r="AH156" i="7"/>
  <c r="AI156" i="7"/>
  <c r="AJ156" i="7"/>
  <c r="AK156" i="7"/>
  <c r="AL156" i="7"/>
  <c r="AM156" i="7"/>
  <c r="AN156" i="7"/>
  <c r="AO156" i="7"/>
  <c r="AP156" i="7"/>
  <c r="AQ156" i="7"/>
  <c r="AR156" i="7"/>
  <c r="AS156" i="7"/>
  <c r="AT156" i="7"/>
  <c r="AU156" i="7"/>
  <c r="F155" i="7"/>
  <c r="H155" i="7"/>
  <c r="J155" i="7"/>
  <c r="K155" i="7"/>
  <c r="L155" i="7"/>
  <c r="O155" i="7"/>
  <c r="R155" i="7"/>
  <c r="S155" i="7"/>
  <c r="T155" i="7"/>
  <c r="U155" i="7"/>
  <c r="V155" i="7"/>
  <c r="W155" i="7"/>
  <c r="X155" i="7"/>
  <c r="Y155" i="7"/>
  <c r="Z155" i="7"/>
  <c r="AA155" i="7"/>
  <c r="AB155" i="7"/>
  <c r="AC155" i="7"/>
  <c r="AD155" i="7"/>
  <c r="AE155" i="7"/>
  <c r="AF155" i="7"/>
  <c r="AG155" i="7"/>
  <c r="AH155" i="7"/>
  <c r="AI155" i="7"/>
  <c r="AJ155" i="7"/>
  <c r="AK155" i="7"/>
  <c r="AL155" i="7"/>
  <c r="AM155" i="7"/>
  <c r="AN155" i="7"/>
  <c r="AO155" i="7"/>
  <c r="AP155" i="7"/>
  <c r="AQ155" i="7"/>
  <c r="AR155" i="7"/>
  <c r="AS155" i="7"/>
  <c r="AT155" i="7"/>
  <c r="AU155" i="7"/>
  <c r="F154" i="7"/>
  <c r="H154" i="7"/>
  <c r="J154" i="7"/>
  <c r="K154" i="7"/>
  <c r="L154" i="7"/>
  <c r="O154" i="7"/>
  <c r="R154" i="7"/>
  <c r="S154" i="7"/>
  <c r="T154" i="7"/>
  <c r="U154" i="7"/>
  <c r="V154" i="7"/>
  <c r="W154" i="7"/>
  <c r="X154" i="7"/>
  <c r="Y154" i="7"/>
  <c r="Z154" i="7"/>
  <c r="AA154" i="7"/>
  <c r="AB154" i="7"/>
  <c r="AC154" i="7"/>
  <c r="AD154" i="7"/>
  <c r="AE154" i="7"/>
  <c r="AF154" i="7"/>
  <c r="AG154" i="7"/>
  <c r="AH154" i="7"/>
  <c r="AI154" i="7"/>
  <c r="AJ154" i="7"/>
  <c r="AK154" i="7"/>
  <c r="AL154" i="7"/>
  <c r="AM154" i="7"/>
  <c r="AN154" i="7"/>
  <c r="AO154" i="7"/>
  <c r="AP154" i="7"/>
  <c r="AQ154" i="7"/>
  <c r="AR154" i="7"/>
  <c r="AS154" i="7"/>
  <c r="AT154" i="7"/>
  <c r="AU154" i="7"/>
  <c r="F153" i="7"/>
  <c r="H153" i="7"/>
  <c r="J153" i="7"/>
  <c r="K153" i="7"/>
  <c r="L153" i="7"/>
  <c r="O153" i="7"/>
  <c r="R153" i="7"/>
  <c r="S153" i="7"/>
  <c r="T153" i="7"/>
  <c r="U153" i="7"/>
  <c r="V153" i="7"/>
  <c r="W153" i="7"/>
  <c r="X153" i="7"/>
  <c r="Y153" i="7"/>
  <c r="Z153" i="7"/>
  <c r="AA153" i="7"/>
  <c r="AB153" i="7"/>
  <c r="AC153" i="7"/>
  <c r="AD153" i="7"/>
  <c r="AE153" i="7"/>
  <c r="AF153" i="7"/>
  <c r="AG153" i="7"/>
  <c r="AH153" i="7"/>
  <c r="AI153" i="7"/>
  <c r="AJ153" i="7"/>
  <c r="AK153" i="7"/>
  <c r="AL153" i="7"/>
  <c r="AM153" i="7"/>
  <c r="AN153" i="7"/>
  <c r="AO153" i="7"/>
  <c r="AP153" i="7"/>
  <c r="AQ153" i="7"/>
  <c r="AR153" i="7"/>
  <c r="AS153" i="7"/>
  <c r="AT153" i="7"/>
  <c r="AU153" i="7"/>
  <c r="F151" i="7"/>
  <c r="L151" i="7" s="1"/>
  <c r="H151" i="7"/>
  <c r="J151" i="7"/>
  <c r="R151" i="7"/>
  <c r="S151" i="7"/>
  <c r="T151" i="7"/>
  <c r="U151" i="7"/>
  <c r="V151" i="7"/>
  <c r="W151" i="7"/>
  <c r="X151" i="7"/>
  <c r="Y151" i="7"/>
  <c r="Z151" i="7"/>
  <c r="AA151" i="7"/>
  <c r="AB151" i="7"/>
  <c r="AC151" i="7"/>
  <c r="AD151" i="7"/>
  <c r="AE151" i="7"/>
  <c r="AF151" i="7"/>
  <c r="AG151" i="7"/>
  <c r="AH151" i="7"/>
  <c r="AI151" i="7"/>
  <c r="AJ151" i="7"/>
  <c r="AK151" i="7"/>
  <c r="AL151" i="7"/>
  <c r="AM151" i="7"/>
  <c r="AN151" i="7"/>
  <c r="AO151" i="7"/>
  <c r="AP151" i="7"/>
  <c r="AQ151" i="7"/>
  <c r="AR151" i="7"/>
  <c r="AS151" i="7"/>
  <c r="AT151" i="7"/>
  <c r="AU151" i="7"/>
  <c r="AV151" i="7"/>
  <c r="AW151" i="7"/>
  <c r="AX151" i="7"/>
  <c r="AY151" i="7"/>
  <c r="F149" i="7"/>
  <c r="H149" i="7"/>
  <c r="J149" i="7"/>
  <c r="K149" i="7"/>
  <c r="L149" i="7"/>
  <c r="O149" i="7"/>
  <c r="R149" i="7"/>
  <c r="S149" i="7"/>
  <c r="T149" i="7"/>
  <c r="U149" i="7"/>
  <c r="V149" i="7"/>
  <c r="W149" i="7"/>
  <c r="X149" i="7"/>
  <c r="Y149" i="7"/>
  <c r="Z149" i="7"/>
  <c r="AA149" i="7"/>
  <c r="AB149" i="7"/>
  <c r="AC149" i="7"/>
  <c r="AD149" i="7"/>
  <c r="AE149" i="7"/>
  <c r="AF149" i="7"/>
  <c r="AG149" i="7"/>
  <c r="AH149" i="7"/>
  <c r="AI149" i="7"/>
  <c r="AJ149" i="7"/>
  <c r="AK149" i="7"/>
  <c r="AL149" i="7"/>
  <c r="AM149" i="7"/>
  <c r="AN149" i="7"/>
  <c r="AO149" i="7"/>
  <c r="AP149" i="7"/>
  <c r="AQ149" i="7"/>
  <c r="AR149" i="7"/>
  <c r="AS149" i="7"/>
  <c r="AT149" i="7"/>
  <c r="AU149" i="7"/>
  <c r="F148" i="7"/>
  <c r="H148" i="7"/>
  <c r="J148" i="7"/>
  <c r="K148" i="7"/>
  <c r="L148" i="7"/>
  <c r="O148" i="7"/>
  <c r="R148" i="7"/>
  <c r="S148" i="7"/>
  <c r="T148" i="7"/>
  <c r="U148" i="7"/>
  <c r="V148" i="7"/>
  <c r="W148" i="7"/>
  <c r="X148" i="7"/>
  <c r="Y148" i="7"/>
  <c r="Z148" i="7"/>
  <c r="AA148" i="7"/>
  <c r="AB148" i="7"/>
  <c r="AC148" i="7"/>
  <c r="AD148" i="7"/>
  <c r="AE148" i="7"/>
  <c r="AF148" i="7"/>
  <c r="AG148" i="7"/>
  <c r="AH148" i="7"/>
  <c r="AI148" i="7"/>
  <c r="AJ148" i="7"/>
  <c r="AK148" i="7"/>
  <c r="AL148" i="7"/>
  <c r="AM148" i="7"/>
  <c r="AN148" i="7"/>
  <c r="AO148" i="7"/>
  <c r="AP148" i="7"/>
  <c r="AQ148" i="7"/>
  <c r="AR148" i="7"/>
  <c r="AS148" i="7"/>
  <c r="AT148" i="7"/>
  <c r="AU148" i="7"/>
  <c r="F147" i="7"/>
  <c r="H147" i="7"/>
  <c r="J147" i="7"/>
  <c r="K147" i="7"/>
  <c r="L147" i="7"/>
  <c r="O147" i="7"/>
  <c r="R147" i="7"/>
  <c r="S147" i="7"/>
  <c r="T147" i="7"/>
  <c r="U147" i="7"/>
  <c r="V147" i="7"/>
  <c r="W147" i="7"/>
  <c r="X147" i="7"/>
  <c r="Y147" i="7"/>
  <c r="Z147" i="7"/>
  <c r="AA147" i="7"/>
  <c r="AB147" i="7"/>
  <c r="AC147" i="7"/>
  <c r="AD147" i="7"/>
  <c r="AE147" i="7"/>
  <c r="AF147" i="7"/>
  <c r="AG147" i="7"/>
  <c r="AH147" i="7"/>
  <c r="AI147" i="7"/>
  <c r="AJ147" i="7"/>
  <c r="AK147" i="7"/>
  <c r="AL147" i="7"/>
  <c r="AM147" i="7"/>
  <c r="AN147" i="7"/>
  <c r="AO147" i="7"/>
  <c r="AP147" i="7"/>
  <c r="AQ147" i="7"/>
  <c r="AR147" i="7"/>
  <c r="AS147" i="7"/>
  <c r="AT147" i="7"/>
  <c r="AU147" i="7"/>
  <c r="F146" i="7"/>
  <c r="H146" i="7"/>
  <c r="J146" i="7"/>
  <c r="K146" i="7"/>
  <c r="L146" i="7"/>
  <c r="O146" i="7"/>
  <c r="R146" i="7"/>
  <c r="S146" i="7"/>
  <c r="T146" i="7"/>
  <c r="U146" i="7"/>
  <c r="V146" i="7"/>
  <c r="W146" i="7"/>
  <c r="X146" i="7"/>
  <c r="Y146" i="7"/>
  <c r="Z146" i="7"/>
  <c r="AA146" i="7"/>
  <c r="AB146" i="7"/>
  <c r="AC146" i="7"/>
  <c r="AD146" i="7"/>
  <c r="AE146" i="7"/>
  <c r="AF146" i="7"/>
  <c r="AG146" i="7"/>
  <c r="AH146" i="7"/>
  <c r="AI146" i="7"/>
  <c r="AJ146" i="7"/>
  <c r="AK146" i="7"/>
  <c r="AL146" i="7"/>
  <c r="AM146" i="7"/>
  <c r="AN146" i="7"/>
  <c r="AO146" i="7"/>
  <c r="AP146" i="7"/>
  <c r="AQ146" i="7"/>
  <c r="AR146" i="7"/>
  <c r="AS146" i="7"/>
  <c r="AT146" i="7"/>
  <c r="AU146" i="7"/>
  <c r="F145" i="7"/>
  <c r="H145" i="7"/>
  <c r="J145" i="7"/>
  <c r="L145" i="7" s="1"/>
  <c r="K145" i="7"/>
  <c r="O145" i="7"/>
  <c r="R145" i="7"/>
  <c r="S145" i="7"/>
  <c r="T145" i="7"/>
  <c r="U145" i="7"/>
  <c r="V145" i="7"/>
  <c r="W145" i="7"/>
  <c r="X145" i="7"/>
  <c r="Y145" i="7"/>
  <c r="Z145" i="7"/>
  <c r="AA145" i="7"/>
  <c r="AB145" i="7"/>
  <c r="AC145" i="7"/>
  <c r="AD145" i="7"/>
  <c r="AE145" i="7"/>
  <c r="AF145" i="7"/>
  <c r="AG145" i="7"/>
  <c r="AH145" i="7"/>
  <c r="AI145" i="7"/>
  <c r="AJ145" i="7"/>
  <c r="AK145" i="7"/>
  <c r="AL145" i="7"/>
  <c r="AM145" i="7"/>
  <c r="AN145" i="7"/>
  <c r="AO145" i="7"/>
  <c r="AP145" i="7"/>
  <c r="AQ145" i="7"/>
  <c r="AR145" i="7"/>
  <c r="AS145" i="7"/>
  <c r="AT145" i="7"/>
  <c r="AU145" i="7"/>
  <c r="F144" i="7"/>
  <c r="H144" i="7"/>
  <c r="L144" i="7" s="1"/>
  <c r="J144" i="7"/>
  <c r="K144" i="7"/>
  <c r="O144" i="7"/>
  <c r="R144" i="7"/>
  <c r="S144" i="7"/>
  <c r="T144" i="7"/>
  <c r="U144" i="7"/>
  <c r="V144" i="7"/>
  <c r="W144" i="7"/>
  <c r="X144" i="7"/>
  <c r="Y144" i="7"/>
  <c r="Z144" i="7"/>
  <c r="AA144" i="7"/>
  <c r="AB144" i="7"/>
  <c r="AC144" i="7"/>
  <c r="AD144" i="7"/>
  <c r="AE144" i="7"/>
  <c r="AF144" i="7"/>
  <c r="AG144" i="7"/>
  <c r="AH144" i="7"/>
  <c r="AI144" i="7"/>
  <c r="AJ144" i="7"/>
  <c r="AK144" i="7"/>
  <c r="AL144" i="7"/>
  <c r="AM144" i="7"/>
  <c r="AN144" i="7"/>
  <c r="AO144" i="7"/>
  <c r="AP144" i="7"/>
  <c r="AQ144" i="7"/>
  <c r="AR144" i="7"/>
  <c r="AS144" i="7"/>
  <c r="AT144" i="7"/>
  <c r="AU144" i="7"/>
  <c r="F143" i="7"/>
  <c r="H143" i="7"/>
  <c r="J143" i="7"/>
  <c r="K143" i="7"/>
  <c r="L143" i="7"/>
  <c r="O143" i="7"/>
  <c r="R143" i="7"/>
  <c r="S143" i="7"/>
  <c r="T143" i="7"/>
  <c r="U143" i="7"/>
  <c r="V143" i="7"/>
  <c r="W143" i="7"/>
  <c r="X143" i="7"/>
  <c r="Y143" i="7"/>
  <c r="Z143" i="7"/>
  <c r="AA143" i="7"/>
  <c r="AB143" i="7"/>
  <c r="AC143" i="7"/>
  <c r="AD143" i="7"/>
  <c r="AE143" i="7"/>
  <c r="AF143" i="7"/>
  <c r="AG143" i="7"/>
  <c r="AH143" i="7"/>
  <c r="AI143" i="7"/>
  <c r="AJ143" i="7"/>
  <c r="AK143" i="7"/>
  <c r="AL143" i="7"/>
  <c r="AM143" i="7"/>
  <c r="AN143" i="7"/>
  <c r="AO143" i="7"/>
  <c r="AP143" i="7"/>
  <c r="AQ143" i="7"/>
  <c r="AR143" i="7"/>
  <c r="AS143" i="7"/>
  <c r="AT143" i="7"/>
  <c r="AU143" i="7"/>
  <c r="F142" i="7"/>
  <c r="H142" i="7"/>
  <c r="J142" i="7"/>
  <c r="K142" i="7"/>
  <c r="L142" i="7"/>
  <c r="O142" i="7"/>
  <c r="R142" i="7"/>
  <c r="S142" i="7"/>
  <c r="T142" i="7"/>
  <c r="U142" i="7"/>
  <c r="V142" i="7"/>
  <c r="W142" i="7"/>
  <c r="X142" i="7"/>
  <c r="Y142" i="7"/>
  <c r="Z142" i="7"/>
  <c r="AA142" i="7"/>
  <c r="AB142" i="7"/>
  <c r="AC142" i="7"/>
  <c r="AD142" i="7"/>
  <c r="AE142" i="7"/>
  <c r="AF142" i="7"/>
  <c r="AG142" i="7"/>
  <c r="AH142" i="7"/>
  <c r="AI142" i="7"/>
  <c r="AJ142" i="7"/>
  <c r="AK142" i="7"/>
  <c r="AL142" i="7"/>
  <c r="AM142" i="7"/>
  <c r="AN142" i="7"/>
  <c r="AO142" i="7"/>
  <c r="AP142" i="7"/>
  <c r="AQ142" i="7"/>
  <c r="AR142" i="7"/>
  <c r="AS142" i="7"/>
  <c r="AT142" i="7"/>
  <c r="AU142" i="7"/>
  <c r="F141" i="7"/>
  <c r="H141" i="7"/>
  <c r="J141" i="7"/>
  <c r="L141" i="7" s="1"/>
  <c r="K141" i="7"/>
  <c r="O141" i="7"/>
  <c r="R141" i="7"/>
  <c r="S141" i="7"/>
  <c r="T141" i="7"/>
  <c r="U141" i="7"/>
  <c r="V141" i="7"/>
  <c r="W141" i="7"/>
  <c r="X141" i="7"/>
  <c r="Y141" i="7"/>
  <c r="Z141" i="7"/>
  <c r="AA141" i="7"/>
  <c r="AB141" i="7"/>
  <c r="AC141" i="7"/>
  <c r="AD141" i="7"/>
  <c r="AE141" i="7"/>
  <c r="AF141" i="7"/>
  <c r="AG141" i="7"/>
  <c r="AH141" i="7"/>
  <c r="AI141" i="7"/>
  <c r="AJ141" i="7"/>
  <c r="AK141" i="7"/>
  <c r="AL141" i="7"/>
  <c r="AM141" i="7"/>
  <c r="AN141" i="7"/>
  <c r="AO141" i="7"/>
  <c r="AP141" i="7"/>
  <c r="AQ141" i="7"/>
  <c r="AR141" i="7"/>
  <c r="AS141" i="7"/>
  <c r="AT141" i="7"/>
  <c r="AU141" i="7"/>
  <c r="F140" i="7"/>
  <c r="H140" i="7"/>
  <c r="J140" i="7"/>
  <c r="K140" i="7"/>
  <c r="L140" i="7"/>
  <c r="O140" i="7"/>
  <c r="R140" i="7"/>
  <c r="S140" i="7"/>
  <c r="T140" i="7"/>
  <c r="U140" i="7"/>
  <c r="V140" i="7"/>
  <c r="W140" i="7"/>
  <c r="X140" i="7"/>
  <c r="Y140" i="7"/>
  <c r="Z140" i="7"/>
  <c r="AA140" i="7"/>
  <c r="AB140" i="7"/>
  <c r="AC140" i="7"/>
  <c r="AD140" i="7"/>
  <c r="AE140" i="7"/>
  <c r="AF140" i="7"/>
  <c r="AG140" i="7"/>
  <c r="AH140" i="7"/>
  <c r="AI140" i="7"/>
  <c r="AJ140" i="7"/>
  <c r="AK140" i="7"/>
  <c r="AL140" i="7"/>
  <c r="AM140" i="7"/>
  <c r="AN140" i="7"/>
  <c r="AO140" i="7"/>
  <c r="AP140" i="7"/>
  <c r="AQ140" i="7"/>
  <c r="AR140" i="7"/>
  <c r="AS140" i="7"/>
  <c r="AT140" i="7"/>
  <c r="AU140" i="7"/>
  <c r="F139" i="7"/>
  <c r="H139" i="7"/>
  <c r="J139" i="7"/>
  <c r="L139" i="7" s="1"/>
  <c r="K139" i="7"/>
  <c r="O139" i="7"/>
  <c r="R139" i="7"/>
  <c r="S139" i="7"/>
  <c r="T139" i="7"/>
  <c r="U139" i="7"/>
  <c r="V139" i="7"/>
  <c r="W139" i="7"/>
  <c r="X139" i="7"/>
  <c r="Y139" i="7"/>
  <c r="Z139" i="7"/>
  <c r="AA139" i="7"/>
  <c r="AB139" i="7"/>
  <c r="AC139" i="7"/>
  <c r="AD139" i="7"/>
  <c r="AE139" i="7"/>
  <c r="AF139" i="7"/>
  <c r="AG139" i="7"/>
  <c r="AH139" i="7"/>
  <c r="AI139" i="7"/>
  <c r="AJ139" i="7"/>
  <c r="AK139" i="7"/>
  <c r="AL139" i="7"/>
  <c r="AM139" i="7"/>
  <c r="AN139" i="7"/>
  <c r="AO139" i="7"/>
  <c r="AP139" i="7"/>
  <c r="AQ139" i="7"/>
  <c r="AR139" i="7"/>
  <c r="AS139" i="7"/>
  <c r="AT139" i="7"/>
  <c r="AU139" i="7"/>
  <c r="F138" i="7"/>
  <c r="H138" i="7"/>
  <c r="J138" i="7"/>
  <c r="K138" i="7"/>
  <c r="L138" i="7"/>
  <c r="O138" i="7"/>
  <c r="R138" i="7"/>
  <c r="S138" i="7"/>
  <c r="T138" i="7"/>
  <c r="U138" i="7"/>
  <c r="V138" i="7"/>
  <c r="W138" i="7"/>
  <c r="X138" i="7"/>
  <c r="Y138" i="7"/>
  <c r="Z138" i="7"/>
  <c r="AA138" i="7"/>
  <c r="AB138" i="7"/>
  <c r="AC138" i="7"/>
  <c r="AD138" i="7"/>
  <c r="AE138" i="7"/>
  <c r="AF138" i="7"/>
  <c r="AG138" i="7"/>
  <c r="AH138" i="7"/>
  <c r="AI138" i="7"/>
  <c r="AJ138" i="7"/>
  <c r="AK138" i="7"/>
  <c r="AL138" i="7"/>
  <c r="AM138" i="7"/>
  <c r="AN138" i="7"/>
  <c r="AO138" i="7"/>
  <c r="AP138" i="7"/>
  <c r="AQ138" i="7"/>
  <c r="AR138" i="7"/>
  <c r="AS138" i="7"/>
  <c r="AT138" i="7"/>
  <c r="AU138" i="7"/>
  <c r="F137" i="7"/>
  <c r="H137" i="7"/>
  <c r="J137" i="7"/>
  <c r="L137" i="7" s="1"/>
  <c r="K137" i="7"/>
  <c r="O137" i="7"/>
  <c r="S137" i="7"/>
  <c r="T137" i="7"/>
  <c r="U137" i="7"/>
  <c r="V137" i="7"/>
  <c r="W137" i="7"/>
  <c r="X137" i="7"/>
  <c r="Y137" i="7"/>
  <c r="Z137" i="7"/>
  <c r="AA137" i="7"/>
  <c r="AB137" i="7"/>
  <c r="AC137" i="7"/>
  <c r="AD137" i="7"/>
  <c r="AE137" i="7"/>
  <c r="AF137" i="7"/>
  <c r="AG137" i="7"/>
  <c r="AH137" i="7"/>
  <c r="AI137" i="7"/>
  <c r="AJ137" i="7"/>
  <c r="AK137" i="7"/>
  <c r="AL137" i="7"/>
  <c r="AM137" i="7"/>
  <c r="AN137" i="7"/>
  <c r="AO137" i="7"/>
  <c r="AP137" i="7"/>
  <c r="AQ137" i="7"/>
  <c r="AR137" i="7"/>
  <c r="AS137" i="7"/>
  <c r="AT137" i="7"/>
  <c r="AU137" i="7"/>
  <c r="F136" i="7"/>
  <c r="H136" i="7"/>
  <c r="L136" i="7" s="1"/>
  <c r="J136" i="7"/>
  <c r="K136" i="7"/>
  <c r="O136" i="7"/>
  <c r="R136" i="7"/>
  <c r="S136" i="7"/>
  <c r="T136" i="7"/>
  <c r="U136" i="7"/>
  <c r="V136" i="7"/>
  <c r="W136" i="7"/>
  <c r="X136" i="7"/>
  <c r="Y136" i="7"/>
  <c r="Z136" i="7"/>
  <c r="AA136" i="7"/>
  <c r="AB136" i="7"/>
  <c r="AC136" i="7"/>
  <c r="AD136" i="7"/>
  <c r="AE136" i="7"/>
  <c r="AF136" i="7"/>
  <c r="AG136" i="7"/>
  <c r="AH136" i="7"/>
  <c r="AI136" i="7"/>
  <c r="AJ136" i="7"/>
  <c r="AK136" i="7"/>
  <c r="AL136" i="7"/>
  <c r="AM136" i="7"/>
  <c r="AN136" i="7"/>
  <c r="AO136" i="7"/>
  <c r="AP136" i="7"/>
  <c r="AQ136" i="7"/>
  <c r="AR136" i="7"/>
  <c r="AS136" i="7"/>
  <c r="AT136" i="7"/>
  <c r="AU136" i="7"/>
  <c r="F135" i="7"/>
  <c r="H135" i="7"/>
  <c r="J135" i="7"/>
  <c r="K135" i="7"/>
  <c r="L135" i="7"/>
  <c r="O135" i="7"/>
  <c r="R135" i="7"/>
  <c r="S135" i="7"/>
  <c r="T135" i="7"/>
  <c r="U135" i="7"/>
  <c r="V135" i="7"/>
  <c r="W135" i="7"/>
  <c r="X135" i="7"/>
  <c r="Y135" i="7"/>
  <c r="Z135" i="7"/>
  <c r="AA135" i="7"/>
  <c r="AB135" i="7"/>
  <c r="AC135" i="7"/>
  <c r="AD135" i="7"/>
  <c r="AE135" i="7"/>
  <c r="AF135" i="7"/>
  <c r="AG135" i="7"/>
  <c r="AH135" i="7"/>
  <c r="AI135" i="7"/>
  <c r="AJ135" i="7"/>
  <c r="AK135" i="7"/>
  <c r="AL135" i="7"/>
  <c r="AM135" i="7"/>
  <c r="AN135" i="7"/>
  <c r="AO135" i="7"/>
  <c r="AP135" i="7"/>
  <c r="AQ135" i="7"/>
  <c r="AR135" i="7"/>
  <c r="AS135" i="7"/>
  <c r="AT135" i="7"/>
  <c r="AU135" i="7"/>
  <c r="F134" i="7"/>
  <c r="H134" i="7"/>
  <c r="J134" i="7"/>
  <c r="K134" i="7"/>
  <c r="L134" i="7"/>
  <c r="O134" i="7"/>
  <c r="R134" i="7"/>
  <c r="S134" i="7"/>
  <c r="T134" i="7"/>
  <c r="U134" i="7"/>
  <c r="V134" i="7"/>
  <c r="W134" i="7"/>
  <c r="X134" i="7"/>
  <c r="Y134" i="7"/>
  <c r="Z134" i="7"/>
  <c r="AA134" i="7"/>
  <c r="AB134" i="7"/>
  <c r="AC134" i="7"/>
  <c r="AD134" i="7"/>
  <c r="AE134" i="7"/>
  <c r="AF134" i="7"/>
  <c r="AG134" i="7"/>
  <c r="AH134" i="7"/>
  <c r="AI134" i="7"/>
  <c r="AJ134" i="7"/>
  <c r="AK134" i="7"/>
  <c r="AL134" i="7"/>
  <c r="AM134" i="7"/>
  <c r="AN134" i="7"/>
  <c r="AO134" i="7"/>
  <c r="AP134" i="7"/>
  <c r="AQ134" i="7"/>
  <c r="AR134" i="7"/>
  <c r="AS134" i="7"/>
  <c r="AT134" i="7"/>
  <c r="AU134" i="7"/>
  <c r="F133" i="7"/>
  <c r="H133" i="7"/>
  <c r="L133" i="7" s="1"/>
  <c r="J133" i="7"/>
  <c r="K133" i="7"/>
  <c r="O133" i="7"/>
  <c r="R133" i="7"/>
  <c r="S133" i="7"/>
  <c r="T133" i="7"/>
  <c r="U133" i="7"/>
  <c r="V133" i="7"/>
  <c r="W133" i="7"/>
  <c r="X133" i="7"/>
  <c r="Y133" i="7"/>
  <c r="Z133" i="7"/>
  <c r="AA133" i="7"/>
  <c r="AB133" i="7"/>
  <c r="AC133" i="7"/>
  <c r="AD133" i="7"/>
  <c r="AE133" i="7"/>
  <c r="AF133" i="7"/>
  <c r="AG133" i="7"/>
  <c r="AH133" i="7"/>
  <c r="AI133" i="7"/>
  <c r="AJ133" i="7"/>
  <c r="AK133" i="7"/>
  <c r="AL133" i="7"/>
  <c r="AM133" i="7"/>
  <c r="AN133" i="7"/>
  <c r="AO133" i="7"/>
  <c r="AP133" i="7"/>
  <c r="AQ133" i="7"/>
  <c r="AR133" i="7"/>
  <c r="AS133" i="7"/>
  <c r="AT133" i="7"/>
  <c r="AU133" i="7"/>
  <c r="F132" i="7"/>
  <c r="H132" i="7"/>
  <c r="J132" i="7"/>
  <c r="K132" i="7"/>
  <c r="L132" i="7"/>
  <c r="O132" i="7"/>
  <c r="R132" i="7"/>
  <c r="S132" i="7"/>
  <c r="T132" i="7"/>
  <c r="U132" i="7"/>
  <c r="V132" i="7"/>
  <c r="W132" i="7"/>
  <c r="X132" i="7"/>
  <c r="Y132" i="7"/>
  <c r="Z132" i="7"/>
  <c r="AA132" i="7"/>
  <c r="AB132" i="7"/>
  <c r="AC132" i="7"/>
  <c r="AD132" i="7"/>
  <c r="AE132" i="7"/>
  <c r="AF132" i="7"/>
  <c r="AG132" i="7"/>
  <c r="AH132" i="7"/>
  <c r="AI132" i="7"/>
  <c r="AJ132" i="7"/>
  <c r="AK132" i="7"/>
  <c r="AL132" i="7"/>
  <c r="AM132" i="7"/>
  <c r="AN132" i="7"/>
  <c r="AO132" i="7"/>
  <c r="AP132" i="7"/>
  <c r="AQ132" i="7"/>
  <c r="AR132" i="7"/>
  <c r="AS132" i="7"/>
  <c r="AT132" i="7"/>
  <c r="AU132" i="7"/>
  <c r="F130" i="7"/>
  <c r="L130" i="7" s="1"/>
  <c r="H130" i="7"/>
  <c r="J130" i="7"/>
  <c r="R130" i="7"/>
  <c r="S130" i="7"/>
  <c r="T130" i="7"/>
  <c r="U130" i="7"/>
  <c r="V130" i="7"/>
  <c r="W130" i="7"/>
  <c r="X130" i="7"/>
  <c r="Y130" i="7"/>
  <c r="Z130" i="7"/>
  <c r="AA130" i="7"/>
  <c r="AB130" i="7"/>
  <c r="AC130" i="7"/>
  <c r="AD130" i="7"/>
  <c r="AE130" i="7"/>
  <c r="AF130" i="7"/>
  <c r="AG130" i="7"/>
  <c r="AH130" i="7"/>
  <c r="AI130" i="7"/>
  <c r="AJ130" i="7"/>
  <c r="AK130" i="7"/>
  <c r="AL130" i="7"/>
  <c r="AM130" i="7"/>
  <c r="AN130" i="7"/>
  <c r="AO130" i="7"/>
  <c r="AP130" i="7"/>
  <c r="AQ130" i="7"/>
  <c r="AR130" i="7"/>
  <c r="AS130" i="7"/>
  <c r="AT130" i="7"/>
  <c r="AU130" i="7"/>
  <c r="AV130" i="7"/>
  <c r="AW130" i="7"/>
  <c r="AX130" i="7"/>
  <c r="AY130" i="7"/>
  <c r="F112" i="7"/>
  <c r="H112" i="7"/>
  <c r="J112" i="7"/>
  <c r="K112" i="7"/>
  <c r="L112" i="7"/>
  <c r="O112" i="7"/>
  <c r="R112" i="7"/>
  <c r="S112" i="7"/>
  <c r="T112" i="7"/>
  <c r="U112" i="7"/>
  <c r="V112" i="7"/>
  <c r="W112" i="7"/>
  <c r="X112" i="7"/>
  <c r="Y112" i="7"/>
  <c r="Z112" i="7"/>
  <c r="AA112" i="7"/>
  <c r="AB112" i="7"/>
  <c r="AC112" i="7"/>
  <c r="AD112" i="7"/>
  <c r="AE112" i="7"/>
  <c r="AF112" i="7"/>
  <c r="AG112" i="7"/>
  <c r="AH112" i="7"/>
  <c r="AI112" i="7"/>
  <c r="AJ112" i="7"/>
  <c r="AK112" i="7"/>
  <c r="AL112" i="7"/>
  <c r="AM112" i="7"/>
  <c r="AN112" i="7"/>
  <c r="AO112" i="7"/>
  <c r="AP112" i="7"/>
  <c r="AQ112" i="7"/>
  <c r="AR112" i="7"/>
  <c r="AS112" i="7"/>
  <c r="AT112" i="7"/>
  <c r="AU112" i="7"/>
  <c r="F111" i="7"/>
  <c r="H111" i="7"/>
  <c r="J111" i="7"/>
  <c r="K111" i="7"/>
  <c r="L111" i="7"/>
  <c r="O111" i="7"/>
  <c r="R111" i="7"/>
  <c r="S111" i="7"/>
  <c r="T111" i="7"/>
  <c r="U111" i="7"/>
  <c r="V111" i="7"/>
  <c r="W111" i="7"/>
  <c r="X111" i="7"/>
  <c r="Y111" i="7"/>
  <c r="Z111" i="7"/>
  <c r="AA111" i="7"/>
  <c r="AB111" i="7"/>
  <c r="AC111" i="7"/>
  <c r="AD111" i="7"/>
  <c r="AE111" i="7"/>
  <c r="AF111" i="7"/>
  <c r="AG111" i="7"/>
  <c r="AH111" i="7"/>
  <c r="AI111" i="7"/>
  <c r="AJ111" i="7"/>
  <c r="AK111" i="7"/>
  <c r="AL111" i="7"/>
  <c r="AM111" i="7"/>
  <c r="AN111" i="7"/>
  <c r="AO111" i="7"/>
  <c r="AP111" i="7"/>
  <c r="AQ111" i="7"/>
  <c r="AR111" i="7"/>
  <c r="AS111" i="7"/>
  <c r="AT111" i="7"/>
  <c r="AU111" i="7"/>
  <c r="F109" i="7"/>
  <c r="H109" i="7"/>
  <c r="J109" i="7"/>
  <c r="L109" i="7"/>
  <c r="R109" i="7"/>
  <c r="S109" i="7"/>
  <c r="T109" i="7"/>
  <c r="U109" i="7"/>
  <c r="V109" i="7"/>
  <c r="W109" i="7"/>
  <c r="X109" i="7"/>
  <c r="Y109" i="7"/>
  <c r="Z109" i="7"/>
  <c r="AA109" i="7"/>
  <c r="AB109" i="7"/>
  <c r="AC109" i="7"/>
  <c r="AD109" i="7"/>
  <c r="AE109" i="7"/>
  <c r="AF109" i="7"/>
  <c r="AG109" i="7"/>
  <c r="AH109" i="7"/>
  <c r="AI109" i="7"/>
  <c r="AJ109" i="7"/>
  <c r="AK109" i="7"/>
  <c r="AL109" i="7"/>
  <c r="AM109" i="7"/>
  <c r="AN109" i="7"/>
  <c r="AO109" i="7"/>
  <c r="AP109" i="7"/>
  <c r="AQ109" i="7"/>
  <c r="AR109" i="7"/>
  <c r="AS109" i="7"/>
  <c r="AT109" i="7"/>
  <c r="AU109" i="7"/>
  <c r="AV109" i="7"/>
  <c r="AW109" i="7"/>
  <c r="AX109" i="7"/>
  <c r="AY109" i="7"/>
  <c r="F91" i="7"/>
  <c r="H91" i="7"/>
  <c r="J91" i="7"/>
  <c r="K91" i="7"/>
  <c r="L91" i="7"/>
  <c r="O91" i="7"/>
  <c r="R91" i="7"/>
  <c r="S91" i="7"/>
  <c r="T91" i="7"/>
  <c r="U91" i="7"/>
  <c r="V91" i="7"/>
  <c r="W91" i="7"/>
  <c r="X91" i="7"/>
  <c r="Y91" i="7"/>
  <c r="Z91" i="7"/>
  <c r="AA91" i="7"/>
  <c r="AB91" i="7"/>
  <c r="AC91" i="7"/>
  <c r="AD91" i="7"/>
  <c r="AE91" i="7"/>
  <c r="AF91" i="7"/>
  <c r="AG91" i="7"/>
  <c r="AH91" i="7"/>
  <c r="AI91" i="7"/>
  <c r="AJ91" i="7"/>
  <c r="AK91" i="7"/>
  <c r="AL91" i="7"/>
  <c r="AM91" i="7"/>
  <c r="AN91" i="7"/>
  <c r="AO91" i="7"/>
  <c r="AP91" i="7"/>
  <c r="AQ91" i="7"/>
  <c r="AR91" i="7"/>
  <c r="AS91" i="7"/>
  <c r="AT91" i="7"/>
  <c r="AU91" i="7"/>
  <c r="F90" i="7"/>
  <c r="H90" i="7"/>
  <c r="J90" i="7"/>
  <c r="K90" i="7"/>
  <c r="L90" i="7"/>
  <c r="O90" i="7"/>
  <c r="R90" i="7"/>
  <c r="S90" i="7"/>
  <c r="T90" i="7"/>
  <c r="U90" i="7"/>
  <c r="V90" i="7"/>
  <c r="W90" i="7"/>
  <c r="X90" i="7"/>
  <c r="Y90" i="7"/>
  <c r="Z90" i="7"/>
  <c r="AA90" i="7"/>
  <c r="AB90" i="7"/>
  <c r="AC90" i="7"/>
  <c r="AD90" i="7"/>
  <c r="AE90" i="7"/>
  <c r="AF90" i="7"/>
  <c r="AG90" i="7"/>
  <c r="AH90" i="7"/>
  <c r="AI90" i="7"/>
  <c r="AJ90" i="7"/>
  <c r="AK90" i="7"/>
  <c r="AL90" i="7"/>
  <c r="AM90" i="7"/>
  <c r="AN90" i="7"/>
  <c r="AO90" i="7"/>
  <c r="AP90" i="7"/>
  <c r="AQ90" i="7"/>
  <c r="AR90" i="7"/>
  <c r="AS90" i="7"/>
  <c r="AT90" i="7"/>
  <c r="AU90" i="7"/>
  <c r="F88" i="7"/>
  <c r="L88" i="7" s="1"/>
  <c r="H88" i="7"/>
  <c r="J88" i="7"/>
  <c r="R88" i="7"/>
  <c r="S88" i="7"/>
  <c r="T88" i="7"/>
  <c r="U88" i="7"/>
  <c r="V88" i="7"/>
  <c r="W88" i="7"/>
  <c r="X88" i="7"/>
  <c r="Y88" i="7"/>
  <c r="Z88" i="7"/>
  <c r="AA88" i="7"/>
  <c r="AB88" i="7"/>
  <c r="AC88" i="7"/>
  <c r="AD88" i="7"/>
  <c r="AE88" i="7"/>
  <c r="AF88" i="7"/>
  <c r="AG88" i="7"/>
  <c r="AH88" i="7"/>
  <c r="AI88" i="7"/>
  <c r="AJ88" i="7"/>
  <c r="AK88" i="7"/>
  <c r="AL88" i="7"/>
  <c r="AM88" i="7"/>
  <c r="AN88" i="7"/>
  <c r="AO88" i="7"/>
  <c r="AP88" i="7"/>
  <c r="AQ88" i="7"/>
  <c r="AR88" i="7"/>
  <c r="AS88" i="7"/>
  <c r="AT88" i="7"/>
  <c r="AU88" i="7"/>
  <c r="AV88" i="7"/>
  <c r="AW88" i="7"/>
  <c r="AX88" i="7"/>
  <c r="AY88" i="7"/>
  <c r="F70" i="7"/>
  <c r="H70" i="7"/>
  <c r="L70" i="7" s="1"/>
  <c r="J70" i="7"/>
  <c r="K70" i="7"/>
  <c r="O70" i="7"/>
  <c r="R70" i="7"/>
  <c r="S70" i="7"/>
  <c r="T70" i="7"/>
  <c r="U70" i="7"/>
  <c r="V70" i="7"/>
  <c r="W70" i="7"/>
  <c r="X70" i="7"/>
  <c r="Y70" i="7"/>
  <c r="Z70" i="7"/>
  <c r="AA70" i="7"/>
  <c r="AB70" i="7"/>
  <c r="AC70" i="7"/>
  <c r="AD70" i="7"/>
  <c r="AE70" i="7"/>
  <c r="AF70" i="7"/>
  <c r="AG70" i="7"/>
  <c r="AH70" i="7"/>
  <c r="AI70" i="7"/>
  <c r="AJ70" i="7"/>
  <c r="AK70" i="7"/>
  <c r="AL70" i="7"/>
  <c r="AM70" i="7"/>
  <c r="AN70" i="7"/>
  <c r="AO70" i="7"/>
  <c r="AP70" i="7"/>
  <c r="AQ70" i="7"/>
  <c r="AR70" i="7"/>
  <c r="AS70" i="7"/>
  <c r="AT70" i="7"/>
  <c r="AU70" i="7"/>
  <c r="F69" i="7"/>
  <c r="H69" i="7"/>
  <c r="J69" i="7"/>
  <c r="K69" i="7"/>
  <c r="L69" i="7"/>
  <c r="O69" i="7"/>
  <c r="R69" i="7"/>
  <c r="S69" i="7"/>
  <c r="T69" i="7"/>
  <c r="U69" i="7"/>
  <c r="V69" i="7"/>
  <c r="W69" i="7"/>
  <c r="X69" i="7"/>
  <c r="Y69" i="7"/>
  <c r="Z69" i="7"/>
  <c r="AA69" i="7"/>
  <c r="AB69" i="7"/>
  <c r="AC69" i="7"/>
  <c r="AD69" i="7"/>
  <c r="AE69" i="7"/>
  <c r="AF69" i="7"/>
  <c r="AG69" i="7"/>
  <c r="AH69" i="7"/>
  <c r="AI69" i="7"/>
  <c r="AJ69" i="7"/>
  <c r="AK69" i="7"/>
  <c r="AL69" i="7"/>
  <c r="AM69" i="7"/>
  <c r="AN69" i="7"/>
  <c r="AO69" i="7"/>
  <c r="AP69" i="7"/>
  <c r="AQ69" i="7"/>
  <c r="AR69" i="7"/>
  <c r="AS69" i="7"/>
  <c r="AT69" i="7"/>
  <c r="AU69" i="7"/>
  <c r="F67" i="7"/>
  <c r="L67" i="7" s="1"/>
  <c r="H67" i="7"/>
  <c r="J67" i="7"/>
  <c r="R67" i="7"/>
  <c r="S67" i="7"/>
  <c r="T67" i="7"/>
  <c r="U67" i="7"/>
  <c r="V67" i="7"/>
  <c r="W67" i="7"/>
  <c r="X67" i="7"/>
  <c r="Y67" i="7"/>
  <c r="Z67" i="7"/>
  <c r="AA67" i="7"/>
  <c r="AB67" i="7"/>
  <c r="AC67" i="7"/>
  <c r="AD67" i="7"/>
  <c r="AE67" i="7"/>
  <c r="AF67" i="7"/>
  <c r="AG67" i="7"/>
  <c r="AH67" i="7"/>
  <c r="AI67" i="7"/>
  <c r="AJ67" i="7"/>
  <c r="AK67" i="7"/>
  <c r="AL67" i="7"/>
  <c r="AM67" i="7"/>
  <c r="AN67" i="7"/>
  <c r="AO67" i="7"/>
  <c r="AP67" i="7"/>
  <c r="AQ67" i="7"/>
  <c r="AR67" i="7"/>
  <c r="AS67" i="7"/>
  <c r="AT67" i="7"/>
  <c r="AU67" i="7"/>
  <c r="AV67" i="7"/>
  <c r="AW67" i="7"/>
  <c r="AX67" i="7"/>
  <c r="AY67" i="7"/>
  <c r="F49" i="7"/>
  <c r="H49" i="7"/>
  <c r="L49" i="7" s="1"/>
  <c r="J49" i="7"/>
  <c r="K49" i="7"/>
  <c r="O49" i="7"/>
  <c r="R49" i="7"/>
  <c r="S49" i="7"/>
  <c r="T49" i="7"/>
  <c r="U49" i="7"/>
  <c r="V49" i="7"/>
  <c r="W49" i="7"/>
  <c r="X49" i="7"/>
  <c r="Y49" i="7"/>
  <c r="Z49" i="7"/>
  <c r="AA49" i="7"/>
  <c r="AB49" i="7"/>
  <c r="AC49" i="7"/>
  <c r="AD49" i="7"/>
  <c r="AE49" i="7"/>
  <c r="AF49" i="7"/>
  <c r="AG49" i="7"/>
  <c r="AH49" i="7"/>
  <c r="AI49" i="7"/>
  <c r="AJ49" i="7"/>
  <c r="AK49" i="7"/>
  <c r="AL49" i="7"/>
  <c r="AM49" i="7"/>
  <c r="AN49" i="7"/>
  <c r="AO49" i="7"/>
  <c r="AP49" i="7"/>
  <c r="AQ49" i="7"/>
  <c r="AR49" i="7"/>
  <c r="AS49" i="7"/>
  <c r="AT49" i="7"/>
  <c r="AU49" i="7"/>
  <c r="F48" i="7"/>
  <c r="H48" i="7"/>
  <c r="J48" i="7"/>
  <c r="K48" i="7"/>
  <c r="L48" i="7"/>
  <c r="O48" i="7"/>
  <c r="R48" i="7"/>
  <c r="S48" i="7"/>
  <c r="T48" i="7"/>
  <c r="U48" i="7"/>
  <c r="V48" i="7"/>
  <c r="W48" i="7"/>
  <c r="X48" i="7"/>
  <c r="Y48" i="7"/>
  <c r="Z48" i="7"/>
  <c r="AA48" i="7"/>
  <c r="AB48" i="7"/>
  <c r="AC48" i="7"/>
  <c r="AD48" i="7"/>
  <c r="AE48" i="7"/>
  <c r="AF48" i="7"/>
  <c r="AG48" i="7"/>
  <c r="AH48" i="7"/>
  <c r="AI48" i="7"/>
  <c r="AJ48" i="7"/>
  <c r="AK48" i="7"/>
  <c r="AL48" i="7"/>
  <c r="AM48" i="7"/>
  <c r="AN48" i="7"/>
  <c r="AO48" i="7"/>
  <c r="AP48" i="7"/>
  <c r="AQ48" i="7"/>
  <c r="AR48" i="7"/>
  <c r="AS48" i="7"/>
  <c r="AT48" i="7"/>
  <c r="AU48" i="7"/>
  <c r="F46" i="7"/>
  <c r="L46" i="7" s="1"/>
  <c r="H46" i="7"/>
  <c r="J46" i="7"/>
  <c r="R46" i="7"/>
  <c r="S46" i="7"/>
  <c r="T46" i="7"/>
  <c r="U46" i="7"/>
  <c r="V46" i="7"/>
  <c r="W46" i="7"/>
  <c r="X46" i="7"/>
  <c r="Y46" i="7"/>
  <c r="Z46" i="7"/>
  <c r="AA46" i="7"/>
  <c r="AB46" i="7"/>
  <c r="AC46" i="7"/>
  <c r="AD46" i="7"/>
  <c r="AE46" i="7"/>
  <c r="AF46" i="7"/>
  <c r="AG46" i="7"/>
  <c r="AH46" i="7"/>
  <c r="AI46" i="7"/>
  <c r="AJ46" i="7"/>
  <c r="AK46" i="7"/>
  <c r="AL46" i="7"/>
  <c r="AM46" i="7"/>
  <c r="AN46" i="7"/>
  <c r="AO46" i="7"/>
  <c r="AP46" i="7"/>
  <c r="AQ46" i="7"/>
  <c r="AR46" i="7"/>
  <c r="AS46" i="7"/>
  <c r="AT46" i="7"/>
  <c r="AU46" i="7"/>
  <c r="AV46" i="7"/>
  <c r="AW46" i="7"/>
  <c r="AX46" i="7"/>
  <c r="AY46" i="7"/>
  <c r="F29" i="7"/>
  <c r="H29" i="7"/>
  <c r="J29" i="7"/>
  <c r="K29" i="7"/>
  <c r="L29" i="7"/>
  <c r="O29" i="7"/>
  <c r="R29" i="7"/>
  <c r="S29" i="7"/>
  <c r="T29" i="7"/>
  <c r="U29" i="7"/>
  <c r="V29" i="7"/>
  <c r="W29" i="7"/>
  <c r="X29" i="7"/>
  <c r="Y29" i="7"/>
  <c r="Z29" i="7"/>
  <c r="AA29" i="7"/>
  <c r="AB29" i="7"/>
  <c r="AC29" i="7"/>
  <c r="AD29" i="7"/>
  <c r="AE29" i="7"/>
  <c r="AF29" i="7"/>
  <c r="AG29" i="7"/>
  <c r="AH29" i="7"/>
  <c r="AI29" i="7"/>
  <c r="AJ29" i="7"/>
  <c r="AK29" i="7"/>
  <c r="AL29" i="7"/>
  <c r="AM29" i="7"/>
  <c r="AN29" i="7"/>
  <c r="AO29" i="7"/>
  <c r="AP29" i="7"/>
  <c r="AQ29" i="7"/>
  <c r="AR29" i="7"/>
  <c r="AS29" i="7"/>
  <c r="AT29" i="7"/>
  <c r="AU29" i="7"/>
  <c r="F28" i="7"/>
  <c r="H28" i="7"/>
  <c r="L28" i="7" s="1"/>
  <c r="J28" i="7"/>
  <c r="K28" i="7"/>
  <c r="O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AO28" i="7"/>
  <c r="AP28" i="7"/>
  <c r="AQ28" i="7"/>
  <c r="AR28" i="7"/>
  <c r="AS28" i="7"/>
  <c r="AT28" i="7"/>
  <c r="AU28" i="7"/>
  <c r="F27" i="7"/>
  <c r="H27" i="7"/>
  <c r="J27" i="7"/>
  <c r="K27" i="7"/>
  <c r="L27" i="7"/>
  <c r="O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AR27" i="7"/>
  <c r="AS27" i="7"/>
  <c r="AT27" i="7"/>
  <c r="AU27" i="7"/>
  <c r="F25" i="7"/>
  <c r="H25" i="7"/>
  <c r="J25" i="7"/>
  <c r="L25" i="7"/>
  <c r="R25" i="7"/>
  <c r="S25" i="7"/>
  <c r="T25" i="7"/>
  <c r="U25" i="7"/>
  <c r="V25" i="7"/>
  <c r="W25" i="7"/>
  <c r="X25" i="7"/>
  <c r="Y25" i="7"/>
  <c r="Z25" i="7"/>
  <c r="AA25" i="7"/>
  <c r="AB25" i="7"/>
  <c r="AC25" i="7"/>
  <c r="AD25" i="7"/>
  <c r="AE25" i="7"/>
  <c r="AF25" i="7"/>
  <c r="AG25" i="7"/>
  <c r="AH25" i="7"/>
  <c r="AI25" i="7"/>
  <c r="AJ25" i="7"/>
  <c r="AK25" i="7"/>
  <c r="AL25" i="7"/>
  <c r="AM25" i="7"/>
  <c r="AN25" i="7"/>
  <c r="AO25" i="7"/>
  <c r="AP25" i="7"/>
  <c r="AQ25" i="7"/>
  <c r="AR25" i="7"/>
  <c r="AS25" i="7"/>
  <c r="AT25" i="7"/>
  <c r="AU25" i="7"/>
  <c r="AV25" i="7"/>
  <c r="AW25" i="7"/>
  <c r="AX25" i="7"/>
  <c r="AY25" i="7"/>
  <c r="F7" i="7"/>
  <c r="H7" i="7"/>
  <c r="J7" i="7"/>
  <c r="K7" i="7"/>
  <c r="L7" i="7"/>
  <c r="O7" i="7"/>
  <c r="R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AF7" i="7"/>
  <c r="AG7" i="7"/>
  <c r="AH7" i="7"/>
  <c r="AI7" i="7"/>
  <c r="AJ7" i="7"/>
  <c r="AK7" i="7"/>
  <c r="AL7" i="7"/>
  <c r="AM7" i="7"/>
  <c r="AN7" i="7"/>
  <c r="AO7" i="7"/>
  <c r="AP7" i="7"/>
  <c r="AQ7" i="7"/>
  <c r="AR7" i="7"/>
  <c r="AS7" i="7"/>
  <c r="AT7" i="7"/>
  <c r="AU7" i="7"/>
  <c r="F6" i="7"/>
  <c r="H6" i="7"/>
  <c r="J6" i="7"/>
  <c r="K6" i="7"/>
  <c r="L6" i="7"/>
  <c r="O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AK6" i="7"/>
  <c r="AL6" i="7"/>
  <c r="AM6" i="7"/>
  <c r="AN6" i="7"/>
  <c r="AO6" i="7"/>
  <c r="AP6" i="7"/>
  <c r="AQ6" i="7"/>
  <c r="AR6" i="7"/>
  <c r="AS6" i="7"/>
  <c r="AT6" i="7"/>
  <c r="AU6" i="7"/>
  <c r="AK256" i="7" l="1"/>
  <c r="AK38" i="8" s="1"/>
  <c r="AK46" i="8" s="1"/>
  <c r="AK5" i="8" s="1"/>
  <c r="AI256" i="7"/>
  <c r="AI38" i="8" s="1"/>
  <c r="AI46" i="8" s="1"/>
  <c r="AI5" i="8" s="1"/>
  <c r="AI25" i="8" s="1"/>
  <c r="S256" i="7"/>
  <c r="S38" i="8" s="1"/>
  <c r="S46" i="8" s="1"/>
  <c r="S5" i="8" s="1"/>
  <c r="S25" i="8" s="1"/>
  <c r="AL256" i="7"/>
  <c r="AL38" i="8" s="1"/>
  <c r="AL46" i="8" s="1"/>
  <c r="AL5" i="8" s="1"/>
  <c r="AL25" i="8" s="1"/>
  <c r="AJ256" i="7"/>
  <c r="AJ38" i="8" s="1"/>
  <c r="AJ46" i="8" s="1"/>
  <c r="AJ5" i="8" s="1"/>
  <c r="AJ25" i="8" s="1"/>
  <c r="E40" i="9" s="1"/>
  <c r="I40" i="9" s="1"/>
  <c r="AH256" i="7"/>
  <c r="AH38" i="8" s="1"/>
  <c r="AH46" i="8" s="1"/>
  <c r="AH5" i="8" s="1"/>
  <c r="AH25" i="8" s="1"/>
  <c r="E39" i="9" s="1"/>
  <c r="I39" i="9" s="1"/>
  <c r="AG256" i="7"/>
  <c r="AG38" i="8" s="1"/>
  <c r="AG46" i="8" s="1"/>
  <c r="AG5" i="8" s="1"/>
  <c r="AG25" i="8" s="1"/>
  <c r="E33" i="9" s="1"/>
  <c r="I33" i="9" s="1"/>
  <c r="AF256" i="7"/>
  <c r="AF38" i="8" s="1"/>
  <c r="AF46" i="8" s="1"/>
  <c r="AF5" i="8" s="1"/>
  <c r="AF25" i="8" s="1"/>
  <c r="E26" i="9" s="1"/>
  <c r="I26" i="9" s="1"/>
  <c r="X256" i="7"/>
  <c r="X38" i="8" s="1"/>
  <c r="X46" i="8" s="1"/>
  <c r="X5" i="8" s="1"/>
  <c r="X25" i="8" s="1"/>
  <c r="AU256" i="7"/>
  <c r="AU38" i="8" s="1"/>
  <c r="AU46" i="8" s="1"/>
  <c r="AU5" i="8" s="1"/>
  <c r="AU25" i="8" s="1"/>
  <c r="AE256" i="7"/>
  <c r="AE38" i="8" s="1"/>
  <c r="AE46" i="8" s="1"/>
  <c r="AE5" i="8" s="1"/>
  <c r="AM256" i="7"/>
  <c r="AM38" i="8" s="1"/>
  <c r="AM46" i="8" s="1"/>
  <c r="AM5" i="8" s="1"/>
  <c r="AT256" i="7"/>
  <c r="AT38" i="8" s="1"/>
  <c r="AT46" i="8" s="1"/>
  <c r="AT5" i="8" s="1"/>
  <c r="AT25" i="8" s="1"/>
  <c r="AD256" i="7"/>
  <c r="AD38" i="8" s="1"/>
  <c r="AD46" i="8" s="1"/>
  <c r="AD5" i="8" s="1"/>
  <c r="AD25" i="8" s="1"/>
  <c r="AS256" i="7"/>
  <c r="AS38" i="8" s="1"/>
  <c r="AS46" i="8" s="1"/>
  <c r="AS5" i="8" s="1"/>
  <c r="AS25" i="8" s="1"/>
  <c r="AC256" i="7"/>
  <c r="AC38" i="8" s="1"/>
  <c r="AC46" i="8" s="1"/>
  <c r="AC5" i="8" s="1"/>
  <c r="AC25" i="8" s="1"/>
  <c r="AR256" i="7"/>
  <c r="AR38" i="8" s="1"/>
  <c r="AR46" i="8" s="1"/>
  <c r="AR5" i="8" s="1"/>
  <c r="AB256" i="7"/>
  <c r="AB38" i="8" s="1"/>
  <c r="AB46" i="8" s="1"/>
  <c r="AB5" i="8" s="1"/>
  <c r="AB25" i="8" s="1"/>
  <c r="AQ256" i="7"/>
  <c r="AQ38" i="8" s="1"/>
  <c r="AQ46" i="8" s="1"/>
  <c r="AQ5" i="8" s="1"/>
  <c r="AA256" i="7"/>
  <c r="AA38" i="8" s="1"/>
  <c r="AA46" i="8" s="1"/>
  <c r="AA5" i="8" s="1"/>
  <c r="AN256" i="7"/>
  <c r="AN38" i="8" s="1"/>
  <c r="AN46" i="8" s="1"/>
  <c r="AN5" i="8" s="1"/>
  <c r="AN25" i="8" s="1"/>
  <c r="E35" i="9" s="1"/>
  <c r="I35" i="9" s="1"/>
  <c r="AP256" i="7"/>
  <c r="AP38" i="8" s="1"/>
  <c r="AP46" i="8" s="1"/>
  <c r="AP5" i="8" s="1"/>
  <c r="AP25" i="8" s="1"/>
  <c r="AE25" i="8"/>
  <c r="E25" i="9" s="1"/>
  <c r="T25" i="8"/>
  <c r="AQ25" i="8"/>
  <c r="AK25" i="8"/>
  <c r="E41" i="9" s="1"/>
  <c r="I41" i="9" s="1"/>
  <c r="AR25" i="8"/>
  <c r="AO25" i="8"/>
  <c r="Y25" i="8"/>
  <c r="AA25" i="8"/>
  <c r="E6" i="8"/>
  <c r="AM25" i="8"/>
  <c r="E34" i="9" s="1"/>
  <c r="I34" i="9" s="1"/>
  <c r="W25" i="8"/>
  <c r="V25" i="8"/>
  <c r="U25" i="8"/>
  <c r="L48" i="8"/>
  <c r="K5" i="8"/>
  <c r="L5" i="8"/>
  <c r="R300" i="7"/>
  <c r="R195" i="7"/>
  <c r="R137" i="7"/>
  <c r="I25" i="9" l="1"/>
  <c r="E29" i="9"/>
  <c r="F6" i="8"/>
  <c r="K6" i="8"/>
  <c r="I29" i="9" l="1"/>
  <c r="E31" i="9"/>
  <c r="I31" i="9" s="1"/>
  <c r="E30" i="9"/>
  <c r="I30" i="9" s="1"/>
  <c r="F25" i="8"/>
  <c r="L25" i="8" s="1"/>
  <c r="L6" i="8"/>
  <c r="I32" i="9" l="1"/>
  <c r="I36" i="9" s="1"/>
  <c r="I37" i="9" l="1"/>
  <c r="I38" i="9" s="1"/>
  <c r="E38" i="9" l="1"/>
  <c r="I42" i="9"/>
  <c r="E42" i="9" l="1"/>
  <c r="E37" i="9"/>
  <c r="E36" i="9" s="1"/>
  <c r="E32" i="9" s="1"/>
</calcChain>
</file>

<file path=xl/sharedStrings.xml><?xml version="1.0" encoding="utf-8"?>
<sst xmlns="http://schemas.openxmlformats.org/spreadsheetml/2006/main" count="639" uniqueCount="301">
  <si>
    <t>01. 건축공사</t>
  </si>
  <si>
    <t>02. 설비공사</t>
  </si>
  <si>
    <t>공사명 : 칠곡 시니어클럽 기능 보강공사</t>
  </si>
  <si>
    <t>단위</t>
  </si>
  <si>
    <t>구분</t>
  </si>
  <si>
    <t>강화유리</t>
  </si>
  <si>
    <t>강화유리, 투명, 8mm</t>
  </si>
  <si>
    <t>㎡</t>
  </si>
  <si>
    <t>M2</t>
  </si>
  <si>
    <t>매</t>
  </si>
  <si>
    <t>EA</t>
  </si>
  <si>
    <t>단열 스테인리스 시스템세이프도어</t>
  </si>
  <si>
    <t xml:space="preserve">  900×2,600mm, 헤어라인</t>
  </si>
  <si>
    <t>유리별도</t>
  </si>
  <si>
    <t>더블로이복층유리</t>
  </si>
  <si>
    <t>24mm,SKN 154Ⅱ (반강화)+SWS+투명(HS)) (5+14+5)</t>
  </si>
  <si>
    <t>무성적산</t>
  </si>
  <si>
    <t>도어부자재</t>
  </si>
  <si>
    <t>스텐손잡이(고급형)</t>
  </si>
  <si>
    <t>조</t>
  </si>
  <si>
    <t>M</t>
  </si>
  <si>
    <t>모래</t>
  </si>
  <si>
    <t>도착도</t>
  </si>
  <si>
    <t>M3</t>
  </si>
  <si>
    <t>경북</t>
  </si>
  <si>
    <t>개</t>
  </si>
  <si>
    <t>세면기</t>
  </si>
  <si>
    <t>세면기, 인조대리석, L1200</t>
  </si>
  <si>
    <t>kg</t>
  </si>
  <si>
    <t>시멘트</t>
  </si>
  <si>
    <t>40kg 포장품</t>
  </si>
  <si>
    <t>포</t>
  </si>
  <si>
    <t>관급</t>
  </si>
  <si>
    <t>안전필름</t>
  </si>
  <si>
    <t>유리엣칭효과, 비산방지, 엠보싱</t>
  </si>
  <si>
    <t>유리문</t>
  </si>
  <si>
    <t>유리문, 12×1,050×2,300mm, 손보호, 투명, 강화유리문</t>
  </si>
  <si>
    <t>유리문, 12×1100×2300mm, 투명, 세이프강화도어(고급형)</t>
  </si>
  <si>
    <t>인테리어표면마감재</t>
  </si>
  <si>
    <t>0.42*1220mm FW (목무늬방염)</t>
  </si>
  <si>
    <t>자동문</t>
  </si>
  <si>
    <t>쌍도아</t>
  </si>
  <si>
    <t>SET</t>
  </si>
  <si>
    <t>점자블록</t>
  </si>
  <si>
    <t>300×300×35 고강도세라믹 친환경인증</t>
  </si>
  <si>
    <t>철강설</t>
  </si>
  <si>
    <t>철강설, 고철, 작업설부산물</t>
  </si>
  <si>
    <t>철강설, 스텐레스, 작업설부산물</t>
  </si>
  <si>
    <t>콘크리트벽돌</t>
  </si>
  <si>
    <t>콘크리트벽돌, 190×57×90mm, C종2급</t>
  </si>
  <si>
    <t>피벗힌지</t>
  </si>
  <si>
    <t>피벗힌지, 80kg이하, K1200</t>
  </si>
  <si>
    <t>건설폐기물수집운반비(상차비)</t>
  </si>
  <si>
    <t>16톤암롤 트럭, 혼합건설폐재류</t>
  </si>
  <si>
    <t>TON</t>
  </si>
  <si>
    <t>건설폐기물수집운반비(운반비)</t>
  </si>
  <si>
    <t>16톤 암롤트럭, 혼합건설폐기물, 30km</t>
  </si>
  <si>
    <t>소형브레이커(공압식)</t>
  </si>
  <si>
    <t>폐자재처리수수료</t>
  </si>
  <si>
    <t>건설폐재류(재건축,폐콘크리트,폐벽돌,폐기와)</t>
  </si>
  <si>
    <t>톤</t>
  </si>
  <si>
    <t>폐합성수지(장판,스티로폼,비닐 시멘트 포대등)</t>
  </si>
  <si>
    <t>혼합건설폐기물(가연성 건설폐기물,소각5%이하)</t>
  </si>
  <si>
    <t>수  량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</si>
  <si>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</si>
  <si>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</si>
  <si>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</si>
  <si>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</si>
  <si>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</si>
  <si>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</si>
  <si>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</si>
  <si>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</si>
  <si>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/>
  </si>
  <si>
    <t>기계경비</t>
  </si>
  <si>
    <t>식</t>
  </si>
  <si>
    <t>재료비</t>
  </si>
  <si>
    <t>합  계</t>
  </si>
  <si>
    <t>재  료  비</t>
  </si>
  <si>
    <t>노  무  비</t>
  </si>
  <si>
    <t>경      비</t>
  </si>
  <si>
    <t>합      계</t>
  </si>
  <si>
    <t>1.0B, 3.6m 이하</t>
  </si>
  <si>
    <t>걸레받이 설치</t>
  </si>
  <si>
    <t>모르타르 바름</t>
  </si>
  <si>
    <t>플로어힌지 설치</t>
  </si>
  <si>
    <t>도어체크 설치</t>
  </si>
  <si>
    <t>걸레받이용 페인트칠</t>
  </si>
  <si>
    <t>친환경수성페인트 롤러칠</t>
  </si>
  <si>
    <t>창호주위 발포우레탄 충전</t>
  </si>
  <si>
    <t>바탕정리, 발포우레탄 충전, 마무리작업</t>
  </si>
  <si>
    <t>창호 철거</t>
  </si>
  <si>
    <t>금    액</t>
  </si>
  <si>
    <t>이동식강관말비계</t>
  </si>
  <si>
    <t>1개월,1단(2m)</t>
  </si>
  <si>
    <t>1대</t>
  </si>
  <si>
    <t>건축물 현장정리</t>
  </si>
  <si>
    <t>개보수, 복합공정</t>
  </si>
  <si>
    <t>시멘트벽돌 쌓기</t>
  </si>
  <si>
    <t>벽돌소운반</t>
  </si>
  <si>
    <t>인력, 1층</t>
  </si>
  <si>
    <t>천매</t>
  </si>
  <si>
    <t>화강석붙임(바닥,습식)</t>
  </si>
  <si>
    <t>잔다듬,거창석 30mm, 모르타르 30mm</t>
  </si>
  <si>
    <t>MDF H100×12mm,랩핑(방염)</t>
  </si>
  <si>
    <t>벽,MDF 붙임</t>
  </si>
  <si>
    <t>MDF 12T+무늬목,방염</t>
  </si>
  <si>
    <t>칼라강판 설치</t>
  </si>
  <si>
    <t>칼라강판,0.5T</t>
  </si>
  <si>
    <t>펜트레이 설치</t>
  </si>
  <si>
    <t>SUS,1.5t×(8+55+100+55+8mm)</t>
  </si>
  <si>
    <t>내벽,18mm(초벌+정벌),3.6m 이하</t>
  </si>
  <si>
    <t>창호주위 모르타르 충전</t>
  </si>
  <si>
    <t>AGH11000020S</t>
  </si>
  <si>
    <t>SSD -  2</t>
  </si>
  <si>
    <t>5,800 × 2,600 (100×45×1.2T)</t>
  </si>
  <si>
    <t>개소</t>
  </si>
  <si>
    <t>S D -  1</t>
  </si>
  <si>
    <t>2,100 × 2,600 (45×250×1.6T)+PVC 랩핑(방염)</t>
  </si>
  <si>
    <t>S D -  2</t>
  </si>
  <si>
    <t>1,100 × 2,600 (45×250×1.6T)+PVC 랩핑(방염)</t>
  </si>
  <si>
    <t>S D -  3</t>
  </si>
  <si>
    <t>S D -  4 (헛문틀)</t>
  </si>
  <si>
    <t>1,300 × 3,000 (30×250×1.6T GALV)+PVC 랩핑(방염)</t>
  </si>
  <si>
    <t>강화유리문용</t>
  </si>
  <si>
    <t>보통용</t>
  </si>
  <si>
    <t>도아록 설치</t>
  </si>
  <si>
    <t>일반도어록 레바형(강재창호)</t>
  </si>
  <si>
    <t>일반도어록 레버형공정(강재창호)</t>
  </si>
  <si>
    <t>수밀코킹(실리콘)</t>
  </si>
  <si>
    <t>10mm, 창호주위(양면)</t>
  </si>
  <si>
    <t>창호유리설치 / 판유리</t>
  </si>
  <si>
    <t>유리두께 9mm 이하</t>
  </si>
  <si>
    <t>ALG00000030S</t>
  </si>
  <si>
    <t>창호유리설치 / 복층유리</t>
  </si>
  <si>
    <t>유리두께 24mm 이하</t>
  </si>
  <si>
    <t>ALH00500010S</t>
  </si>
  <si>
    <t>유리주위 코킹</t>
  </si>
  <si>
    <t>5×5, 실리콘(양면)</t>
  </si>
  <si>
    <t>복층유리 5×5,실리콘(양면)</t>
  </si>
  <si>
    <t>세라민페인트, 붓칠 2회, H:100, GB면 줄퍼티</t>
  </si>
  <si>
    <t>세라민페인트칠</t>
  </si>
  <si>
    <t>내벽 2회, GB면 줄퍼티</t>
  </si>
  <si>
    <t>재도장 친환경수성페인트 롤러칠</t>
  </si>
  <si>
    <t>콘크리트·모르타르면, 내벽 2회 + 바탕처리</t>
  </si>
  <si>
    <t>내벽 2회, 친환경, GB면 줄퍼티</t>
  </si>
  <si>
    <t>친환경텍스 붙임</t>
  </si>
  <si>
    <t xml:space="preserve"> 6.0mm×300×600,텍스포함</t>
  </si>
  <si>
    <t>경량칸막이 설치 (C-STUD 90×45×0.8T,W=150)</t>
  </si>
  <si>
    <t>방화 15.0t 2겹 양면+유리면 50mm (DW 1)</t>
  </si>
  <si>
    <t>SAW CUT</t>
  </si>
  <si>
    <t>콘크리트</t>
  </si>
  <si>
    <t>벽돌및블럭벽 철거</t>
  </si>
  <si>
    <t>바닥 철거</t>
  </si>
  <si>
    <t>화강석 철거</t>
  </si>
  <si>
    <t>비닐타일</t>
  </si>
  <si>
    <t>벽 철거(AL 시트,강판류)</t>
  </si>
  <si>
    <t>해체재 재사용 안 함</t>
  </si>
  <si>
    <t>벽 철거(인테리어필름 떼내기)</t>
  </si>
  <si>
    <t>천장 철거(천정재,텍스류)</t>
  </si>
  <si>
    <t>천장 철거(천정재,텍스+경량철골)</t>
  </si>
  <si>
    <t>해체재 재사용 안 함 (6.0T 기준)</t>
  </si>
  <si>
    <t>목재난간 철거</t>
  </si>
  <si>
    <t>벽부착,H=200,기준(목재+합성목재)</t>
  </si>
  <si>
    <t>스텐 창호</t>
  </si>
  <si>
    <t>헛창틀(목재)</t>
  </si>
  <si>
    <t>내       역       서</t>
  </si>
  <si>
    <t>품      명</t>
  </si>
  <si>
    <t>규      격</t>
  </si>
  <si>
    <t>비고</t>
  </si>
  <si>
    <t>운반비</t>
  </si>
  <si>
    <t>작업부산물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</si>
  <si>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</si>
  <si>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</si>
  <si>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</si>
  <si>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</si>
  <si>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</si>
  <si>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</si>
  <si>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</si>
  <si>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</si>
  <si>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</si>
  <si>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</si>
  <si>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</si>
  <si>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</si>
  <si>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</si>
  <si>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</si>
  <si>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관급자재대(도급자)</t>
  </si>
  <si>
    <t>관급자재대(관급자)</t>
  </si>
  <si>
    <t>사용자항목10</t>
  </si>
  <si>
    <t>폐기물처리비(일반)</t>
  </si>
  <si>
    <t>폐기물처리비(지정)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</si>
  <si>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</si>
  <si>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</si>
  <si>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</si>
  <si>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</si>
  <si>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</si>
  <si>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</si>
  <si>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</si>
  <si>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</si>
  <si>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0101. 가설공사</t>
  </si>
  <si>
    <t>0102. 조적공사</t>
  </si>
  <si>
    <t>0103. 돌및타일공사</t>
  </si>
  <si>
    <t>0104. 목 공 사</t>
  </si>
  <si>
    <t>0105. 금속공사</t>
  </si>
  <si>
    <t>0106. 미장공사</t>
  </si>
  <si>
    <t>0107. 창호공사</t>
  </si>
  <si>
    <t>0108. 유리공사</t>
  </si>
  <si>
    <t>0109. 도장공사</t>
  </si>
  <si>
    <t>0110. 수장공사</t>
  </si>
  <si>
    <t>비닐타일 깔기</t>
  </si>
  <si>
    <t>데코타일, 3×450×450mm,</t>
  </si>
  <si>
    <t>백페인트글라스보드</t>
  </si>
  <si>
    <t>6,000 ×3,000 (프로젝트 겸용)</t>
  </si>
  <si>
    <t>0111. 기타공사</t>
  </si>
  <si>
    <t>싱크대 설치</t>
  </si>
  <si>
    <t>set</t>
  </si>
  <si>
    <t>0112. 철거공사</t>
  </si>
  <si>
    <t>0113. 골 재 대</t>
  </si>
  <si>
    <t>0114. 폐기물처리비(일반)</t>
  </si>
  <si>
    <t>0201. 설비공사</t>
  </si>
  <si>
    <t>설비공사</t>
  </si>
  <si>
    <t>집      계      표</t>
  </si>
  <si>
    <t>수 량</t>
  </si>
  <si>
    <t>합계제외</t>
  </si>
  <si>
    <t>공 사 원 가 계 산 서</t>
  </si>
  <si>
    <t xml:space="preserve">                     구  분
  비   목</t>
  </si>
  <si>
    <t>구    성   비</t>
  </si>
  <si>
    <t>금      액</t>
  </si>
  <si>
    <t>비    고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</si>
  <si>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</si>
  <si>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</si>
  <si>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</si>
  <si>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</si>
  <si>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</si>
  <si>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</si>
  <si>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</si>
  <si>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</si>
  <si>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</si>
  <si>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</si>
  <si>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</si>
  <si>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</si>
  <si>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</si>
  <si>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</si>
  <si>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</si>
  <si>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</si>
  <si>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</si>
  <si>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</si>
  <si>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</si>
  <si>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</si>
  <si>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</si>
  <si>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</si>
  <si>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</si>
  <si>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</si>
  <si>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</si>
  <si>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</si>
  <si>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</si>
  <si>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</si>
  <si>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</si>
  <si>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</si>
  <si>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</si>
  <si>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</si>
  <si>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</si>
  <si>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</si>
  <si>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</si>
  <si>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</si>
  <si>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</si>
  <si>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</si>
  <si>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</si>
  <si>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</si>
  <si>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</si>
  <si>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품  질  관   리   비</t>
  </si>
  <si>
    <t>C18</t>
  </si>
  <si>
    <t>석  면  분   담   금</t>
  </si>
  <si>
    <t>C21</t>
  </si>
  <si>
    <t>임 금 채 권 부 담 금</t>
  </si>
  <si>
    <t>C22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</si>
  <si>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</si>
  <si>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</si>
  <si>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</si>
  <si>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</si>
  <si>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</si>
  <si>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</si>
  <si>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</si>
  <si>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폐기물 처리비 (일반)</t>
  </si>
  <si>
    <t>L4</t>
  </si>
  <si>
    <t>폐기물 처리비 (지정)</t>
  </si>
  <si>
    <t>L5</t>
  </si>
  <si>
    <t>총       원       가</t>
  </si>
  <si>
    <t>F</t>
  </si>
  <si>
    <t>부   가   가  치  세</t>
  </si>
  <si>
    <t>H</t>
  </si>
  <si>
    <t>도    급    금    액</t>
  </si>
  <si>
    <t>Y</t>
  </si>
  <si>
    <t>재해 예방 기술지도비</t>
  </si>
  <si>
    <t>관급 자재대 (도급자)</t>
  </si>
  <si>
    <t>L1</t>
  </si>
  <si>
    <t>관급 자재대 (관급자)</t>
  </si>
  <si>
    <t>L2</t>
  </si>
  <si>
    <t>총   공   사  금  액</t>
  </si>
  <si>
    <t>노무비</t>
  </si>
  <si>
    <t>경  비</t>
  </si>
  <si>
    <t>순  공  사  원  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</si>
</sst>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9"/>
      <color rgb="FF000080"/>
      <name val="굴림체"/>
      <family val="3"/>
      <charset val="129"/>
    </font>
    <font>
      <sz val="9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right" vertical="center" shrinkToFit="1"/>
    </xf>
    <xf numFmtId="0" fontId="8" fillId="2" borderId="1" xfId="0" quotePrefix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right" vertical="center" shrinkToFit="1"/>
    </xf>
    <xf numFmtId="0" fontId="11" fillId="0" borderId="11" xfId="0" quotePrefix="1" applyFont="1" applyBorder="1" applyAlignment="1">
      <alignment horizontal="left" vertical="center" shrinkToFit="1"/>
    </xf>
    <xf numFmtId="0" fontId="11" fillId="0" borderId="11" xfId="0" applyFont="1" applyBorder="1" applyAlignment="1">
      <alignment horizontal="right" vertical="center" shrinkToFit="1"/>
    </xf>
    <xf numFmtId="0" fontId="11" fillId="0" borderId="12" xfId="0" quotePrefix="1" applyFont="1" applyBorder="1" applyAlignment="1">
      <alignment horizontal="left" vertical="center" shrinkToFit="1"/>
    </xf>
    <xf numFmtId="0" fontId="11" fillId="0" borderId="12" xfId="0" applyFont="1" applyBorder="1" applyAlignment="1">
      <alignment horizontal="right" vertical="center" shrinkToFit="1"/>
    </xf>
    <xf numFmtId="0" fontId="11" fillId="0" borderId="13" xfId="0" quotePrefix="1" applyFont="1" applyBorder="1" applyAlignment="1">
      <alignment horizontal="left" vertical="center" shrinkToFit="1"/>
    </xf>
    <xf numFmtId="0" fontId="11" fillId="0" borderId="13" xfId="0" applyFont="1" applyBorder="1" applyAlignment="1">
      <alignment horizontal="right" vertical="center" shrinkToFit="1"/>
    </xf>
    <xf numFmtId="0" fontId="11" fillId="2" borderId="1" xfId="0" quotePrefix="1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right" vertical="center" shrinkToFit="1"/>
    </xf>
    <xf numFmtId="0" fontId="11" fillId="0" borderId="13" xfId="0" applyFont="1" applyBorder="1" applyAlignment="1">
      <alignment horizontal="left" vertical="center" shrinkToFit="1"/>
    </xf>
    <xf numFmtId="0" fontId="11" fillId="0" borderId="12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right" vertical="center" shrinkToFit="1"/>
    </xf>
    <xf numFmtId="0" fontId="11" fillId="0" borderId="1" xfId="0" quotePrefix="1" applyFont="1" applyBorder="1" applyAlignment="1">
      <alignment horizontal="left" vertical="center" shrinkToFit="1"/>
    </xf>
    <xf numFmtId="0" fontId="3" fillId="0" borderId="1" xfId="0" quotePrefix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11" fillId="2" borderId="1" xfId="0" quotePrefix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3" fillId="0" borderId="11" xfId="0" quotePrefix="1" applyFont="1" applyBorder="1" applyAlignment="1">
      <alignment horizontal="center" vertical="center" textRotation="255" shrinkToFit="1"/>
    </xf>
    <xf numFmtId="0" fontId="3" fillId="0" borderId="12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1" xfId="0" applyFont="1" applyBorder="1" applyAlignment="1">
      <alignment horizontal="center" vertical="center" textRotation="255" shrinkToFit="1"/>
    </xf>
    <xf numFmtId="0" fontId="3" fillId="0" borderId="11" xfId="0" applyFont="1" applyBorder="1" applyAlignment="1">
      <alignment horizontal="center" vertical="center" textRotation="255" shrinkToFit="1"/>
    </xf>
    <xf numFmtId="0" fontId="2" fillId="0" borderId="0" xfId="0" applyFont="1" applyAlignment="1">
      <alignment horizontal="center" vertical="center"/>
    </xf>
    <xf numFmtId="0" fontId="4" fillId="0" borderId="0" xfId="0" quotePrefix="1" applyFont="1">
      <alignment vertical="center"/>
    </xf>
    <xf numFmtId="0" fontId="5" fillId="0" borderId="0" xfId="0" applyFont="1">
      <alignment vertical="center"/>
    </xf>
    <xf numFmtId="0" fontId="10" fillId="3" borderId="10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left" vertical="center" shrinkToFit="1"/>
    </xf>
    <xf numFmtId="0" fontId="9" fillId="4" borderId="1" xfId="0" applyFont="1" applyFill="1" applyBorder="1" applyAlignment="1">
      <alignment horizontal="left" vertical="center" shrinkToFit="1"/>
    </xf>
    <xf numFmtId="0" fontId="9" fillId="4" borderId="3" xfId="0" quotePrefix="1" applyFont="1" applyFill="1" applyBorder="1" applyAlignment="1">
      <alignment horizontal="left" vertical="center" shrinkToFit="1"/>
    </xf>
    <xf numFmtId="0" fontId="9" fillId="4" borderId="4" xfId="0" quotePrefix="1" applyFont="1" applyFill="1" applyBorder="1" applyAlignment="1">
      <alignment horizontal="left" vertical="center" shrinkToFit="1"/>
    </xf>
    <xf numFmtId="0" fontId="9" fillId="4" borderId="5" xfId="0" quotePrefix="1" applyFont="1" applyFill="1" applyBorder="1" applyAlignment="1">
      <alignment horizontal="left" vertical="center" shrinkToFit="1"/>
    </xf>
  </cellXfs>
  <cellStyles count="1">
    <cellStyle name="표준" xfId="0" builtinId="0"/>
  </cellStyles>
  <dxfs count="6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13F0B-C551-4835-88CB-8FC308DF38D1}">
  <sheetPr>
    <tabColor rgb="FFF19D86"/>
  </sheetPr>
  <dimension ref="A1:I42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F1"/>
    </sheetView>
  </sheetViews>
  <sheetFormatPr defaultRowHeight="16.5" x14ac:dyDescent="0.3"/>
  <cols>
    <col min="1" max="2" width="3.625" customWidth="1"/>
    <col min="3" max="3" width="17.625" style="2" customWidth="1"/>
    <col min="4" max="4" width="62.625" style="2" customWidth="1"/>
    <col min="5" max="5" width="15.625" style="4" customWidth="1"/>
    <col min="6" max="6" width="18.625" style="2" customWidth="1"/>
    <col min="7" max="11" width="0" hidden="1" customWidth="1"/>
  </cols>
  <sheetData>
    <row r="1" spans="1:9" ht="30" customHeight="1" x14ac:dyDescent="0.3">
      <c r="A1" s="38" t="s">
        <v>223</v>
      </c>
      <c r="B1" s="38"/>
      <c r="C1" s="38"/>
      <c r="D1" s="38"/>
      <c r="E1" s="38"/>
      <c r="F1" s="38"/>
    </row>
    <row r="2" spans="1:9" ht="15.95" customHeight="1" x14ac:dyDescent="0.3">
      <c r="A2" s="39" t="s">
        <v>2</v>
      </c>
      <c r="B2" s="40"/>
      <c r="C2" s="40"/>
      <c r="D2" s="40"/>
      <c r="E2" s="40"/>
      <c r="F2" s="40"/>
    </row>
    <row r="3" spans="1:9" ht="12" customHeight="1" x14ac:dyDescent="0.3">
      <c r="A3" s="41" t="s">
        <v>224</v>
      </c>
      <c r="B3" s="42"/>
      <c r="C3" s="43"/>
      <c r="D3" s="47" t="s">
        <v>225</v>
      </c>
      <c r="E3" s="47" t="s">
        <v>226</v>
      </c>
      <c r="F3" s="47" t="s">
        <v>227</v>
      </c>
    </row>
    <row r="4" spans="1:9" ht="12" customHeight="1" x14ac:dyDescent="0.3">
      <c r="A4" s="44"/>
      <c r="B4" s="45"/>
      <c r="C4" s="46"/>
      <c r="D4" s="47"/>
      <c r="E4" s="47"/>
      <c r="F4" s="47"/>
    </row>
    <row r="5" spans="1:9" ht="12" customHeight="1" x14ac:dyDescent="0.3">
      <c r="A5" s="33" t="s">
        <v>300</v>
      </c>
      <c r="B5" s="33" t="s">
        <v>75</v>
      </c>
      <c r="C5" s="16" t="s">
        <v>228</v>
      </c>
      <c r="D5" s="16" t="s">
        <v>72</v>
      </c>
      <c r="E5" s="17">
        <f>ROUNDDOWN(집계표!F25-집계표!AV25, 0)</f>
        <v>0</v>
      </c>
      <c r="F5" s="16" t="s">
        <v>72</v>
      </c>
      <c r="G5" s="1" t="s">
        <v>229</v>
      </c>
      <c r="H5">
        <v>0</v>
      </c>
      <c r="I5">
        <f t="shared" ref="I5:I31" si="0">E5</f>
        <v>0</v>
      </c>
    </row>
    <row r="6" spans="1:9" ht="12" customHeight="1" x14ac:dyDescent="0.3">
      <c r="A6" s="34"/>
      <c r="B6" s="34"/>
      <c r="C6" s="18" t="s">
        <v>230</v>
      </c>
      <c r="D6" s="18" t="s">
        <v>72</v>
      </c>
      <c r="E6" s="19">
        <f>ROUNDDOWN(E5*H6, 0)</f>
        <v>0</v>
      </c>
      <c r="F6" s="18" t="s">
        <v>72</v>
      </c>
      <c r="G6" s="1" t="s">
        <v>231</v>
      </c>
      <c r="H6">
        <v>0</v>
      </c>
      <c r="I6">
        <f t="shared" si="0"/>
        <v>0</v>
      </c>
    </row>
    <row r="7" spans="1:9" ht="12" customHeight="1" x14ac:dyDescent="0.3">
      <c r="A7" s="35"/>
      <c r="B7" s="35"/>
      <c r="C7" s="20" t="s">
        <v>232</v>
      </c>
      <c r="D7" s="20" t="s">
        <v>72</v>
      </c>
      <c r="E7" s="21">
        <f>집계표!T25</f>
        <v>0</v>
      </c>
      <c r="F7" s="20" t="s">
        <v>72</v>
      </c>
      <c r="G7" s="1" t="s">
        <v>233</v>
      </c>
      <c r="H7">
        <v>0</v>
      </c>
      <c r="I7">
        <f t="shared" si="0"/>
        <v>0</v>
      </c>
    </row>
    <row r="8" spans="1:9" ht="12" customHeight="1" x14ac:dyDescent="0.3">
      <c r="A8" s="36"/>
      <c r="B8" s="36"/>
      <c r="C8" s="22" t="s">
        <v>234</v>
      </c>
      <c r="D8" s="22" t="s">
        <v>72</v>
      </c>
      <c r="E8" s="23">
        <f>SUM(E5:E6)-ABS(E7)</f>
        <v>0</v>
      </c>
      <c r="F8" s="22" t="s">
        <v>72</v>
      </c>
      <c r="G8" s="1" t="s">
        <v>235</v>
      </c>
      <c r="H8">
        <v>0</v>
      </c>
      <c r="I8">
        <f t="shared" si="0"/>
        <v>0</v>
      </c>
    </row>
    <row r="9" spans="1:9" ht="12" customHeight="1" x14ac:dyDescent="0.3">
      <c r="A9" s="37"/>
      <c r="B9" s="33" t="s">
        <v>298</v>
      </c>
      <c r="C9" s="16" t="s">
        <v>236</v>
      </c>
      <c r="D9" s="16" t="s">
        <v>72</v>
      </c>
      <c r="E9" s="17">
        <f>ROUNDDOWN(집계표!H25, 0)</f>
        <v>0</v>
      </c>
      <c r="F9" s="16" t="s">
        <v>72</v>
      </c>
      <c r="G9" s="1" t="s">
        <v>237</v>
      </c>
      <c r="H9">
        <v>0</v>
      </c>
      <c r="I9">
        <f t="shared" si="0"/>
        <v>0</v>
      </c>
    </row>
    <row r="10" spans="1:9" ht="12" customHeight="1" x14ac:dyDescent="0.3">
      <c r="A10" s="35"/>
      <c r="B10" s="35"/>
      <c r="C10" s="20" t="s">
        <v>238</v>
      </c>
      <c r="D10" s="24" t="str">
        <f>"직.노*"&amp;H10*100&amp;"%"</f>
        <v>직.노*4%</v>
      </c>
      <c r="E10" s="21">
        <f>ROUNDDOWN(E9*H10, 0)</f>
        <v>0</v>
      </c>
      <c r="F10" s="20" t="s">
        <v>72</v>
      </c>
      <c r="G10" s="1" t="s">
        <v>239</v>
      </c>
      <c r="H10">
        <v>0.04</v>
      </c>
      <c r="I10">
        <f t="shared" si="0"/>
        <v>0</v>
      </c>
    </row>
    <row r="11" spans="1:9" ht="12" customHeight="1" x14ac:dyDescent="0.3">
      <c r="A11" s="36"/>
      <c r="B11" s="36"/>
      <c r="C11" s="22" t="s">
        <v>234</v>
      </c>
      <c r="D11" s="22" t="s">
        <v>72</v>
      </c>
      <c r="E11" s="23">
        <f>SUM(E9:E10)</f>
        <v>0</v>
      </c>
      <c r="F11" s="22" t="s">
        <v>72</v>
      </c>
      <c r="G11" s="1" t="s">
        <v>240</v>
      </c>
      <c r="H11">
        <v>0</v>
      </c>
      <c r="I11">
        <f t="shared" si="0"/>
        <v>0</v>
      </c>
    </row>
    <row r="12" spans="1:9" ht="12" customHeight="1" x14ac:dyDescent="0.3">
      <c r="A12" s="37"/>
      <c r="B12" s="33" t="s">
        <v>299</v>
      </c>
      <c r="C12" s="16" t="s">
        <v>241</v>
      </c>
      <c r="D12" s="16" t="s">
        <v>72</v>
      </c>
      <c r="E12" s="17">
        <f>ROUNDDOWN(집계표!J25, 0)</f>
        <v>0</v>
      </c>
      <c r="F12" s="16" t="s">
        <v>72</v>
      </c>
      <c r="G12" s="1" t="s">
        <v>242</v>
      </c>
      <c r="H12">
        <v>0</v>
      </c>
      <c r="I12">
        <f t="shared" si="0"/>
        <v>0</v>
      </c>
    </row>
    <row r="13" spans="1:9" ht="12" customHeight="1" x14ac:dyDescent="0.3">
      <c r="A13" s="34"/>
      <c r="B13" s="34"/>
      <c r="C13" s="18" t="s">
        <v>243</v>
      </c>
      <c r="D13" s="25" t="str">
        <f>"(노)*"&amp;H13*100&amp;"%"</f>
        <v>(노)*3.56%</v>
      </c>
      <c r="E13" s="19">
        <f>ROUNDDOWN((E11)*H13, 0)</f>
        <v>0</v>
      </c>
      <c r="F13" s="18" t="s">
        <v>72</v>
      </c>
      <c r="G13" s="1" t="s">
        <v>244</v>
      </c>
      <c r="H13">
        <v>3.56E-2</v>
      </c>
      <c r="I13">
        <f t="shared" si="0"/>
        <v>0</v>
      </c>
    </row>
    <row r="14" spans="1:9" ht="12" customHeight="1" x14ac:dyDescent="0.3">
      <c r="A14" s="34"/>
      <c r="B14" s="34"/>
      <c r="C14" s="18" t="s">
        <v>245</v>
      </c>
      <c r="D14" s="25" t="str">
        <f>"(노)*"&amp;H14*100&amp;"%"</f>
        <v>(노)*1.01%</v>
      </c>
      <c r="E14" s="19">
        <f>ROUNDDOWN((E11)*H14, 0)</f>
        <v>0</v>
      </c>
      <c r="F14" s="18" t="s">
        <v>72</v>
      </c>
      <c r="G14" s="1" t="s">
        <v>246</v>
      </c>
      <c r="H14">
        <v>1.01E-2</v>
      </c>
      <c r="I14">
        <f t="shared" si="0"/>
        <v>0</v>
      </c>
    </row>
    <row r="15" spans="1:9" ht="12" customHeight="1" x14ac:dyDescent="0.3">
      <c r="A15" s="34"/>
      <c r="B15" s="34"/>
      <c r="C15" s="18" t="s">
        <v>247</v>
      </c>
      <c r="D15" s="25" t="str">
        <f>"(직.노)*"&amp;H15*100&amp;"%"</f>
        <v>(직.노)*3.595%</v>
      </c>
      <c r="E15" s="19">
        <f>ROUNDDOWN((E9)*H15, 0)</f>
        <v>0</v>
      </c>
      <c r="F15" s="18" t="s">
        <v>72</v>
      </c>
      <c r="G15" s="1" t="s">
        <v>248</v>
      </c>
      <c r="H15">
        <v>3.5950000000000003E-2</v>
      </c>
      <c r="I15">
        <f t="shared" si="0"/>
        <v>0</v>
      </c>
    </row>
    <row r="16" spans="1:9" ht="12" customHeight="1" x14ac:dyDescent="0.3">
      <c r="A16" s="34"/>
      <c r="B16" s="34"/>
      <c r="C16" s="18" t="s">
        <v>249</v>
      </c>
      <c r="D16" s="25" t="str">
        <f>"(직.노)*"&amp;H16*100&amp;"%"</f>
        <v>(직.노)*4.75%</v>
      </c>
      <c r="E16" s="19">
        <f>ROUNDDOWN((E9)*H16, 0)</f>
        <v>0</v>
      </c>
      <c r="F16" s="18" t="s">
        <v>72</v>
      </c>
      <c r="G16" s="1" t="s">
        <v>250</v>
      </c>
      <c r="H16">
        <v>4.7500000000000001E-2</v>
      </c>
      <c r="I16">
        <f t="shared" si="0"/>
        <v>0</v>
      </c>
    </row>
    <row r="17" spans="1:9" ht="12" customHeight="1" x14ac:dyDescent="0.3">
      <c r="A17" s="34"/>
      <c r="B17" s="34"/>
      <c r="C17" s="18" t="s">
        <v>251</v>
      </c>
      <c r="D17" s="25" t="str">
        <f>"(건강보험료)*"&amp;H17*100&amp;"%"</f>
        <v>(건강보험료)*13.14%</v>
      </c>
      <c r="E17" s="19">
        <f>ROUNDDOWN((E15)*H17, 0)</f>
        <v>0</v>
      </c>
      <c r="F17" s="18" t="s">
        <v>72</v>
      </c>
      <c r="G17" s="1" t="s">
        <v>252</v>
      </c>
      <c r="H17">
        <v>0.13140000000000002</v>
      </c>
      <c r="I17">
        <f t="shared" si="0"/>
        <v>0</v>
      </c>
    </row>
    <row r="18" spans="1:9" ht="12" customHeight="1" x14ac:dyDescent="0.3">
      <c r="A18" s="34"/>
      <c r="B18" s="34"/>
      <c r="C18" s="18" t="s">
        <v>253</v>
      </c>
      <c r="D18" s="25" t="str">
        <f>"(직.노)*"&amp;H18*100&amp;"%"</f>
        <v>(직.노)*2.3%</v>
      </c>
      <c r="E18" s="19">
        <f>ROUNDDOWN((E9)*H18, 0)</f>
        <v>0</v>
      </c>
      <c r="F18" s="18" t="s">
        <v>72</v>
      </c>
      <c r="G18" s="1" t="s">
        <v>254</v>
      </c>
      <c r="H18">
        <v>2.3E-2</v>
      </c>
      <c r="I18">
        <f t="shared" si="0"/>
        <v>0</v>
      </c>
    </row>
    <row r="19" spans="1:9" ht="12" customHeight="1" x14ac:dyDescent="0.3">
      <c r="A19" s="34"/>
      <c r="B19" s="34"/>
      <c r="C19" s="18" t="s">
        <v>255</v>
      </c>
      <c r="D19" s="25" t="str">
        <f>"(재+직.노+(-0)/1.1)*"&amp;H19*100&amp;"%"&amp;" &lt; (재+직.노)*3.11%*1.2"</f>
        <v>(재+직.노+(-0)/1.1)*3.11% &lt; (재+직.노)*3.11%*1.2</v>
      </c>
      <c r="E19" s="19">
        <f>ROUNDDOWN((E8+E9+(0-0)/1.1)*H19, 0)</f>
        <v>0</v>
      </c>
      <c r="F19" s="18"/>
      <c r="G19" s="1" t="s">
        <v>256</v>
      </c>
      <c r="H19">
        <v>3.1099999999999999E-2</v>
      </c>
      <c r="I19">
        <f t="shared" si="0"/>
        <v>0</v>
      </c>
    </row>
    <row r="20" spans="1:9" ht="12" customHeight="1" x14ac:dyDescent="0.3">
      <c r="A20" s="34"/>
      <c r="B20" s="34"/>
      <c r="C20" s="18" t="s">
        <v>257</v>
      </c>
      <c r="D20" s="25" t="str">
        <f>"(재+노)*"&amp;H20*100&amp;"%"</f>
        <v>(재+노)*5%</v>
      </c>
      <c r="E20" s="19">
        <f>ROUNDDOWN((E8+E11)*H20, 0)</f>
        <v>0</v>
      </c>
      <c r="F20" s="18" t="s">
        <v>72</v>
      </c>
      <c r="G20" s="1" t="s">
        <v>258</v>
      </c>
      <c r="H20">
        <v>0.05</v>
      </c>
      <c r="I20">
        <f t="shared" si="0"/>
        <v>0</v>
      </c>
    </row>
    <row r="21" spans="1:9" ht="12" customHeight="1" x14ac:dyDescent="0.3">
      <c r="A21" s="34"/>
      <c r="B21" s="34"/>
      <c r="C21" s="18" t="s">
        <v>259</v>
      </c>
      <c r="D21" s="25" t="str">
        <f>"(재+직.노+기.경)*"&amp;H21*100&amp;"%"</f>
        <v>(재+직.노+기.경)*0.5%</v>
      </c>
      <c r="E21" s="19">
        <f>ROUNDDOWN((E8+E9+E12)*H21, 0)</f>
        <v>0</v>
      </c>
      <c r="F21" s="18" t="s">
        <v>72</v>
      </c>
      <c r="G21" s="1" t="s">
        <v>260</v>
      </c>
      <c r="H21">
        <v>5.0000000000000001E-3</v>
      </c>
      <c r="I21">
        <f t="shared" si="0"/>
        <v>0</v>
      </c>
    </row>
    <row r="22" spans="1:9" ht="12" customHeight="1" x14ac:dyDescent="0.3">
      <c r="A22" s="34"/>
      <c r="B22" s="34"/>
      <c r="C22" s="18" t="s">
        <v>261</v>
      </c>
      <c r="D22" s="25" t="str">
        <f>"(재+직.노+기.경)*"&amp;H22*100&amp;"%"</f>
        <v>(재+직.노+기.경)*0.081%</v>
      </c>
      <c r="E22" s="19">
        <f>ROUNDDOWN((E8+E9+E12)*H22, 0)</f>
        <v>0</v>
      </c>
      <c r="F22" s="18" t="s">
        <v>72</v>
      </c>
      <c r="G22" s="1" t="s">
        <v>262</v>
      </c>
      <c r="H22">
        <v>8.1000000000000006E-4</v>
      </c>
      <c r="I22">
        <f t="shared" si="0"/>
        <v>0</v>
      </c>
    </row>
    <row r="23" spans="1:9" ht="12" customHeight="1" x14ac:dyDescent="0.3">
      <c r="A23" s="34"/>
      <c r="B23" s="34"/>
      <c r="C23" s="18" t="s">
        <v>263</v>
      </c>
      <c r="D23" s="25" t="str">
        <f>"(재+직.노+기.경)*"&amp;H23*100&amp;"%"&amp;"*(6/12)"</f>
        <v>(재+직.노+기.경)*0.0108%*(6/12)</v>
      </c>
      <c r="E23" s="19">
        <f>ROUNDDOWN((E8+E9+E12)*H23*(6/12), 0)</f>
        <v>0</v>
      </c>
      <c r="F23" s="18" t="s">
        <v>72</v>
      </c>
      <c r="G23" s="1" t="s">
        <v>264</v>
      </c>
      <c r="H23">
        <v>1.0800000000000001E-4</v>
      </c>
      <c r="I23">
        <f t="shared" si="0"/>
        <v>0</v>
      </c>
    </row>
    <row r="24" spans="1:9" ht="12" customHeight="1" x14ac:dyDescent="0.3">
      <c r="A24" s="34"/>
      <c r="B24" s="34"/>
      <c r="C24" s="18" t="s">
        <v>265</v>
      </c>
      <c r="D24" s="25" t="str">
        <f>"(재+직.노+기.경)*"&amp;H24*100&amp;"%"</f>
        <v>(재+직.노+기.경)*0.07%</v>
      </c>
      <c r="E24" s="19">
        <f>ROUNDDOWN((E8+E9+E12)*H24, 0)</f>
        <v>0</v>
      </c>
      <c r="F24" s="18" t="s">
        <v>72</v>
      </c>
      <c r="G24" s="1" t="s">
        <v>266</v>
      </c>
      <c r="H24">
        <v>7.000000000000001E-4</v>
      </c>
      <c r="I24">
        <f t="shared" si="0"/>
        <v>0</v>
      </c>
    </row>
    <row r="25" spans="1:9" ht="12" customHeight="1" x14ac:dyDescent="0.3">
      <c r="A25" s="34"/>
      <c r="B25" s="34"/>
      <c r="C25" s="18" t="s">
        <v>267</v>
      </c>
      <c r="D25" s="18" t="s">
        <v>72</v>
      </c>
      <c r="E25" s="19">
        <f>집계표!AE25</f>
        <v>0</v>
      </c>
      <c r="F25" s="18" t="s">
        <v>72</v>
      </c>
      <c r="G25" s="1" t="s">
        <v>268</v>
      </c>
      <c r="H25">
        <v>0</v>
      </c>
      <c r="I25">
        <f t="shared" si="0"/>
        <v>0</v>
      </c>
    </row>
    <row r="26" spans="1:9" ht="12" customHeight="1" x14ac:dyDescent="0.3">
      <c r="A26" s="34"/>
      <c r="B26" s="34"/>
      <c r="C26" s="18" t="s">
        <v>269</v>
      </c>
      <c r="D26" s="18" t="s">
        <v>72</v>
      </c>
      <c r="E26" s="19">
        <f>집계표!AF25</f>
        <v>0</v>
      </c>
      <c r="F26" s="18" t="s">
        <v>72</v>
      </c>
      <c r="G26" s="1" t="s">
        <v>270</v>
      </c>
      <c r="H26">
        <v>0</v>
      </c>
      <c r="I26">
        <f t="shared" si="0"/>
        <v>0</v>
      </c>
    </row>
    <row r="27" spans="1:9" ht="12" customHeight="1" x14ac:dyDescent="0.3">
      <c r="A27" s="34"/>
      <c r="B27" s="34"/>
      <c r="C27" s="18" t="s">
        <v>271</v>
      </c>
      <c r="D27" s="25" t="str">
        <f>"노*"&amp;H27*100&amp;"%"</f>
        <v>노*0.006%</v>
      </c>
      <c r="E27" s="19">
        <f>ROUNDDOWN(E11*H27, 0)</f>
        <v>0</v>
      </c>
      <c r="F27" s="18" t="s">
        <v>72</v>
      </c>
      <c r="G27" s="1" t="s">
        <v>272</v>
      </c>
      <c r="H27">
        <v>6.0000000000000002E-5</v>
      </c>
      <c r="I27">
        <f t="shared" si="0"/>
        <v>0</v>
      </c>
    </row>
    <row r="28" spans="1:9" ht="12" customHeight="1" x14ac:dyDescent="0.3">
      <c r="A28" s="35"/>
      <c r="B28" s="35"/>
      <c r="C28" s="20" t="s">
        <v>273</v>
      </c>
      <c r="D28" s="24" t="str">
        <f>"노*"&amp;H28*100&amp;"%"</f>
        <v>노*0.09%</v>
      </c>
      <c r="E28" s="21">
        <f>ROUNDDOWN(E11*H28, 0)</f>
        <v>0</v>
      </c>
      <c r="F28" s="20" t="s">
        <v>72</v>
      </c>
      <c r="G28" s="1" t="s">
        <v>274</v>
      </c>
      <c r="H28">
        <v>8.9999999999999998E-4</v>
      </c>
      <c r="I28">
        <f t="shared" si="0"/>
        <v>0</v>
      </c>
    </row>
    <row r="29" spans="1:9" ht="12" customHeight="1" x14ac:dyDescent="0.3">
      <c r="A29" s="36"/>
      <c r="B29" s="36"/>
      <c r="C29" s="22" t="s">
        <v>234</v>
      </c>
      <c r="D29" s="22" t="s">
        <v>72</v>
      </c>
      <c r="E29" s="23">
        <f>SUM(E12:E28)</f>
        <v>0</v>
      </c>
      <c r="F29" s="22" t="s">
        <v>72</v>
      </c>
      <c r="G29" s="1" t="s">
        <v>275</v>
      </c>
      <c r="H29">
        <v>0</v>
      </c>
      <c r="I29">
        <f t="shared" si="0"/>
        <v>0</v>
      </c>
    </row>
    <row r="30" spans="1:9" ht="12" customHeight="1" x14ac:dyDescent="0.3">
      <c r="A30" s="36"/>
      <c r="B30" s="31" t="s">
        <v>276</v>
      </c>
      <c r="C30" s="32"/>
      <c r="D30" s="22" t="s">
        <v>72</v>
      </c>
      <c r="E30" s="23">
        <f>E8+E11+E29</f>
        <v>0</v>
      </c>
      <c r="F30" s="22" t="s">
        <v>72</v>
      </c>
      <c r="G30" s="1" t="s">
        <v>277</v>
      </c>
      <c r="H30">
        <v>0</v>
      </c>
      <c r="I30">
        <f t="shared" si="0"/>
        <v>0</v>
      </c>
    </row>
    <row r="31" spans="1:9" ht="12" customHeight="1" x14ac:dyDescent="0.3">
      <c r="A31" s="29" t="s">
        <v>278</v>
      </c>
      <c r="B31" s="30"/>
      <c r="C31" s="30"/>
      <c r="D31" s="26" t="str">
        <f>"(재+노+경)*"&amp;H31*100&amp;"%"</f>
        <v>(재+노+경)*2%</v>
      </c>
      <c r="E31" s="27">
        <f>ROUNDDOWN((E8+E11+E29)*H31, 0)</f>
        <v>0</v>
      </c>
      <c r="F31" s="28" t="s">
        <v>72</v>
      </c>
      <c r="G31" s="1" t="s">
        <v>279</v>
      </c>
      <c r="H31">
        <v>0.02</v>
      </c>
      <c r="I31">
        <f t="shared" si="0"/>
        <v>0</v>
      </c>
    </row>
    <row r="32" spans="1:9" ht="12" customHeight="1" x14ac:dyDescent="0.3">
      <c r="A32" s="29" t="s">
        <v>280</v>
      </c>
      <c r="B32" s="30"/>
      <c r="C32" s="30"/>
      <c r="D32" s="26" t="str">
        <f>"(노+경+일)*"&amp;H32*100&amp;"%"</f>
        <v>(노+경+일)*7%</v>
      </c>
      <c r="E32" s="27">
        <f>E36-E35-E34-E33-E31-E30</f>
        <v>0</v>
      </c>
      <c r="F32" s="28" t="s">
        <v>72</v>
      </c>
      <c r="G32" s="1" t="s">
        <v>281</v>
      </c>
      <c r="H32">
        <v>7.0000000000000007E-2</v>
      </c>
      <c r="I32">
        <f>(I11+I29+I31)*H32</f>
        <v>0</v>
      </c>
    </row>
    <row r="33" spans="1:9" ht="12" customHeight="1" x14ac:dyDescent="0.3">
      <c r="A33" s="29" t="s">
        <v>232</v>
      </c>
      <c r="B33" s="30"/>
      <c r="C33" s="30"/>
      <c r="D33" s="28" t="s">
        <v>72</v>
      </c>
      <c r="E33" s="27">
        <f>집계표!AG25</f>
        <v>0</v>
      </c>
      <c r="F33" s="28" t="s">
        <v>72</v>
      </c>
      <c r="G33" s="1" t="s">
        <v>8</v>
      </c>
      <c r="H33">
        <v>0</v>
      </c>
      <c r="I33">
        <f>E33</f>
        <v>0</v>
      </c>
    </row>
    <row r="34" spans="1:9" ht="12" customHeight="1" x14ac:dyDescent="0.3">
      <c r="A34" s="29" t="s">
        <v>282</v>
      </c>
      <c r="B34" s="30"/>
      <c r="C34" s="30"/>
      <c r="D34" s="28" t="s">
        <v>72</v>
      </c>
      <c r="E34" s="27">
        <f>ROUNDDOWN(집계표!AM25, 0)</f>
        <v>0</v>
      </c>
      <c r="F34" s="28" t="s">
        <v>72</v>
      </c>
      <c r="G34" s="1" t="s">
        <v>283</v>
      </c>
      <c r="H34">
        <v>0</v>
      </c>
      <c r="I34">
        <f>E34</f>
        <v>0</v>
      </c>
    </row>
    <row r="35" spans="1:9" ht="12" customHeight="1" x14ac:dyDescent="0.3">
      <c r="A35" s="29" t="s">
        <v>284</v>
      </c>
      <c r="B35" s="30"/>
      <c r="C35" s="30"/>
      <c r="D35" s="28" t="s">
        <v>72</v>
      </c>
      <c r="E35" s="27">
        <f>집계표!AN25</f>
        <v>0</v>
      </c>
      <c r="F35" s="28" t="s">
        <v>72</v>
      </c>
      <c r="G35" s="1" t="s">
        <v>285</v>
      </c>
      <c r="H35">
        <v>0</v>
      </c>
      <c r="I35">
        <f>E35</f>
        <v>0</v>
      </c>
    </row>
    <row r="36" spans="1:9" ht="12" customHeight="1" x14ac:dyDescent="0.3">
      <c r="A36" s="29" t="s">
        <v>286</v>
      </c>
      <c r="B36" s="30"/>
      <c r="C36" s="30"/>
      <c r="D36" s="28" t="s">
        <v>72</v>
      </c>
      <c r="E36" s="27">
        <f>ROUNDDOWN(E38-E37, 0)</f>
        <v>0</v>
      </c>
      <c r="F36" s="28" t="s">
        <v>72</v>
      </c>
      <c r="G36" s="1" t="s">
        <v>287</v>
      </c>
      <c r="H36">
        <v>0</v>
      </c>
      <c r="I36">
        <f>SUM(I30:I35)</f>
        <v>0</v>
      </c>
    </row>
    <row r="37" spans="1:9" ht="12" customHeight="1" x14ac:dyDescent="0.3">
      <c r="A37" s="29" t="s">
        <v>288</v>
      </c>
      <c r="B37" s="30"/>
      <c r="C37" s="30"/>
      <c r="D37" s="26" t="str">
        <f>"(총원가)*"&amp;H37*100&amp;"%"</f>
        <v>(총원가)*10%</v>
      </c>
      <c r="E37" s="27">
        <f>ROUNDDOWN(((E38)/110)*10, 0)</f>
        <v>0</v>
      </c>
      <c r="F37" s="28" t="s">
        <v>72</v>
      </c>
      <c r="G37" s="1" t="s">
        <v>289</v>
      </c>
      <c r="H37">
        <v>0.1</v>
      </c>
      <c r="I37">
        <f>ROUNDDOWN((I36)*H37, 0)</f>
        <v>0</v>
      </c>
    </row>
    <row r="38" spans="1:9" ht="12" customHeight="1" x14ac:dyDescent="0.3">
      <c r="A38" s="31" t="s">
        <v>290</v>
      </c>
      <c r="B38" s="32"/>
      <c r="C38" s="32"/>
      <c r="D38" s="22" t="s">
        <v>72</v>
      </c>
      <c r="E38" s="23">
        <f>INT(I38/1000)*1000</f>
        <v>0</v>
      </c>
      <c r="F38" s="22" t="s">
        <v>72</v>
      </c>
      <c r="G38" s="1" t="s">
        <v>291</v>
      </c>
      <c r="H38">
        <v>0</v>
      </c>
      <c r="I38">
        <f>I36+I37</f>
        <v>0</v>
      </c>
    </row>
    <row r="39" spans="1:9" ht="12" customHeight="1" x14ac:dyDescent="0.3">
      <c r="A39" s="29" t="s">
        <v>292</v>
      </c>
      <c r="B39" s="30"/>
      <c r="C39" s="30"/>
      <c r="D39" s="28" t="s">
        <v>72</v>
      </c>
      <c r="E39" s="27">
        <f>집계표!AH25</f>
        <v>0</v>
      </c>
      <c r="F39" s="28" t="s">
        <v>72</v>
      </c>
      <c r="G39" s="1" t="s">
        <v>23</v>
      </c>
      <c r="H39">
        <v>0</v>
      </c>
      <c r="I39">
        <f>E39</f>
        <v>0</v>
      </c>
    </row>
    <row r="40" spans="1:9" ht="12" customHeight="1" x14ac:dyDescent="0.3">
      <c r="A40" s="29" t="s">
        <v>293</v>
      </c>
      <c r="B40" s="30"/>
      <c r="C40" s="30"/>
      <c r="D40" s="28" t="s">
        <v>72</v>
      </c>
      <c r="E40" s="27">
        <f>집계표!AJ25</f>
        <v>0</v>
      </c>
      <c r="F40" s="28" t="s">
        <v>72</v>
      </c>
      <c r="G40" s="1" t="s">
        <v>294</v>
      </c>
      <c r="H40">
        <v>0</v>
      </c>
      <c r="I40">
        <f>E40</f>
        <v>0</v>
      </c>
    </row>
    <row r="41" spans="1:9" ht="12" customHeight="1" x14ac:dyDescent="0.3">
      <c r="A41" s="29" t="s">
        <v>295</v>
      </c>
      <c r="B41" s="30"/>
      <c r="C41" s="30"/>
      <c r="D41" s="28" t="s">
        <v>72</v>
      </c>
      <c r="E41" s="27">
        <f>집계표!AK25</f>
        <v>0</v>
      </c>
      <c r="F41" s="28" t="s">
        <v>72</v>
      </c>
      <c r="G41" s="1" t="s">
        <v>296</v>
      </c>
      <c r="H41">
        <v>0</v>
      </c>
      <c r="I41">
        <f>E41</f>
        <v>0</v>
      </c>
    </row>
    <row r="42" spans="1:9" ht="12" customHeight="1" x14ac:dyDescent="0.3">
      <c r="A42" s="31" t="s">
        <v>297</v>
      </c>
      <c r="B42" s="32"/>
      <c r="C42" s="32"/>
      <c r="D42" s="22" t="s">
        <v>72</v>
      </c>
      <c r="E42" s="23">
        <f>ROUNDDOWN(E38+E39+E40+E41, 0)</f>
        <v>0</v>
      </c>
      <c r="F42" s="22" t="s">
        <v>72</v>
      </c>
      <c r="H42">
        <v>0</v>
      </c>
      <c r="I42">
        <f>I38+I39+I40+I41</f>
        <v>0</v>
      </c>
    </row>
  </sheetData>
  <mergeCells count="23">
    <mergeCell ref="B12:B29"/>
    <mergeCell ref="A5:A30"/>
    <mergeCell ref="A42:C42"/>
    <mergeCell ref="A1:F1"/>
    <mergeCell ref="A2:F2"/>
    <mergeCell ref="A3:C4"/>
    <mergeCell ref="D3:D4"/>
    <mergeCell ref="E3:E4"/>
    <mergeCell ref="F3:F4"/>
    <mergeCell ref="B5:B8"/>
    <mergeCell ref="B9:B11"/>
    <mergeCell ref="A36:C36"/>
    <mergeCell ref="A37:C37"/>
    <mergeCell ref="A38:C38"/>
    <mergeCell ref="A39:C39"/>
    <mergeCell ref="A40:C40"/>
    <mergeCell ref="A41:C41"/>
    <mergeCell ref="B30:C30"/>
    <mergeCell ref="A31:C31"/>
    <mergeCell ref="A32:C32"/>
    <mergeCell ref="A33:C33"/>
    <mergeCell ref="A34:C34"/>
    <mergeCell ref="A35:C35"/>
  </mergeCells>
  <phoneticPr fontId="1" type="noConversion"/>
  <conditionalFormatting sqref="A5:F42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14A8-F727-476D-B472-59A6F7986D6C}">
  <sheetPr>
    <tabColor rgb="FFF19D86"/>
  </sheetPr>
  <dimension ref="A1:AY67"/>
  <sheetViews>
    <sheetView workbookViewId="0">
      <pane xSplit="4" ySplit="4" topLeftCell="E35" activePane="bottomRight" state="frozen"/>
      <selection pane="topRight" activeCell="E1" sqref="E1"/>
      <selection pane="bottomLeft" activeCell="A5" sqref="A5"/>
      <selection pane="bottomRight" activeCell="M41" sqref="M41"/>
    </sheetView>
  </sheetViews>
  <sheetFormatPr defaultRowHeight="16.5" x14ac:dyDescent="0.3"/>
  <cols>
    <col min="1" max="1" width="20.625" style="2" customWidth="1"/>
    <col min="2" max="2" width="19.625" style="2" customWidth="1"/>
    <col min="3" max="3" width="4.625" style="3" customWidth="1"/>
    <col min="4" max="4" width="6.625" style="3" customWidth="1"/>
    <col min="5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5.625" style="2" customWidth="1"/>
    <col min="14" max="51" width="0" hidden="1" customWidth="1"/>
  </cols>
  <sheetData>
    <row r="1" spans="1:51" ht="30" customHeight="1" x14ac:dyDescent="0.3">
      <c r="A1" s="38" t="s">
        <v>220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51" ht="20.100000000000001" customHeight="1" x14ac:dyDescent="0.3">
      <c r="A2" s="39" t="s">
        <v>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51" ht="20.100000000000001" customHeight="1" x14ac:dyDescent="0.3">
      <c r="A3" s="48" t="s">
        <v>166</v>
      </c>
      <c r="B3" s="48" t="s">
        <v>167</v>
      </c>
      <c r="C3" s="48" t="s">
        <v>3</v>
      </c>
      <c r="D3" s="48" t="s">
        <v>221</v>
      </c>
      <c r="E3" s="48" t="s">
        <v>77</v>
      </c>
      <c r="F3" s="48"/>
      <c r="G3" s="48" t="s">
        <v>78</v>
      </c>
      <c r="H3" s="48"/>
      <c r="I3" s="48" t="s">
        <v>79</v>
      </c>
      <c r="J3" s="48"/>
      <c r="K3" s="48" t="s">
        <v>80</v>
      </c>
      <c r="L3" s="48"/>
      <c r="M3" s="48" t="s">
        <v>168</v>
      </c>
    </row>
    <row r="4" spans="1:51" ht="20.100000000000001" customHeight="1" x14ac:dyDescent="0.3">
      <c r="A4" s="48"/>
      <c r="B4" s="48"/>
      <c r="C4" s="48"/>
      <c r="D4" s="48"/>
      <c r="E4" s="5" t="s">
        <v>64</v>
      </c>
      <c r="F4" s="5" t="s">
        <v>91</v>
      </c>
      <c r="G4" s="5" t="s">
        <v>64</v>
      </c>
      <c r="H4" s="5" t="s">
        <v>91</v>
      </c>
      <c r="I4" s="5" t="s">
        <v>64</v>
      </c>
      <c r="J4" s="5" t="s">
        <v>91</v>
      </c>
      <c r="K4" s="5" t="s">
        <v>64</v>
      </c>
      <c r="L4" s="5" t="s">
        <v>91</v>
      </c>
      <c r="M4" s="48"/>
      <c r="N4" t="s">
        <v>66</v>
      </c>
      <c r="O4" t="s">
        <v>67</v>
      </c>
      <c r="P4" t="s">
        <v>68</v>
      </c>
      <c r="Q4" t="s">
        <v>69</v>
      </c>
      <c r="R4" t="s">
        <v>73</v>
      </c>
      <c r="S4" t="s">
        <v>169</v>
      </c>
      <c r="T4" t="s">
        <v>170</v>
      </c>
      <c r="U4" t="s">
        <v>32</v>
      </c>
      <c r="V4" t="s">
        <v>171</v>
      </c>
      <c r="W4" t="s">
        <v>172</v>
      </c>
      <c r="X4" t="s">
        <v>173</v>
      </c>
      <c r="Y4" t="s">
        <v>174</v>
      </c>
      <c r="Z4" t="s">
        <v>175</v>
      </c>
      <c r="AA4" t="s">
        <v>176</v>
      </c>
      <c r="AB4" t="s">
        <v>177</v>
      </c>
      <c r="AC4" t="s">
        <v>178</v>
      </c>
      <c r="AD4" t="s">
        <v>179</v>
      </c>
      <c r="AE4" t="s">
        <v>180</v>
      </c>
      <c r="AF4" t="s">
        <v>181</v>
      </c>
      <c r="AG4" t="s">
        <v>182</v>
      </c>
      <c r="AH4" t="s">
        <v>183</v>
      </c>
      <c r="AI4" t="s">
        <v>184</v>
      </c>
      <c r="AJ4" t="s">
        <v>185</v>
      </c>
      <c r="AK4" t="s">
        <v>186</v>
      </c>
      <c r="AL4" t="s">
        <v>187</v>
      </c>
      <c r="AM4" t="s">
        <v>188</v>
      </c>
      <c r="AN4" t="s">
        <v>189</v>
      </c>
      <c r="AO4" t="s">
        <v>190</v>
      </c>
      <c r="AP4" t="s">
        <v>191</v>
      </c>
      <c r="AQ4" t="s">
        <v>192</v>
      </c>
      <c r="AR4" t="s">
        <v>193</v>
      </c>
      <c r="AS4" t="s">
        <v>194</v>
      </c>
      <c r="AT4" t="s">
        <v>195</v>
      </c>
      <c r="AU4" t="s">
        <v>196</v>
      </c>
      <c r="AV4" t="s">
        <v>197</v>
      </c>
      <c r="AW4" t="s">
        <v>70</v>
      </c>
      <c r="AX4" t="s">
        <v>71</v>
      </c>
      <c r="AY4" t="s">
        <v>4</v>
      </c>
    </row>
    <row r="5" spans="1:51" ht="20.100000000000001" customHeight="1" x14ac:dyDescent="0.3">
      <c r="A5" s="6" t="s">
        <v>0</v>
      </c>
      <c r="B5" s="7"/>
      <c r="C5" s="8" t="s">
        <v>74</v>
      </c>
      <c r="D5" s="14">
        <v>1</v>
      </c>
      <c r="E5" s="9">
        <f>F46</f>
        <v>0</v>
      </c>
      <c r="F5" s="9">
        <f>D5*E5</f>
        <v>0</v>
      </c>
      <c r="G5" s="9">
        <f>H46</f>
        <v>0</v>
      </c>
      <c r="H5" s="9">
        <f>D5*G5</f>
        <v>0</v>
      </c>
      <c r="I5" s="9">
        <f>J46</f>
        <v>0</v>
      </c>
      <c r="J5" s="9">
        <f>D5*I5</f>
        <v>0</v>
      </c>
      <c r="K5" s="9">
        <f>E5+G5+I5</f>
        <v>0</v>
      </c>
      <c r="L5" s="9">
        <f>F5+H5+J5</f>
        <v>0</v>
      </c>
      <c r="M5" s="7"/>
      <c r="Q5">
        <v>1</v>
      </c>
      <c r="R5">
        <f>D5*R46</f>
        <v>0</v>
      </c>
      <c r="S5">
        <f>D5*S46</f>
        <v>0</v>
      </c>
      <c r="T5">
        <f>D5*T46</f>
        <v>0</v>
      </c>
      <c r="U5">
        <f>D5*U46</f>
        <v>0</v>
      </c>
      <c r="V5">
        <f>D5*V46</f>
        <v>0</v>
      </c>
      <c r="W5">
        <f>D5*W46</f>
        <v>0</v>
      </c>
      <c r="X5">
        <f>D5*X46</f>
        <v>0</v>
      </c>
      <c r="Y5">
        <f>D5*Y46</f>
        <v>0</v>
      </c>
      <c r="Z5">
        <f>D5*Z46</f>
        <v>0</v>
      </c>
      <c r="AA5">
        <f>D5*AA46</f>
        <v>0</v>
      </c>
      <c r="AB5">
        <f>D5*AB46</f>
        <v>0</v>
      </c>
      <c r="AC5">
        <f>D5*AC46</f>
        <v>0</v>
      </c>
      <c r="AD5">
        <f>D5*AD46</f>
        <v>0</v>
      </c>
      <c r="AE5">
        <f>D5*AE46</f>
        <v>0</v>
      </c>
      <c r="AF5">
        <f>D5*AF46</f>
        <v>0</v>
      </c>
      <c r="AG5">
        <f>D5*AG46</f>
        <v>0</v>
      </c>
      <c r="AH5">
        <f>D5*AH46</f>
        <v>0</v>
      </c>
      <c r="AI5">
        <f>D5*AI46</f>
        <v>0</v>
      </c>
      <c r="AJ5">
        <f>D5*AJ46</f>
        <v>0</v>
      </c>
      <c r="AK5">
        <f>D5*AK46</f>
        <v>0</v>
      </c>
      <c r="AL5">
        <f>D5*AL46</f>
        <v>0</v>
      </c>
      <c r="AM5">
        <f>D5*AM46</f>
        <v>0</v>
      </c>
      <c r="AN5">
        <f>D5*AN46</f>
        <v>0</v>
      </c>
      <c r="AO5">
        <f>D5*AO46</f>
        <v>0</v>
      </c>
      <c r="AP5">
        <f>D5*AP46</f>
        <v>0</v>
      </c>
      <c r="AQ5">
        <f>D5*AQ46</f>
        <v>0</v>
      </c>
      <c r="AR5">
        <f>D5*AR46</f>
        <v>0</v>
      </c>
      <c r="AS5">
        <f>D5*AS46</f>
        <v>0</v>
      </c>
      <c r="AT5">
        <f>D5*AT46</f>
        <v>0</v>
      </c>
      <c r="AU5">
        <f>D5*AU46</f>
        <v>0</v>
      </c>
      <c r="AV5">
        <f>D5*AV46</f>
        <v>0</v>
      </c>
    </row>
    <row r="6" spans="1:51" ht="20.100000000000001" customHeight="1" x14ac:dyDescent="0.3">
      <c r="A6" s="6" t="s">
        <v>1</v>
      </c>
      <c r="B6" s="7"/>
      <c r="C6" s="8" t="s">
        <v>74</v>
      </c>
      <c r="D6" s="14">
        <v>1</v>
      </c>
      <c r="E6" s="9">
        <f>F67</f>
        <v>0</v>
      </c>
      <c r="F6" s="9">
        <f>D6*E6</f>
        <v>0</v>
      </c>
      <c r="G6" s="9">
        <f>H67</f>
        <v>0</v>
      </c>
      <c r="H6" s="9">
        <f>D6*G6</f>
        <v>0</v>
      </c>
      <c r="I6" s="9">
        <f>J67</f>
        <v>0</v>
      </c>
      <c r="J6" s="9">
        <f>D6*I6</f>
        <v>0</v>
      </c>
      <c r="K6" s="9">
        <f>E6+G6+I6</f>
        <v>0</v>
      </c>
      <c r="L6" s="9">
        <f>F6+H6+J6</f>
        <v>0</v>
      </c>
      <c r="M6" s="7"/>
      <c r="Q6">
        <v>1</v>
      </c>
      <c r="R6">
        <f>D6*R67</f>
        <v>0</v>
      </c>
      <c r="S6">
        <f>D6*S67</f>
        <v>0</v>
      </c>
      <c r="T6">
        <f>D6*T67</f>
        <v>0</v>
      </c>
      <c r="U6">
        <f>D6*U67</f>
        <v>0</v>
      </c>
      <c r="V6">
        <f>D6*V67</f>
        <v>0</v>
      </c>
      <c r="W6">
        <f>D6*W67</f>
        <v>0</v>
      </c>
      <c r="X6">
        <f>D6*X67</f>
        <v>0</v>
      </c>
      <c r="Y6">
        <f>D6*Y67</f>
        <v>0</v>
      </c>
      <c r="Z6">
        <f>D6*Z67</f>
        <v>0</v>
      </c>
      <c r="AA6">
        <f>D6*AA67</f>
        <v>0</v>
      </c>
      <c r="AB6">
        <f>D6*AB67</f>
        <v>0</v>
      </c>
      <c r="AC6">
        <f>D6*AC67</f>
        <v>0</v>
      </c>
      <c r="AD6">
        <f>D6*AD67</f>
        <v>0</v>
      </c>
      <c r="AE6">
        <f>D6*AE67</f>
        <v>0</v>
      </c>
      <c r="AF6">
        <f>D6*AF67</f>
        <v>0</v>
      </c>
      <c r="AG6">
        <f>D6*AG67</f>
        <v>0</v>
      </c>
      <c r="AH6">
        <f>D6*AH67</f>
        <v>0</v>
      </c>
      <c r="AI6">
        <f>D6*AI67</f>
        <v>0</v>
      </c>
      <c r="AJ6">
        <f>D6*AJ67</f>
        <v>0</v>
      </c>
      <c r="AK6">
        <f>D6*AK67</f>
        <v>0</v>
      </c>
      <c r="AL6">
        <f>D6*AL67</f>
        <v>0</v>
      </c>
      <c r="AM6">
        <f>D6*AM67</f>
        <v>0</v>
      </c>
      <c r="AN6">
        <f>D6*AN67</f>
        <v>0</v>
      </c>
      <c r="AO6">
        <f>D6*AO67</f>
        <v>0</v>
      </c>
      <c r="AP6">
        <f>D6*AP67</f>
        <v>0</v>
      </c>
      <c r="AQ6">
        <f>D6*AQ67</f>
        <v>0</v>
      </c>
      <c r="AR6">
        <f>D6*AR67</f>
        <v>0</v>
      </c>
      <c r="AS6">
        <f>D6*AS67</f>
        <v>0</v>
      </c>
      <c r="AT6">
        <f>D6*AT67</f>
        <v>0</v>
      </c>
      <c r="AU6">
        <f>D6*AU67</f>
        <v>0</v>
      </c>
      <c r="AV6">
        <f>D6*AV67</f>
        <v>0</v>
      </c>
    </row>
    <row r="7" spans="1:51" ht="20.100000000000001" customHeight="1" x14ac:dyDescent="0.3">
      <c r="A7" s="7"/>
      <c r="B7" s="7"/>
      <c r="C7" s="14"/>
      <c r="D7" s="14"/>
      <c r="E7" s="9"/>
      <c r="F7" s="9"/>
      <c r="G7" s="9"/>
      <c r="H7" s="9"/>
      <c r="I7" s="9"/>
      <c r="J7" s="9"/>
      <c r="K7" s="9"/>
      <c r="L7" s="9"/>
      <c r="M7" s="7"/>
    </row>
    <row r="8" spans="1:51" ht="20.100000000000001" customHeight="1" x14ac:dyDescent="0.3">
      <c r="A8" s="7"/>
      <c r="B8" s="7"/>
      <c r="C8" s="14"/>
      <c r="D8" s="14"/>
      <c r="E8" s="9"/>
      <c r="F8" s="9"/>
      <c r="G8" s="9"/>
      <c r="H8" s="9"/>
      <c r="I8" s="9"/>
      <c r="J8" s="9"/>
      <c r="K8" s="9"/>
      <c r="L8" s="9"/>
      <c r="M8" s="7"/>
    </row>
    <row r="9" spans="1:51" ht="20.100000000000001" customHeight="1" x14ac:dyDescent="0.3">
      <c r="A9" s="7"/>
      <c r="B9" s="7"/>
      <c r="C9" s="14"/>
      <c r="D9" s="14"/>
      <c r="E9" s="9"/>
      <c r="F9" s="9"/>
      <c r="G9" s="9"/>
      <c r="H9" s="9"/>
      <c r="I9" s="9"/>
      <c r="J9" s="9"/>
      <c r="K9" s="9"/>
      <c r="L9" s="9"/>
      <c r="M9" s="7"/>
    </row>
    <row r="10" spans="1:51" ht="20.100000000000001" customHeight="1" x14ac:dyDescent="0.3">
      <c r="A10" s="7"/>
      <c r="B10" s="7"/>
      <c r="C10" s="14"/>
      <c r="D10" s="14"/>
      <c r="E10" s="9"/>
      <c r="F10" s="9"/>
      <c r="G10" s="9"/>
      <c r="H10" s="9"/>
      <c r="I10" s="9"/>
      <c r="J10" s="9"/>
      <c r="K10" s="9"/>
      <c r="L10" s="9"/>
      <c r="M10" s="7"/>
    </row>
    <row r="11" spans="1:51" ht="20.100000000000001" customHeight="1" x14ac:dyDescent="0.3">
      <c r="A11" s="7"/>
      <c r="B11" s="7"/>
      <c r="C11" s="14"/>
      <c r="D11" s="14"/>
      <c r="E11" s="9"/>
      <c r="F11" s="9"/>
      <c r="G11" s="9"/>
      <c r="H11" s="9"/>
      <c r="I11" s="9"/>
      <c r="J11" s="9"/>
      <c r="K11" s="9"/>
      <c r="L11" s="9"/>
      <c r="M11" s="7"/>
    </row>
    <row r="12" spans="1:51" ht="20.100000000000001" customHeight="1" x14ac:dyDescent="0.3">
      <c r="A12" s="7"/>
      <c r="B12" s="7"/>
      <c r="C12" s="14"/>
      <c r="D12" s="14"/>
      <c r="E12" s="9"/>
      <c r="F12" s="9"/>
      <c r="G12" s="9"/>
      <c r="H12" s="9"/>
      <c r="I12" s="9"/>
      <c r="J12" s="9"/>
      <c r="K12" s="9"/>
      <c r="L12" s="9"/>
      <c r="M12" s="7"/>
    </row>
    <row r="13" spans="1:51" ht="20.100000000000001" customHeight="1" x14ac:dyDescent="0.3">
      <c r="A13" s="7"/>
      <c r="B13" s="7"/>
      <c r="C13" s="14"/>
      <c r="D13" s="14"/>
      <c r="E13" s="9"/>
      <c r="F13" s="9"/>
      <c r="G13" s="9"/>
      <c r="H13" s="9"/>
      <c r="I13" s="9"/>
      <c r="J13" s="9"/>
      <c r="K13" s="9"/>
      <c r="L13" s="9"/>
      <c r="M13" s="7"/>
    </row>
    <row r="14" spans="1:51" ht="20.100000000000001" customHeight="1" x14ac:dyDescent="0.3">
      <c r="A14" s="7"/>
      <c r="B14" s="7"/>
      <c r="C14" s="14"/>
      <c r="D14" s="14"/>
      <c r="E14" s="9"/>
      <c r="F14" s="9"/>
      <c r="G14" s="9"/>
      <c r="H14" s="9"/>
      <c r="I14" s="9"/>
      <c r="J14" s="9"/>
      <c r="K14" s="9"/>
      <c r="L14" s="9"/>
      <c r="M14" s="7"/>
    </row>
    <row r="15" spans="1:51" ht="20.100000000000001" customHeight="1" x14ac:dyDescent="0.3">
      <c r="A15" s="7"/>
      <c r="B15" s="7"/>
      <c r="C15" s="14"/>
      <c r="D15" s="14"/>
      <c r="E15" s="9"/>
      <c r="F15" s="9"/>
      <c r="G15" s="9"/>
      <c r="H15" s="9"/>
      <c r="I15" s="9"/>
      <c r="J15" s="9"/>
      <c r="K15" s="9"/>
      <c r="L15" s="9"/>
      <c r="M15" s="7"/>
    </row>
    <row r="16" spans="1:51" ht="20.100000000000001" customHeight="1" x14ac:dyDescent="0.3">
      <c r="A16" s="7"/>
      <c r="B16" s="7"/>
      <c r="C16" s="14"/>
      <c r="D16" s="14"/>
      <c r="E16" s="9"/>
      <c r="F16" s="9"/>
      <c r="G16" s="9"/>
      <c r="H16" s="9"/>
      <c r="I16" s="9"/>
      <c r="J16" s="9"/>
      <c r="K16" s="9"/>
      <c r="L16" s="9"/>
      <c r="M16" s="7"/>
    </row>
    <row r="17" spans="1:51" ht="20.100000000000001" customHeight="1" x14ac:dyDescent="0.3">
      <c r="A17" s="7"/>
      <c r="B17" s="7"/>
      <c r="C17" s="14"/>
      <c r="D17" s="14"/>
      <c r="E17" s="9"/>
      <c r="F17" s="9"/>
      <c r="G17" s="9"/>
      <c r="H17" s="9"/>
      <c r="I17" s="9"/>
      <c r="J17" s="9"/>
      <c r="K17" s="9"/>
      <c r="L17" s="9"/>
      <c r="M17" s="7"/>
    </row>
    <row r="18" spans="1:51" ht="20.100000000000001" customHeight="1" x14ac:dyDescent="0.3">
      <c r="A18" s="7"/>
      <c r="B18" s="7"/>
      <c r="C18" s="14"/>
      <c r="D18" s="14"/>
      <c r="E18" s="9"/>
      <c r="F18" s="9"/>
      <c r="G18" s="9"/>
      <c r="H18" s="9"/>
      <c r="I18" s="9"/>
      <c r="J18" s="9"/>
      <c r="K18" s="9"/>
      <c r="L18" s="9"/>
      <c r="M18" s="7"/>
    </row>
    <row r="19" spans="1:51" ht="20.100000000000001" customHeight="1" x14ac:dyDescent="0.3">
      <c r="A19" s="7"/>
      <c r="B19" s="7"/>
      <c r="C19" s="14"/>
      <c r="D19" s="14"/>
      <c r="E19" s="9"/>
      <c r="F19" s="9"/>
      <c r="G19" s="9"/>
      <c r="H19" s="9"/>
      <c r="I19" s="9"/>
      <c r="J19" s="9"/>
      <c r="K19" s="9"/>
      <c r="L19" s="9"/>
      <c r="M19" s="7"/>
    </row>
    <row r="20" spans="1:51" ht="20.100000000000001" customHeight="1" x14ac:dyDescent="0.3">
      <c r="A20" s="7"/>
      <c r="B20" s="7"/>
      <c r="C20" s="14"/>
      <c r="D20" s="14"/>
      <c r="E20" s="9"/>
      <c r="F20" s="9"/>
      <c r="G20" s="9"/>
      <c r="H20" s="9"/>
      <c r="I20" s="9"/>
      <c r="J20" s="9"/>
      <c r="K20" s="9"/>
      <c r="L20" s="9"/>
      <c r="M20" s="7"/>
    </row>
    <row r="21" spans="1:51" ht="20.100000000000001" customHeight="1" x14ac:dyDescent="0.3">
      <c r="A21" s="7"/>
      <c r="B21" s="7"/>
      <c r="C21" s="14"/>
      <c r="D21" s="14"/>
      <c r="E21" s="9"/>
      <c r="F21" s="9"/>
      <c r="G21" s="9"/>
      <c r="H21" s="9"/>
      <c r="I21" s="9"/>
      <c r="J21" s="9"/>
      <c r="K21" s="9"/>
      <c r="L21" s="9"/>
      <c r="M21" s="7"/>
    </row>
    <row r="22" spans="1:51" ht="20.100000000000001" customHeight="1" x14ac:dyDescent="0.3">
      <c r="A22" s="7"/>
      <c r="B22" s="7"/>
      <c r="C22" s="14"/>
      <c r="D22" s="14"/>
      <c r="E22" s="9"/>
      <c r="F22" s="9"/>
      <c r="G22" s="9"/>
      <c r="H22" s="9"/>
      <c r="I22" s="9"/>
      <c r="J22" s="9"/>
      <c r="K22" s="9"/>
      <c r="L22" s="9"/>
      <c r="M22" s="7"/>
    </row>
    <row r="23" spans="1:51" ht="20.100000000000001" customHeight="1" x14ac:dyDescent="0.3">
      <c r="A23" s="7"/>
      <c r="B23" s="7"/>
      <c r="C23" s="14"/>
      <c r="D23" s="14"/>
      <c r="E23" s="9"/>
      <c r="F23" s="9"/>
      <c r="G23" s="9"/>
      <c r="H23" s="9"/>
      <c r="I23" s="9"/>
      <c r="J23" s="9"/>
      <c r="K23" s="9"/>
      <c r="L23" s="9"/>
      <c r="M23" s="7"/>
    </row>
    <row r="24" spans="1:51" ht="20.100000000000001" customHeight="1" x14ac:dyDescent="0.3">
      <c r="A24" s="7"/>
      <c r="B24" s="7"/>
      <c r="C24" s="14"/>
      <c r="D24" s="14"/>
      <c r="E24" s="9"/>
      <c r="F24" s="9"/>
      <c r="G24" s="9"/>
      <c r="H24" s="9"/>
      <c r="I24" s="9"/>
      <c r="J24" s="9"/>
      <c r="K24" s="9"/>
      <c r="L24" s="9"/>
      <c r="M24" s="7"/>
    </row>
    <row r="25" spans="1:51" ht="20.100000000000001" customHeight="1" x14ac:dyDescent="0.3">
      <c r="A25" s="10" t="s">
        <v>76</v>
      </c>
      <c r="B25" s="11"/>
      <c r="C25" s="12"/>
      <c r="D25" s="12"/>
      <c r="E25" s="13"/>
      <c r="F25" s="13">
        <f>SUMIF(Q5:Q6, "1", F5:F6)</f>
        <v>0</v>
      </c>
      <c r="G25" s="13"/>
      <c r="H25" s="13">
        <f>SUMIF(Q5:Q6, "1", H5:H6)</f>
        <v>0</v>
      </c>
      <c r="I25" s="13"/>
      <c r="J25" s="13">
        <f>SUMIF(Q5:Q6, "1", J5:J6)</f>
        <v>0</v>
      </c>
      <c r="K25" s="13"/>
      <c r="L25" s="13">
        <f>F25+H25+J25</f>
        <v>0</v>
      </c>
      <c r="M25" s="11"/>
      <c r="R25">
        <f t="shared" ref="R25:AY25" si="0">SUM(R5:R6)</f>
        <v>0</v>
      </c>
      <c r="S25">
        <f t="shared" si="0"/>
        <v>0</v>
      </c>
      <c r="T25">
        <f t="shared" si="0"/>
        <v>0</v>
      </c>
      <c r="U25">
        <f t="shared" si="0"/>
        <v>0</v>
      </c>
      <c r="V25">
        <f t="shared" si="0"/>
        <v>0</v>
      </c>
      <c r="W25">
        <f t="shared" si="0"/>
        <v>0</v>
      </c>
      <c r="X25">
        <f t="shared" si="0"/>
        <v>0</v>
      </c>
      <c r="Y25">
        <f t="shared" si="0"/>
        <v>0</v>
      </c>
      <c r="Z25">
        <f t="shared" si="0"/>
        <v>0</v>
      </c>
      <c r="AA25">
        <f t="shared" si="0"/>
        <v>0</v>
      </c>
      <c r="AB25">
        <f t="shared" si="0"/>
        <v>0</v>
      </c>
      <c r="AC25">
        <f t="shared" si="0"/>
        <v>0</v>
      </c>
      <c r="AD25">
        <f t="shared" si="0"/>
        <v>0</v>
      </c>
      <c r="AE25">
        <f t="shared" si="0"/>
        <v>0</v>
      </c>
      <c r="AF25">
        <f t="shared" si="0"/>
        <v>0</v>
      </c>
      <c r="AG25">
        <f t="shared" si="0"/>
        <v>0</v>
      </c>
      <c r="AH25">
        <f t="shared" si="0"/>
        <v>0</v>
      </c>
      <c r="AI25">
        <f t="shared" si="0"/>
        <v>0</v>
      </c>
      <c r="AJ25">
        <f t="shared" si="0"/>
        <v>0</v>
      </c>
      <c r="AK25">
        <f t="shared" si="0"/>
        <v>0</v>
      </c>
      <c r="AL25">
        <f t="shared" si="0"/>
        <v>0</v>
      </c>
      <c r="AM25">
        <f t="shared" si="0"/>
        <v>0</v>
      </c>
      <c r="AN25">
        <f t="shared" si="0"/>
        <v>0</v>
      </c>
      <c r="AO25">
        <f t="shared" si="0"/>
        <v>0</v>
      </c>
      <c r="AP25">
        <f t="shared" si="0"/>
        <v>0</v>
      </c>
      <c r="AQ25">
        <f t="shared" si="0"/>
        <v>0</v>
      </c>
      <c r="AR25">
        <f t="shared" si="0"/>
        <v>0</v>
      </c>
      <c r="AS25">
        <f t="shared" si="0"/>
        <v>0</v>
      </c>
      <c r="AT25">
        <f t="shared" si="0"/>
        <v>0</v>
      </c>
      <c r="AU25">
        <f t="shared" si="0"/>
        <v>0</v>
      </c>
      <c r="AV25">
        <f t="shared" si="0"/>
        <v>0</v>
      </c>
      <c r="AW25">
        <f t="shared" si="0"/>
        <v>0</v>
      </c>
      <c r="AX25">
        <f t="shared" si="0"/>
        <v>0</v>
      </c>
      <c r="AY25">
        <f t="shared" si="0"/>
        <v>0</v>
      </c>
    </row>
    <row r="26" spans="1:51" ht="20.100000000000001" customHeight="1" x14ac:dyDescent="0.3">
      <c r="A26" s="6" t="s">
        <v>0</v>
      </c>
      <c r="B26" s="7"/>
      <c r="C26" s="14"/>
      <c r="D26" s="14"/>
      <c r="E26" s="9"/>
      <c r="F26" s="9"/>
      <c r="G26" s="9"/>
      <c r="H26" s="9"/>
      <c r="I26" s="9"/>
      <c r="J26" s="9"/>
      <c r="K26" s="9"/>
      <c r="L26" s="9"/>
      <c r="M26" s="7"/>
    </row>
    <row r="27" spans="1:51" ht="20.100000000000001" customHeight="1" x14ac:dyDescent="0.3">
      <c r="A27" s="6" t="s">
        <v>198</v>
      </c>
      <c r="B27" s="7"/>
      <c r="C27" s="8" t="s">
        <v>74</v>
      </c>
      <c r="D27" s="14">
        <v>1</v>
      </c>
      <c r="E27" s="9">
        <f>내역서!F25</f>
        <v>0</v>
      </c>
      <c r="F27" s="9">
        <f t="shared" ref="F27:F40" si="1">D27*E27</f>
        <v>0</v>
      </c>
      <c r="G27" s="9">
        <f>내역서!H25</f>
        <v>0</v>
      </c>
      <c r="H27" s="9">
        <f t="shared" ref="H27:H40" si="2">D27*G27</f>
        <v>0</v>
      </c>
      <c r="I27" s="9">
        <f>내역서!J25</f>
        <v>0</v>
      </c>
      <c r="J27" s="9">
        <f t="shared" ref="J27:J40" si="3">D27*I27</f>
        <v>0</v>
      </c>
      <c r="K27" s="9">
        <f t="shared" ref="K27:K40" si="4">E27+G27+I27</f>
        <v>0</v>
      </c>
      <c r="L27" s="9">
        <f t="shared" ref="L27:L40" si="5">F27+H27+J27</f>
        <v>0</v>
      </c>
      <c r="M27" s="7"/>
      <c r="Q27">
        <v>1</v>
      </c>
      <c r="R27">
        <f>D27*내역서!R25</f>
        <v>0</v>
      </c>
      <c r="S27">
        <f>D27*내역서!S25</f>
        <v>0</v>
      </c>
      <c r="T27">
        <f>D27*내역서!T25</f>
        <v>0</v>
      </c>
      <c r="U27">
        <f>D27*내역서!U25</f>
        <v>0</v>
      </c>
      <c r="V27">
        <f>D27*내역서!V25</f>
        <v>0</v>
      </c>
      <c r="W27">
        <f>D27*내역서!W25</f>
        <v>0</v>
      </c>
      <c r="X27">
        <f>D27*내역서!X25</f>
        <v>0</v>
      </c>
      <c r="Y27">
        <f>D27*내역서!Y25</f>
        <v>0</v>
      </c>
      <c r="Z27">
        <f>D27*내역서!Z25</f>
        <v>0</v>
      </c>
      <c r="AA27">
        <f>D27*내역서!AA25</f>
        <v>0</v>
      </c>
      <c r="AB27">
        <f>D27*내역서!AB25</f>
        <v>0</v>
      </c>
      <c r="AC27">
        <f>D27*내역서!AC25</f>
        <v>0</v>
      </c>
      <c r="AD27">
        <f>D27*내역서!AD25</f>
        <v>0</v>
      </c>
      <c r="AE27">
        <f>D27*내역서!AE25</f>
        <v>0</v>
      </c>
      <c r="AF27">
        <f>D27*내역서!AF25</f>
        <v>0</v>
      </c>
      <c r="AG27">
        <f>D27*내역서!AG25</f>
        <v>0</v>
      </c>
      <c r="AH27">
        <f>D27*내역서!AH25</f>
        <v>0</v>
      </c>
      <c r="AI27">
        <f>D27*내역서!AI25</f>
        <v>0</v>
      </c>
      <c r="AJ27">
        <f>D27*내역서!AJ25</f>
        <v>0</v>
      </c>
      <c r="AK27">
        <f>D27*내역서!AK25</f>
        <v>0</v>
      </c>
      <c r="AL27">
        <f>D27*내역서!AL25</f>
        <v>0</v>
      </c>
      <c r="AM27">
        <f>D27*내역서!AM25</f>
        <v>0</v>
      </c>
      <c r="AN27">
        <f>D27*내역서!AN25</f>
        <v>0</v>
      </c>
      <c r="AO27">
        <f>D27*내역서!AO25</f>
        <v>0</v>
      </c>
      <c r="AP27">
        <f>D27*내역서!AP25</f>
        <v>0</v>
      </c>
      <c r="AQ27">
        <f>D27*내역서!AQ25</f>
        <v>0</v>
      </c>
      <c r="AR27">
        <f>D27*내역서!AR25</f>
        <v>0</v>
      </c>
      <c r="AS27">
        <f>D27*내역서!AS25</f>
        <v>0</v>
      </c>
      <c r="AT27">
        <f>D27*내역서!AT25</f>
        <v>0</v>
      </c>
      <c r="AU27">
        <f>D27*내역서!AU25</f>
        <v>0</v>
      </c>
      <c r="AV27">
        <f>D27*내역서!AV25</f>
        <v>0</v>
      </c>
    </row>
    <row r="28" spans="1:51" ht="20.100000000000001" customHeight="1" x14ac:dyDescent="0.3">
      <c r="A28" s="6" t="s">
        <v>199</v>
      </c>
      <c r="B28" s="7"/>
      <c r="C28" s="8" t="s">
        <v>74</v>
      </c>
      <c r="D28" s="14">
        <v>1</v>
      </c>
      <c r="E28" s="9">
        <f>내역서!F46</f>
        <v>0</v>
      </c>
      <c r="F28" s="9">
        <f t="shared" si="1"/>
        <v>0</v>
      </c>
      <c r="G28" s="9">
        <f>내역서!H46</f>
        <v>0</v>
      </c>
      <c r="H28" s="9">
        <f t="shared" si="2"/>
        <v>0</v>
      </c>
      <c r="I28" s="9">
        <f>내역서!J46</f>
        <v>0</v>
      </c>
      <c r="J28" s="9">
        <f t="shared" si="3"/>
        <v>0</v>
      </c>
      <c r="K28" s="9">
        <f t="shared" si="4"/>
        <v>0</v>
      </c>
      <c r="L28" s="9">
        <f t="shared" si="5"/>
        <v>0</v>
      </c>
      <c r="M28" s="7"/>
      <c r="Q28">
        <v>1</v>
      </c>
      <c r="R28">
        <f>D28*내역서!R46</f>
        <v>0</v>
      </c>
      <c r="S28">
        <f>D28*내역서!S46</f>
        <v>0</v>
      </c>
      <c r="T28">
        <f>D28*내역서!T46</f>
        <v>0</v>
      </c>
      <c r="U28">
        <f>D28*내역서!U46</f>
        <v>0</v>
      </c>
      <c r="V28">
        <f>D28*내역서!V46</f>
        <v>0</v>
      </c>
      <c r="W28">
        <f>D28*내역서!W46</f>
        <v>0</v>
      </c>
      <c r="X28">
        <f>D28*내역서!X46</f>
        <v>0</v>
      </c>
      <c r="Y28">
        <f>D28*내역서!Y46</f>
        <v>0</v>
      </c>
      <c r="Z28">
        <f>D28*내역서!Z46</f>
        <v>0</v>
      </c>
      <c r="AA28">
        <f>D28*내역서!AA46</f>
        <v>0</v>
      </c>
      <c r="AB28">
        <f>D28*내역서!AB46</f>
        <v>0</v>
      </c>
      <c r="AC28">
        <f>D28*내역서!AC46</f>
        <v>0</v>
      </c>
      <c r="AD28">
        <f>D28*내역서!AD46</f>
        <v>0</v>
      </c>
      <c r="AE28">
        <f>D28*내역서!AE46</f>
        <v>0</v>
      </c>
      <c r="AF28">
        <f>D28*내역서!AF46</f>
        <v>0</v>
      </c>
      <c r="AG28">
        <f>D28*내역서!AG46</f>
        <v>0</v>
      </c>
      <c r="AH28">
        <f>D28*내역서!AH46</f>
        <v>0</v>
      </c>
      <c r="AI28">
        <f>D28*내역서!AI46</f>
        <v>0</v>
      </c>
      <c r="AJ28">
        <f>D28*내역서!AJ46</f>
        <v>0</v>
      </c>
      <c r="AK28">
        <f>D28*내역서!AK46</f>
        <v>0</v>
      </c>
      <c r="AL28">
        <f>D28*내역서!AL46</f>
        <v>0</v>
      </c>
      <c r="AM28">
        <f>D28*내역서!AM46</f>
        <v>0</v>
      </c>
      <c r="AN28">
        <f>D28*내역서!AN46</f>
        <v>0</v>
      </c>
      <c r="AO28">
        <f>D28*내역서!AO46</f>
        <v>0</v>
      </c>
      <c r="AP28">
        <f>D28*내역서!AP46</f>
        <v>0</v>
      </c>
      <c r="AQ28">
        <f>D28*내역서!AQ46</f>
        <v>0</v>
      </c>
      <c r="AR28">
        <f>D28*내역서!AR46</f>
        <v>0</v>
      </c>
      <c r="AS28">
        <f>D28*내역서!AS46</f>
        <v>0</v>
      </c>
      <c r="AT28">
        <f>D28*내역서!AT46</f>
        <v>0</v>
      </c>
      <c r="AU28">
        <f>D28*내역서!AU46</f>
        <v>0</v>
      </c>
      <c r="AV28">
        <f>D28*내역서!AV46</f>
        <v>0</v>
      </c>
    </row>
    <row r="29" spans="1:51" ht="20.100000000000001" customHeight="1" x14ac:dyDescent="0.3">
      <c r="A29" s="6" t="s">
        <v>200</v>
      </c>
      <c r="B29" s="7"/>
      <c r="C29" s="8" t="s">
        <v>74</v>
      </c>
      <c r="D29" s="14">
        <v>1</v>
      </c>
      <c r="E29" s="9">
        <f>내역서!F67</f>
        <v>0</v>
      </c>
      <c r="F29" s="9">
        <f t="shared" si="1"/>
        <v>0</v>
      </c>
      <c r="G29" s="9">
        <f>내역서!H67</f>
        <v>0</v>
      </c>
      <c r="H29" s="9">
        <f t="shared" si="2"/>
        <v>0</v>
      </c>
      <c r="I29" s="9">
        <f>내역서!J67</f>
        <v>0</v>
      </c>
      <c r="J29" s="9">
        <f t="shared" si="3"/>
        <v>0</v>
      </c>
      <c r="K29" s="9">
        <f t="shared" si="4"/>
        <v>0</v>
      </c>
      <c r="L29" s="9">
        <f t="shared" si="5"/>
        <v>0</v>
      </c>
      <c r="M29" s="7"/>
      <c r="Q29">
        <v>1</v>
      </c>
      <c r="R29">
        <f>D29*내역서!R67</f>
        <v>0</v>
      </c>
      <c r="S29">
        <f>D29*내역서!S67</f>
        <v>0</v>
      </c>
      <c r="T29">
        <f>D29*내역서!T67</f>
        <v>0</v>
      </c>
      <c r="U29">
        <f>D29*내역서!U67</f>
        <v>0</v>
      </c>
      <c r="V29">
        <f>D29*내역서!V67</f>
        <v>0</v>
      </c>
      <c r="W29">
        <f>D29*내역서!W67</f>
        <v>0</v>
      </c>
      <c r="X29">
        <f>D29*내역서!X67</f>
        <v>0</v>
      </c>
      <c r="Y29">
        <f>D29*내역서!Y67</f>
        <v>0</v>
      </c>
      <c r="Z29">
        <f>D29*내역서!Z67</f>
        <v>0</v>
      </c>
      <c r="AA29">
        <f>D29*내역서!AA67</f>
        <v>0</v>
      </c>
      <c r="AB29">
        <f>D29*내역서!AB67</f>
        <v>0</v>
      </c>
      <c r="AC29">
        <f>D29*내역서!AC67</f>
        <v>0</v>
      </c>
      <c r="AD29">
        <f>D29*내역서!AD67</f>
        <v>0</v>
      </c>
      <c r="AE29">
        <f>D29*내역서!AE67</f>
        <v>0</v>
      </c>
      <c r="AF29">
        <f>D29*내역서!AF67</f>
        <v>0</v>
      </c>
      <c r="AG29">
        <f>D29*내역서!AG67</f>
        <v>0</v>
      </c>
      <c r="AH29">
        <f>D29*내역서!AH67</f>
        <v>0</v>
      </c>
      <c r="AI29">
        <f>D29*내역서!AI67</f>
        <v>0</v>
      </c>
      <c r="AJ29">
        <f>D29*내역서!AJ67</f>
        <v>0</v>
      </c>
      <c r="AK29">
        <f>D29*내역서!AK67</f>
        <v>0</v>
      </c>
      <c r="AL29">
        <f>D29*내역서!AL67</f>
        <v>0</v>
      </c>
      <c r="AM29">
        <f>D29*내역서!AM67</f>
        <v>0</v>
      </c>
      <c r="AN29">
        <f>D29*내역서!AN67</f>
        <v>0</v>
      </c>
      <c r="AO29">
        <f>D29*내역서!AO67</f>
        <v>0</v>
      </c>
      <c r="AP29">
        <f>D29*내역서!AP67</f>
        <v>0</v>
      </c>
      <c r="AQ29">
        <f>D29*내역서!AQ67</f>
        <v>0</v>
      </c>
      <c r="AR29">
        <f>D29*내역서!AR67</f>
        <v>0</v>
      </c>
      <c r="AS29">
        <f>D29*내역서!AS67</f>
        <v>0</v>
      </c>
      <c r="AT29">
        <f>D29*내역서!AT67</f>
        <v>0</v>
      </c>
      <c r="AU29">
        <f>D29*내역서!AU67</f>
        <v>0</v>
      </c>
      <c r="AV29">
        <f>D29*내역서!AV67</f>
        <v>0</v>
      </c>
    </row>
    <row r="30" spans="1:51" ht="20.100000000000001" customHeight="1" x14ac:dyDescent="0.3">
      <c r="A30" s="6" t="s">
        <v>201</v>
      </c>
      <c r="B30" s="7"/>
      <c r="C30" s="8" t="s">
        <v>74</v>
      </c>
      <c r="D30" s="14">
        <v>1</v>
      </c>
      <c r="E30" s="9">
        <f>내역서!F88</f>
        <v>0</v>
      </c>
      <c r="F30" s="9">
        <f t="shared" si="1"/>
        <v>0</v>
      </c>
      <c r="G30" s="9">
        <f>내역서!H88</f>
        <v>0</v>
      </c>
      <c r="H30" s="9">
        <f t="shared" si="2"/>
        <v>0</v>
      </c>
      <c r="I30" s="9">
        <f>내역서!J88</f>
        <v>0</v>
      </c>
      <c r="J30" s="9">
        <f t="shared" si="3"/>
        <v>0</v>
      </c>
      <c r="K30" s="9">
        <f t="shared" si="4"/>
        <v>0</v>
      </c>
      <c r="L30" s="9">
        <f t="shared" si="5"/>
        <v>0</v>
      </c>
      <c r="M30" s="7"/>
      <c r="Q30">
        <v>1</v>
      </c>
      <c r="R30">
        <f>D30*내역서!R88</f>
        <v>0</v>
      </c>
      <c r="S30">
        <f>D30*내역서!S88</f>
        <v>0</v>
      </c>
      <c r="T30">
        <f>D30*내역서!T88</f>
        <v>0</v>
      </c>
      <c r="U30">
        <f>D30*내역서!U88</f>
        <v>0</v>
      </c>
      <c r="V30">
        <f>D30*내역서!V88</f>
        <v>0</v>
      </c>
      <c r="W30">
        <f>D30*내역서!W88</f>
        <v>0</v>
      </c>
      <c r="X30">
        <f>D30*내역서!X88</f>
        <v>0</v>
      </c>
      <c r="Y30">
        <f>D30*내역서!Y88</f>
        <v>0</v>
      </c>
      <c r="Z30">
        <f>D30*내역서!Z88</f>
        <v>0</v>
      </c>
      <c r="AA30">
        <f>D30*내역서!AA88</f>
        <v>0</v>
      </c>
      <c r="AB30">
        <f>D30*내역서!AB88</f>
        <v>0</v>
      </c>
      <c r="AC30">
        <f>D30*내역서!AC88</f>
        <v>0</v>
      </c>
      <c r="AD30">
        <f>D30*내역서!AD88</f>
        <v>0</v>
      </c>
      <c r="AE30">
        <f>D30*내역서!AE88</f>
        <v>0</v>
      </c>
      <c r="AF30">
        <f>D30*내역서!AF88</f>
        <v>0</v>
      </c>
      <c r="AG30">
        <f>D30*내역서!AG88</f>
        <v>0</v>
      </c>
      <c r="AH30">
        <f>D30*내역서!AH88</f>
        <v>0</v>
      </c>
      <c r="AI30">
        <f>D30*내역서!AI88</f>
        <v>0</v>
      </c>
      <c r="AJ30">
        <f>D30*내역서!AJ88</f>
        <v>0</v>
      </c>
      <c r="AK30">
        <f>D30*내역서!AK88</f>
        <v>0</v>
      </c>
      <c r="AL30">
        <f>D30*내역서!AL88</f>
        <v>0</v>
      </c>
      <c r="AM30">
        <f>D30*내역서!AM88</f>
        <v>0</v>
      </c>
      <c r="AN30">
        <f>D30*내역서!AN88</f>
        <v>0</v>
      </c>
      <c r="AO30">
        <f>D30*내역서!AO88</f>
        <v>0</v>
      </c>
      <c r="AP30">
        <f>D30*내역서!AP88</f>
        <v>0</v>
      </c>
      <c r="AQ30">
        <f>D30*내역서!AQ88</f>
        <v>0</v>
      </c>
      <c r="AR30">
        <f>D30*내역서!AR88</f>
        <v>0</v>
      </c>
      <c r="AS30">
        <f>D30*내역서!AS88</f>
        <v>0</v>
      </c>
      <c r="AT30">
        <f>D30*내역서!AT88</f>
        <v>0</v>
      </c>
      <c r="AU30">
        <f>D30*내역서!AU88</f>
        <v>0</v>
      </c>
      <c r="AV30">
        <f>D30*내역서!AV88</f>
        <v>0</v>
      </c>
    </row>
    <row r="31" spans="1:51" ht="20.100000000000001" customHeight="1" x14ac:dyDescent="0.3">
      <c r="A31" s="6" t="s">
        <v>202</v>
      </c>
      <c r="B31" s="7"/>
      <c r="C31" s="8" t="s">
        <v>74</v>
      </c>
      <c r="D31" s="14">
        <v>1</v>
      </c>
      <c r="E31" s="9">
        <f>내역서!F109</f>
        <v>0</v>
      </c>
      <c r="F31" s="9">
        <f t="shared" si="1"/>
        <v>0</v>
      </c>
      <c r="G31" s="9">
        <f>내역서!H109</f>
        <v>0</v>
      </c>
      <c r="H31" s="9">
        <f t="shared" si="2"/>
        <v>0</v>
      </c>
      <c r="I31" s="9">
        <f>내역서!J109</f>
        <v>0</v>
      </c>
      <c r="J31" s="9">
        <f t="shared" si="3"/>
        <v>0</v>
      </c>
      <c r="K31" s="9">
        <f t="shared" si="4"/>
        <v>0</v>
      </c>
      <c r="L31" s="9">
        <f t="shared" si="5"/>
        <v>0</v>
      </c>
      <c r="M31" s="7"/>
      <c r="Q31">
        <v>1</v>
      </c>
      <c r="R31">
        <f>D31*내역서!R109</f>
        <v>0</v>
      </c>
      <c r="S31">
        <f>D31*내역서!S109</f>
        <v>0</v>
      </c>
      <c r="T31">
        <f>D31*내역서!T109</f>
        <v>0</v>
      </c>
      <c r="U31">
        <f>D31*내역서!U109</f>
        <v>0</v>
      </c>
      <c r="V31">
        <f>D31*내역서!V109</f>
        <v>0</v>
      </c>
      <c r="W31">
        <f>D31*내역서!W109</f>
        <v>0</v>
      </c>
      <c r="X31">
        <f>D31*내역서!X109</f>
        <v>0</v>
      </c>
      <c r="Y31">
        <f>D31*내역서!Y109</f>
        <v>0</v>
      </c>
      <c r="Z31">
        <f>D31*내역서!Z109</f>
        <v>0</v>
      </c>
      <c r="AA31">
        <f>D31*내역서!AA109</f>
        <v>0</v>
      </c>
      <c r="AB31">
        <f>D31*내역서!AB109</f>
        <v>0</v>
      </c>
      <c r="AC31">
        <f>D31*내역서!AC109</f>
        <v>0</v>
      </c>
      <c r="AD31">
        <f>D31*내역서!AD109</f>
        <v>0</v>
      </c>
      <c r="AE31">
        <f>D31*내역서!AE109</f>
        <v>0</v>
      </c>
      <c r="AF31">
        <f>D31*내역서!AF109</f>
        <v>0</v>
      </c>
      <c r="AG31">
        <f>D31*내역서!AG109</f>
        <v>0</v>
      </c>
      <c r="AH31">
        <f>D31*내역서!AH109</f>
        <v>0</v>
      </c>
      <c r="AI31">
        <f>D31*내역서!AI109</f>
        <v>0</v>
      </c>
      <c r="AJ31">
        <f>D31*내역서!AJ109</f>
        <v>0</v>
      </c>
      <c r="AK31">
        <f>D31*내역서!AK109</f>
        <v>0</v>
      </c>
      <c r="AL31">
        <f>D31*내역서!AL109</f>
        <v>0</v>
      </c>
      <c r="AM31">
        <f>D31*내역서!AM109</f>
        <v>0</v>
      </c>
      <c r="AN31">
        <f>D31*내역서!AN109</f>
        <v>0</v>
      </c>
      <c r="AO31">
        <f>D31*내역서!AO109</f>
        <v>0</v>
      </c>
      <c r="AP31">
        <f>D31*내역서!AP109</f>
        <v>0</v>
      </c>
      <c r="AQ31">
        <f>D31*내역서!AQ109</f>
        <v>0</v>
      </c>
      <c r="AR31">
        <f>D31*내역서!AR109</f>
        <v>0</v>
      </c>
      <c r="AS31">
        <f>D31*내역서!AS109</f>
        <v>0</v>
      </c>
      <c r="AT31">
        <f>D31*내역서!AT109</f>
        <v>0</v>
      </c>
      <c r="AU31">
        <f>D31*내역서!AU109</f>
        <v>0</v>
      </c>
      <c r="AV31">
        <f>D31*내역서!AV109</f>
        <v>0</v>
      </c>
    </row>
    <row r="32" spans="1:51" ht="20.100000000000001" customHeight="1" x14ac:dyDescent="0.3">
      <c r="A32" s="6" t="s">
        <v>203</v>
      </c>
      <c r="B32" s="7"/>
      <c r="C32" s="8" t="s">
        <v>74</v>
      </c>
      <c r="D32" s="14">
        <v>1</v>
      </c>
      <c r="E32" s="9">
        <f>내역서!F130</f>
        <v>0</v>
      </c>
      <c r="F32" s="9">
        <f t="shared" si="1"/>
        <v>0</v>
      </c>
      <c r="G32" s="9">
        <f>내역서!H130</f>
        <v>0</v>
      </c>
      <c r="H32" s="9">
        <f t="shared" si="2"/>
        <v>0</v>
      </c>
      <c r="I32" s="9">
        <f>내역서!J130</f>
        <v>0</v>
      </c>
      <c r="J32" s="9">
        <f t="shared" si="3"/>
        <v>0</v>
      </c>
      <c r="K32" s="9">
        <f t="shared" si="4"/>
        <v>0</v>
      </c>
      <c r="L32" s="9">
        <f t="shared" si="5"/>
        <v>0</v>
      </c>
      <c r="M32" s="7"/>
      <c r="Q32">
        <v>1</v>
      </c>
      <c r="R32">
        <f>D32*내역서!R130</f>
        <v>0</v>
      </c>
      <c r="S32">
        <f>D32*내역서!S130</f>
        <v>0</v>
      </c>
      <c r="T32">
        <f>D32*내역서!T130</f>
        <v>0</v>
      </c>
      <c r="U32">
        <f>D32*내역서!U130</f>
        <v>0</v>
      </c>
      <c r="V32">
        <f>D32*내역서!V130</f>
        <v>0</v>
      </c>
      <c r="W32">
        <f>D32*내역서!W130</f>
        <v>0</v>
      </c>
      <c r="X32">
        <f>D32*내역서!X130</f>
        <v>0</v>
      </c>
      <c r="Y32">
        <f>D32*내역서!Y130</f>
        <v>0</v>
      </c>
      <c r="Z32">
        <f>D32*내역서!Z130</f>
        <v>0</v>
      </c>
      <c r="AA32">
        <f>D32*내역서!AA130</f>
        <v>0</v>
      </c>
      <c r="AB32">
        <f>D32*내역서!AB130</f>
        <v>0</v>
      </c>
      <c r="AC32">
        <f>D32*내역서!AC130</f>
        <v>0</v>
      </c>
      <c r="AD32">
        <f>D32*내역서!AD130</f>
        <v>0</v>
      </c>
      <c r="AE32">
        <f>D32*내역서!AE130</f>
        <v>0</v>
      </c>
      <c r="AF32">
        <f>D32*내역서!AF130</f>
        <v>0</v>
      </c>
      <c r="AG32">
        <f>D32*내역서!AG130</f>
        <v>0</v>
      </c>
      <c r="AH32">
        <f>D32*내역서!AH130</f>
        <v>0</v>
      </c>
      <c r="AI32">
        <f>D32*내역서!AI130</f>
        <v>0</v>
      </c>
      <c r="AJ32">
        <f>D32*내역서!AJ130</f>
        <v>0</v>
      </c>
      <c r="AK32">
        <f>D32*내역서!AK130</f>
        <v>0</v>
      </c>
      <c r="AL32">
        <f>D32*내역서!AL130</f>
        <v>0</v>
      </c>
      <c r="AM32">
        <f>D32*내역서!AM130</f>
        <v>0</v>
      </c>
      <c r="AN32">
        <f>D32*내역서!AN130</f>
        <v>0</v>
      </c>
      <c r="AO32">
        <f>D32*내역서!AO130</f>
        <v>0</v>
      </c>
      <c r="AP32">
        <f>D32*내역서!AP130</f>
        <v>0</v>
      </c>
      <c r="AQ32">
        <f>D32*내역서!AQ130</f>
        <v>0</v>
      </c>
      <c r="AR32">
        <f>D32*내역서!AR130</f>
        <v>0</v>
      </c>
      <c r="AS32">
        <f>D32*내역서!AS130</f>
        <v>0</v>
      </c>
      <c r="AT32">
        <f>D32*내역서!AT130</f>
        <v>0</v>
      </c>
      <c r="AU32">
        <f>D32*내역서!AU130</f>
        <v>0</v>
      </c>
      <c r="AV32">
        <f>D32*내역서!AV130</f>
        <v>0</v>
      </c>
    </row>
    <row r="33" spans="1:51" ht="20.100000000000001" customHeight="1" x14ac:dyDescent="0.3">
      <c r="A33" s="6" t="s">
        <v>204</v>
      </c>
      <c r="B33" s="7"/>
      <c r="C33" s="8" t="s">
        <v>74</v>
      </c>
      <c r="D33" s="14">
        <v>1</v>
      </c>
      <c r="E33" s="9">
        <f>내역서!F151</f>
        <v>0</v>
      </c>
      <c r="F33" s="9">
        <f t="shared" si="1"/>
        <v>0</v>
      </c>
      <c r="G33" s="9">
        <f>내역서!H151</f>
        <v>0</v>
      </c>
      <c r="H33" s="9">
        <f t="shared" si="2"/>
        <v>0</v>
      </c>
      <c r="I33" s="9">
        <f>내역서!J151</f>
        <v>0</v>
      </c>
      <c r="J33" s="9">
        <f t="shared" si="3"/>
        <v>0</v>
      </c>
      <c r="K33" s="9">
        <f t="shared" si="4"/>
        <v>0</v>
      </c>
      <c r="L33" s="9">
        <f t="shared" si="5"/>
        <v>0</v>
      </c>
      <c r="M33" s="7"/>
      <c r="Q33">
        <v>1</v>
      </c>
      <c r="R33">
        <f>D33*내역서!R151</f>
        <v>0</v>
      </c>
      <c r="S33">
        <f>D33*내역서!S151</f>
        <v>0</v>
      </c>
      <c r="T33">
        <f>D33*내역서!T151</f>
        <v>0</v>
      </c>
      <c r="U33">
        <f>D33*내역서!U151</f>
        <v>0</v>
      </c>
      <c r="V33">
        <f>D33*내역서!V151</f>
        <v>0</v>
      </c>
      <c r="W33">
        <f>D33*내역서!W151</f>
        <v>0</v>
      </c>
      <c r="X33">
        <f>D33*내역서!X151</f>
        <v>0</v>
      </c>
      <c r="Y33">
        <f>D33*내역서!Y151</f>
        <v>0</v>
      </c>
      <c r="Z33">
        <f>D33*내역서!Z151</f>
        <v>0</v>
      </c>
      <c r="AA33">
        <f>D33*내역서!AA151</f>
        <v>0</v>
      </c>
      <c r="AB33">
        <f>D33*내역서!AB151</f>
        <v>0</v>
      </c>
      <c r="AC33">
        <f>D33*내역서!AC151</f>
        <v>0</v>
      </c>
      <c r="AD33">
        <f>D33*내역서!AD151</f>
        <v>0</v>
      </c>
      <c r="AE33">
        <f>D33*내역서!AE151</f>
        <v>0</v>
      </c>
      <c r="AF33">
        <f>D33*내역서!AF151</f>
        <v>0</v>
      </c>
      <c r="AG33">
        <f>D33*내역서!AG151</f>
        <v>0</v>
      </c>
      <c r="AH33">
        <f>D33*내역서!AH151</f>
        <v>0</v>
      </c>
      <c r="AI33">
        <f>D33*내역서!AI151</f>
        <v>0</v>
      </c>
      <c r="AJ33">
        <f>D33*내역서!AJ151</f>
        <v>0</v>
      </c>
      <c r="AK33">
        <f>D33*내역서!AK151</f>
        <v>0</v>
      </c>
      <c r="AL33">
        <f>D33*내역서!AL151</f>
        <v>0</v>
      </c>
      <c r="AM33">
        <f>D33*내역서!AM151</f>
        <v>0</v>
      </c>
      <c r="AN33">
        <f>D33*내역서!AN151</f>
        <v>0</v>
      </c>
      <c r="AO33">
        <f>D33*내역서!AO151</f>
        <v>0</v>
      </c>
      <c r="AP33">
        <f>D33*내역서!AP151</f>
        <v>0</v>
      </c>
      <c r="AQ33">
        <f>D33*내역서!AQ151</f>
        <v>0</v>
      </c>
      <c r="AR33">
        <f>D33*내역서!AR151</f>
        <v>0</v>
      </c>
      <c r="AS33">
        <f>D33*내역서!AS151</f>
        <v>0</v>
      </c>
      <c r="AT33">
        <f>D33*내역서!AT151</f>
        <v>0</v>
      </c>
      <c r="AU33">
        <f>D33*내역서!AU151</f>
        <v>0</v>
      </c>
      <c r="AV33">
        <f>D33*내역서!AV151</f>
        <v>0</v>
      </c>
    </row>
    <row r="34" spans="1:51" ht="20.100000000000001" customHeight="1" x14ac:dyDescent="0.3">
      <c r="A34" s="6" t="s">
        <v>205</v>
      </c>
      <c r="B34" s="7"/>
      <c r="C34" s="8" t="s">
        <v>74</v>
      </c>
      <c r="D34" s="14">
        <v>1</v>
      </c>
      <c r="E34" s="9">
        <f>내역서!F172</f>
        <v>0</v>
      </c>
      <c r="F34" s="9">
        <f t="shared" si="1"/>
        <v>0</v>
      </c>
      <c r="G34" s="9">
        <f>내역서!H172</f>
        <v>0</v>
      </c>
      <c r="H34" s="9">
        <f t="shared" si="2"/>
        <v>0</v>
      </c>
      <c r="I34" s="9">
        <f>내역서!J172</f>
        <v>0</v>
      </c>
      <c r="J34" s="9">
        <f t="shared" si="3"/>
        <v>0</v>
      </c>
      <c r="K34" s="9">
        <f t="shared" si="4"/>
        <v>0</v>
      </c>
      <c r="L34" s="9">
        <f t="shared" si="5"/>
        <v>0</v>
      </c>
      <c r="M34" s="7"/>
      <c r="Q34">
        <v>1</v>
      </c>
      <c r="R34">
        <f>D34*내역서!R172</f>
        <v>0</v>
      </c>
      <c r="S34">
        <f>D34*내역서!S172</f>
        <v>0</v>
      </c>
      <c r="T34">
        <f>D34*내역서!T172</f>
        <v>0</v>
      </c>
      <c r="U34">
        <f>D34*내역서!U172</f>
        <v>0</v>
      </c>
      <c r="V34">
        <f>D34*내역서!V172</f>
        <v>0</v>
      </c>
      <c r="W34">
        <f>D34*내역서!W172</f>
        <v>0</v>
      </c>
      <c r="X34">
        <f>D34*내역서!X172</f>
        <v>0</v>
      </c>
      <c r="Y34">
        <f>D34*내역서!Y172</f>
        <v>0</v>
      </c>
      <c r="Z34">
        <f>D34*내역서!Z172</f>
        <v>0</v>
      </c>
      <c r="AA34">
        <f>D34*내역서!AA172</f>
        <v>0</v>
      </c>
      <c r="AB34">
        <f>D34*내역서!AB172</f>
        <v>0</v>
      </c>
      <c r="AC34">
        <f>D34*내역서!AC172</f>
        <v>0</v>
      </c>
      <c r="AD34">
        <f>D34*내역서!AD172</f>
        <v>0</v>
      </c>
      <c r="AE34">
        <f>D34*내역서!AE172</f>
        <v>0</v>
      </c>
      <c r="AF34">
        <f>D34*내역서!AF172</f>
        <v>0</v>
      </c>
      <c r="AG34">
        <f>D34*내역서!AG172</f>
        <v>0</v>
      </c>
      <c r="AH34">
        <f>D34*내역서!AH172</f>
        <v>0</v>
      </c>
      <c r="AI34">
        <f>D34*내역서!AI172</f>
        <v>0</v>
      </c>
      <c r="AJ34">
        <f>D34*내역서!AJ172</f>
        <v>0</v>
      </c>
      <c r="AK34">
        <f>D34*내역서!AK172</f>
        <v>0</v>
      </c>
      <c r="AL34">
        <f>D34*내역서!AL172</f>
        <v>0</v>
      </c>
      <c r="AM34">
        <f>D34*내역서!AM172</f>
        <v>0</v>
      </c>
      <c r="AN34">
        <f>D34*내역서!AN172</f>
        <v>0</v>
      </c>
      <c r="AO34">
        <f>D34*내역서!AO172</f>
        <v>0</v>
      </c>
      <c r="AP34">
        <f>D34*내역서!AP172</f>
        <v>0</v>
      </c>
      <c r="AQ34">
        <f>D34*내역서!AQ172</f>
        <v>0</v>
      </c>
      <c r="AR34">
        <f>D34*내역서!AR172</f>
        <v>0</v>
      </c>
      <c r="AS34">
        <f>D34*내역서!AS172</f>
        <v>0</v>
      </c>
      <c r="AT34">
        <f>D34*내역서!AT172</f>
        <v>0</v>
      </c>
      <c r="AU34">
        <f>D34*내역서!AU172</f>
        <v>0</v>
      </c>
      <c r="AV34">
        <f>D34*내역서!AV172</f>
        <v>0</v>
      </c>
    </row>
    <row r="35" spans="1:51" ht="20.100000000000001" customHeight="1" x14ac:dyDescent="0.3">
      <c r="A35" s="6" t="s">
        <v>206</v>
      </c>
      <c r="B35" s="7"/>
      <c r="C35" s="8" t="s">
        <v>74</v>
      </c>
      <c r="D35" s="14">
        <v>1</v>
      </c>
      <c r="E35" s="9">
        <f>내역서!F193</f>
        <v>0</v>
      </c>
      <c r="F35" s="9">
        <f t="shared" si="1"/>
        <v>0</v>
      </c>
      <c r="G35" s="9">
        <f>내역서!H193</f>
        <v>0</v>
      </c>
      <c r="H35" s="9">
        <f t="shared" si="2"/>
        <v>0</v>
      </c>
      <c r="I35" s="9">
        <f>내역서!J193</f>
        <v>0</v>
      </c>
      <c r="J35" s="9">
        <f t="shared" si="3"/>
        <v>0</v>
      </c>
      <c r="K35" s="9">
        <f t="shared" si="4"/>
        <v>0</v>
      </c>
      <c r="L35" s="9">
        <f t="shared" si="5"/>
        <v>0</v>
      </c>
      <c r="M35" s="7"/>
      <c r="Q35">
        <v>1</v>
      </c>
      <c r="R35">
        <f>D35*내역서!R193</f>
        <v>0</v>
      </c>
      <c r="S35">
        <f>D35*내역서!S193</f>
        <v>0</v>
      </c>
      <c r="T35">
        <f>D35*내역서!T193</f>
        <v>0</v>
      </c>
      <c r="U35">
        <f>D35*내역서!U193</f>
        <v>0</v>
      </c>
      <c r="V35">
        <f>D35*내역서!V193</f>
        <v>0</v>
      </c>
      <c r="W35">
        <f>D35*내역서!W193</f>
        <v>0</v>
      </c>
      <c r="X35">
        <f>D35*내역서!X193</f>
        <v>0</v>
      </c>
      <c r="Y35">
        <f>D35*내역서!Y193</f>
        <v>0</v>
      </c>
      <c r="Z35">
        <f>D35*내역서!Z193</f>
        <v>0</v>
      </c>
      <c r="AA35">
        <f>D35*내역서!AA193</f>
        <v>0</v>
      </c>
      <c r="AB35">
        <f>D35*내역서!AB193</f>
        <v>0</v>
      </c>
      <c r="AC35">
        <f>D35*내역서!AC193</f>
        <v>0</v>
      </c>
      <c r="AD35">
        <f>D35*내역서!AD193</f>
        <v>0</v>
      </c>
      <c r="AE35">
        <f>D35*내역서!AE193</f>
        <v>0</v>
      </c>
      <c r="AF35">
        <f>D35*내역서!AF193</f>
        <v>0</v>
      </c>
      <c r="AG35">
        <f>D35*내역서!AG193</f>
        <v>0</v>
      </c>
      <c r="AH35">
        <f>D35*내역서!AH193</f>
        <v>0</v>
      </c>
      <c r="AI35">
        <f>D35*내역서!AI193</f>
        <v>0</v>
      </c>
      <c r="AJ35">
        <f>D35*내역서!AJ193</f>
        <v>0</v>
      </c>
      <c r="AK35">
        <f>D35*내역서!AK193</f>
        <v>0</v>
      </c>
      <c r="AL35">
        <f>D35*내역서!AL193</f>
        <v>0</v>
      </c>
      <c r="AM35">
        <f>D35*내역서!AM193</f>
        <v>0</v>
      </c>
      <c r="AN35">
        <f>D35*내역서!AN193</f>
        <v>0</v>
      </c>
      <c r="AO35">
        <f>D35*내역서!AO193</f>
        <v>0</v>
      </c>
      <c r="AP35">
        <f>D35*내역서!AP193</f>
        <v>0</v>
      </c>
      <c r="AQ35">
        <f>D35*내역서!AQ193</f>
        <v>0</v>
      </c>
      <c r="AR35">
        <f>D35*내역서!AR193</f>
        <v>0</v>
      </c>
      <c r="AS35">
        <f>D35*내역서!AS193</f>
        <v>0</v>
      </c>
      <c r="AT35">
        <f>D35*내역서!AT193</f>
        <v>0</v>
      </c>
      <c r="AU35">
        <f>D35*내역서!AU193</f>
        <v>0</v>
      </c>
      <c r="AV35">
        <f>D35*내역서!AV193</f>
        <v>0</v>
      </c>
    </row>
    <row r="36" spans="1:51" ht="20.100000000000001" customHeight="1" x14ac:dyDescent="0.3">
      <c r="A36" s="6" t="s">
        <v>207</v>
      </c>
      <c r="B36" s="7"/>
      <c r="C36" s="8" t="s">
        <v>74</v>
      </c>
      <c r="D36" s="14">
        <v>1</v>
      </c>
      <c r="E36" s="9">
        <f>내역서!F214</f>
        <v>0</v>
      </c>
      <c r="F36" s="9">
        <f t="shared" si="1"/>
        <v>0</v>
      </c>
      <c r="G36" s="9">
        <f>내역서!H214</f>
        <v>0</v>
      </c>
      <c r="H36" s="9">
        <f t="shared" si="2"/>
        <v>0</v>
      </c>
      <c r="I36" s="9">
        <f>내역서!J214</f>
        <v>0</v>
      </c>
      <c r="J36" s="9">
        <f t="shared" si="3"/>
        <v>0</v>
      </c>
      <c r="K36" s="9">
        <f t="shared" si="4"/>
        <v>0</v>
      </c>
      <c r="L36" s="9">
        <f t="shared" si="5"/>
        <v>0</v>
      </c>
      <c r="M36" s="7"/>
      <c r="Q36">
        <v>1</v>
      </c>
      <c r="R36">
        <f>D36*내역서!R214</f>
        <v>0</v>
      </c>
      <c r="S36">
        <f>D36*내역서!S214</f>
        <v>0</v>
      </c>
      <c r="T36">
        <f>D36*내역서!T214</f>
        <v>0</v>
      </c>
      <c r="U36">
        <f>D36*내역서!U214</f>
        <v>0</v>
      </c>
      <c r="V36">
        <f>D36*내역서!V214</f>
        <v>0</v>
      </c>
      <c r="W36">
        <f>D36*내역서!W214</f>
        <v>0</v>
      </c>
      <c r="X36">
        <f>D36*내역서!X214</f>
        <v>0</v>
      </c>
      <c r="Y36">
        <f>D36*내역서!Y214</f>
        <v>0</v>
      </c>
      <c r="Z36">
        <f>D36*내역서!Z214</f>
        <v>0</v>
      </c>
      <c r="AA36">
        <f>D36*내역서!AA214</f>
        <v>0</v>
      </c>
      <c r="AB36">
        <f>D36*내역서!AB214</f>
        <v>0</v>
      </c>
      <c r="AC36">
        <f>D36*내역서!AC214</f>
        <v>0</v>
      </c>
      <c r="AD36">
        <f>D36*내역서!AD214</f>
        <v>0</v>
      </c>
      <c r="AE36">
        <f>D36*내역서!AE214</f>
        <v>0</v>
      </c>
      <c r="AF36">
        <f>D36*내역서!AF214</f>
        <v>0</v>
      </c>
      <c r="AG36">
        <f>D36*내역서!AG214</f>
        <v>0</v>
      </c>
      <c r="AH36">
        <f>D36*내역서!AH214</f>
        <v>0</v>
      </c>
      <c r="AI36">
        <f>D36*내역서!AI214</f>
        <v>0</v>
      </c>
      <c r="AJ36">
        <f>D36*내역서!AJ214</f>
        <v>0</v>
      </c>
      <c r="AK36">
        <f>D36*내역서!AK214</f>
        <v>0</v>
      </c>
      <c r="AL36">
        <f>D36*내역서!AL214</f>
        <v>0</v>
      </c>
      <c r="AM36">
        <f>D36*내역서!AM214</f>
        <v>0</v>
      </c>
      <c r="AN36">
        <f>D36*내역서!AN214</f>
        <v>0</v>
      </c>
      <c r="AO36">
        <f>D36*내역서!AO214</f>
        <v>0</v>
      </c>
      <c r="AP36">
        <f>D36*내역서!AP214</f>
        <v>0</v>
      </c>
      <c r="AQ36">
        <f>D36*내역서!AQ214</f>
        <v>0</v>
      </c>
      <c r="AR36">
        <f>D36*내역서!AR214</f>
        <v>0</v>
      </c>
      <c r="AS36">
        <f>D36*내역서!AS214</f>
        <v>0</v>
      </c>
      <c r="AT36">
        <f>D36*내역서!AT214</f>
        <v>0</v>
      </c>
      <c r="AU36">
        <f>D36*내역서!AU214</f>
        <v>0</v>
      </c>
      <c r="AV36">
        <f>D36*내역서!AV214</f>
        <v>0</v>
      </c>
    </row>
    <row r="37" spans="1:51" ht="20.100000000000001" customHeight="1" x14ac:dyDescent="0.3">
      <c r="A37" s="6" t="s">
        <v>212</v>
      </c>
      <c r="B37" s="7"/>
      <c r="C37" s="8" t="s">
        <v>74</v>
      </c>
      <c r="D37" s="14">
        <v>1</v>
      </c>
      <c r="E37" s="9">
        <f>내역서!F235</f>
        <v>0</v>
      </c>
      <c r="F37" s="9">
        <f t="shared" si="1"/>
        <v>0</v>
      </c>
      <c r="G37" s="9">
        <f>내역서!H235</f>
        <v>0</v>
      </c>
      <c r="H37" s="9">
        <f t="shared" si="2"/>
        <v>0</v>
      </c>
      <c r="I37" s="9">
        <f>내역서!J235</f>
        <v>0</v>
      </c>
      <c r="J37" s="9">
        <f t="shared" si="3"/>
        <v>0</v>
      </c>
      <c r="K37" s="9">
        <f t="shared" si="4"/>
        <v>0</v>
      </c>
      <c r="L37" s="9">
        <f t="shared" si="5"/>
        <v>0</v>
      </c>
      <c r="M37" s="7"/>
      <c r="Q37">
        <v>1</v>
      </c>
      <c r="R37">
        <f>D37*내역서!R235</f>
        <v>0</v>
      </c>
      <c r="S37">
        <f>D37*내역서!S235</f>
        <v>0</v>
      </c>
      <c r="T37">
        <f>D37*내역서!T235</f>
        <v>0</v>
      </c>
      <c r="U37">
        <f>D37*내역서!U235</f>
        <v>0</v>
      </c>
      <c r="V37">
        <f>D37*내역서!V235</f>
        <v>0</v>
      </c>
      <c r="W37">
        <f>D37*내역서!W235</f>
        <v>0</v>
      </c>
      <c r="X37">
        <f>D37*내역서!X235</f>
        <v>0</v>
      </c>
      <c r="Y37">
        <f>D37*내역서!Y235</f>
        <v>0</v>
      </c>
      <c r="Z37">
        <f>D37*내역서!Z235</f>
        <v>0</v>
      </c>
      <c r="AA37">
        <f>D37*내역서!AA235</f>
        <v>0</v>
      </c>
      <c r="AB37">
        <f>D37*내역서!AB235</f>
        <v>0</v>
      </c>
      <c r="AC37">
        <f>D37*내역서!AC235</f>
        <v>0</v>
      </c>
      <c r="AD37">
        <f>D37*내역서!AD235</f>
        <v>0</v>
      </c>
      <c r="AE37">
        <f>D37*내역서!AE235</f>
        <v>0</v>
      </c>
      <c r="AF37">
        <f>D37*내역서!AF235</f>
        <v>0</v>
      </c>
      <c r="AG37">
        <f>D37*내역서!AG235</f>
        <v>0</v>
      </c>
      <c r="AH37">
        <f>D37*내역서!AH235</f>
        <v>0</v>
      </c>
      <c r="AI37">
        <f>D37*내역서!AI235</f>
        <v>0</v>
      </c>
      <c r="AJ37">
        <f>D37*내역서!AJ235</f>
        <v>0</v>
      </c>
      <c r="AK37">
        <f>D37*내역서!AK235</f>
        <v>0</v>
      </c>
      <c r="AL37">
        <f>D37*내역서!AL235</f>
        <v>0</v>
      </c>
      <c r="AM37">
        <f>D37*내역서!AM235</f>
        <v>0</v>
      </c>
      <c r="AN37">
        <f>D37*내역서!AN235</f>
        <v>0</v>
      </c>
      <c r="AO37">
        <f>D37*내역서!AO235</f>
        <v>0</v>
      </c>
      <c r="AP37">
        <f>D37*내역서!AP235</f>
        <v>0</v>
      </c>
      <c r="AQ37">
        <f>D37*내역서!AQ235</f>
        <v>0</v>
      </c>
      <c r="AR37">
        <f>D37*내역서!AR235</f>
        <v>0</v>
      </c>
      <c r="AS37">
        <f>D37*내역서!AS235</f>
        <v>0</v>
      </c>
      <c r="AT37">
        <f>D37*내역서!AT235</f>
        <v>0</v>
      </c>
      <c r="AU37">
        <f>D37*내역서!AU235</f>
        <v>0</v>
      </c>
      <c r="AV37">
        <f>D37*내역서!AV235</f>
        <v>0</v>
      </c>
    </row>
    <row r="38" spans="1:51" ht="20.100000000000001" customHeight="1" x14ac:dyDescent="0.3">
      <c r="A38" s="6" t="s">
        <v>215</v>
      </c>
      <c r="B38" s="7"/>
      <c r="C38" s="8" t="s">
        <v>74</v>
      </c>
      <c r="D38" s="14">
        <v>1</v>
      </c>
      <c r="E38" s="9">
        <f>내역서!F256</f>
        <v>0</v>
      </c>
      <c r="F38" s="9">
        <f t="shared" si="1"/>
        <v>0</v>
      </c>
      <c r="G38" s="9">
        <f>내역서!H256</f>
        <v>0</v>
      </c>
      <c r="H38" s="9">
        <f t="shared" si="2"/>
        <v>0</v>
      </c>
      <c r="I38" s="9">
        <f>내역서!J256</f>
        <v>0</v>
      </c>
      <c r="J38" s="9">
        <f t="shared" si="3"/>
        <v>0</v>
      </c>
      <c r="K38" s="9">
        <f t="shared" si="4"/>
        <v>0</v>
      </c>
      <c r="L38" s="9">
        <f t="shared" si="5"/>
        <v>0</v>
      </c>
      <c r="M38" s="7"/>
      <c r="Q38">
        <v>1</v>
      </c>
      <c r="R38">
        <f>D38*내역서!R256</f>
        <v>0</v>
      </c>
      <c r="S38">
        <f>D38*내역서!S256</f>
        <v>0</v>
      </c>
      <c r="T38">
        <f>D38*내역서!T256</f>
        <v>0</v>
      </c>
      <c r="U38">
        <f>D38*내역서!U256</f>
        <v>0</v>
      </c>
      <c r="V38">
        <f>D38*내역서!V256</f>
        <v>0</v>
      </c>
      <c r="W38">
        <f>D38*내역서!W256</f>
        <v>0</v>
      </c>
      <c r="X38">
        <f>D38*내역서!X256</f>
        <v>0</v>
      </c>
      <c r="Y38">
        <f>D38*내역서!Y256</f>
        <v>0</v>
      </c>
      <c r="Z38">
        <f>D38*내역서!Z256</f>
        <v>0</v>
      </c>
      <c r="AA38">
        <f>D38*내역서!AA256</f>
        <v>0</v>
      </c>
      <c r="AB38">
        <f>D38*내역서!AB256</f>
        <v>0</v>
      </c>
      <c r="AC38">
        <f>D38*내역서!AC256</f>
        <v>0</v>
      </c>
      <c r="AD38">
        <f>D38*내역서!AD256</f>
        <v>0</v>
      </c>
      <c r="AE38">
        <f>D38*내역서!AE256</f>
        <v>0</v>
      </c>
      <c r="AF38">
        <f>D38*내역서!AF256</f>
        <v>0</v>
      </c>
      <c r="AG38">
        <f>D38*내역서!AG256</f>
        <v>0</v>
      </c>
      <c r="AH38">
        <f>D38*내역서!AH256</f>
        <v>0</v>
      </c>
      <c r="AI38">
        <f>D38*내역서!AI256</f>
        <v>0</v>
      </c>
      <c r="AJ38">
        <f>D38*내역서!AJ256</f>
        <v>0</v>
      </c>
      <c r="AK38">
        <f>D38*내역서!AK256</f>
        <v>0</v>
      </c>
      <c r="AL38">
        <f>D38*내역서!AL256</f>
        <v>0</v>
      </c>
      <c r="AM38">
        <f>D38*내역서!AM256</f>
        <v>0</v>
      </c>
      <c r="AN38">
        <f>D38*내역서!AN256</f>
        <v>0</v>
      </c>
      <c r="AO38">
        <f>D38*내역서!AO256</f>
        <v>0</v>
      </c>
      <c r="AP38">
        <f>D38*내역서!AP256</f>
        <v>0</v>
      </c>
      <c r="AQ38">
        <f>D38*내역서!AQ256</f>
        <v>0</v>
      </c>
      <c r="AR38">
        <f>D38*내역서!AR256</f>
        <v>0</v>
      </c>
      <c r="AS38">
        <f>D38*내역서!AS256</f>
        <v>0</v>
      </c>
      <c r="AT38">
        <f>D38*내역서!AT256</f>
        <v>0</v>
      </c>
      <c r="AU38">
        <f>D38*내역서!AU256</f>
        <v>0</v>
      </c>
      <c r="AV38">
        <f>D38*내역서!AV256</f>
        <v>0</v>
      </c>
    </row>
    <row r="39" spans="1:51" ht="20.100000000000001" customHeight="1" x14ac:dyDescent="0.3">
      <c r="A39" s="6" t="s">
        <v>216</v>
      </c>
      <c r="B39" s="7"/>
      <c r="C39" s="8" t="s">
        <v>74</v>
      </c>
      <c r="D39" s="14">
        <v>1</v>
      </c>
      <c r="E39" s="9">
        <f>내역서!F277</f>
        <v>0</v>
      </c>
      <c r="F39" s="9">
        <f t="shared" si="1"/>
        <v>0</v>
      </c>
      <c r="G39" s="9">
        <f>내역서!H277</f>
        <v>0</v>
      </c>
      <c r="H39" s="9">
        <f t="shared" si="2"/>
        <v>0</v>
      </c>
      <c r="I39" s="9">
        <f>내역서!J277</f>
        <v>0</v>
      </c>
      <c r="J39" s="9">
        <f t="shared" si="3"/>
        <v>0</v>
      </c>
      <c r="K39" s="9">
        <f t="shared" si="4"/>
        <v>0</v>
      </c>
      <c r="L39" s="9">
        <f t="shared" si="5"/>
        <v>0</v>
      </c>
      <c r="M39" s="7"/>
      <c r="Q39">
        <v>1</v>
      </c>
      <c r="R39">
        <f>D39*내역서!R277</f>
        <v>0</v>
      </c>
      <c r="S39">
        <f>D39*내역서!S277</f>
        <v>0</v>
      </c>
      <c r="T39">
        <f>D39*내역서!T277</f>
        <v>0</v>
      </c>
      <c r="U39">
        <f>D39*내역서!U277</f>
        <v>0</v>
      </c>
      <c r="V39">
        <f>D39*내역서!V277</f>
        <v>0</v>
      </c>
      <c r="W39">
        <f>D39*내역서!W277</f>
        <v>0</v>
      </c>
      <c r="X39">
        <f>D39*내역서!X277</f>
        <v>0</v>
      </c>
      <c r="Y39">
        <f>D39*내역서!Y277</f>
        <v>0</v>
      </c>
      <c r="Z39">
        <f>D39*내역서!Z277</f>
        <v>0</v>
      </c>
      <c r="AA39">
        <f>D39*내역서!AA277</f>
        <v>0</v>
      </c>
      <c r="AB39">
        <f>D39*내역서!AB277</f>
        <v>0</v>
      </c>
      <c r="AC39">
        <f>D39*내역서!AC277</f>
        <v>0</v>
      </c>
      <c r="AD39">
        <f>D39*내역서!AD277</f>
        <v>0</v>
      </c>
      <c r="AE39">
        <f>D39*내역서!AE277</f>
        <v>0</v>
      </c>
      <c r="AF39">
        <f>D39*내역서!AF277</f>
        <v>0</v>
      </c>
      <c r="AG39">
        <f>D39*내역서!AG277</f>
        <v>0</v>
      </c>
      <c r="AH39">
        <f>D39*내역서!AH277</f>
        <v>0</v>
      </c>
      <c r="AI39">
        <f>D39*내역서!AI277</f>
        <v>0</v>
      </c>
      <c r="AJ39">
        <f>D39*내역서!AJ277</f>
        <v>0</v>
      </c>
      <c r="AK39">
        <f>D39*내역서!AK277</f>
        <v>0</v>
      </c>
      <c r="AL39">
        <f>D39*내역서!AL277</f>
        <v>0</v>
      </c>
      <c r="AM39">
        <f>D39*내역서!AM277</f>
        <v>0</v>
      </c>
      <c r="AN39">
        <f>D39*내역서!AN277</f>
        <v>0</v>
      </c>
      <c r="AO39">
        <f>D39*내역서!AO277</f>
        <v>0</v>
      </c>
      <c r="AP39">
        <f>D39*내역서!AP277</f>
        <v>0</v>
      </c>
      <c r="AQ39">
        <f>D39*내역서!AQ277</f>
        <v>0</v>
      </c>
      <c r="AR39">
        <f>D39*내역서!AR277</f>
        <v>0</v>
      </c>
      <c r="AS39">
        <f>D39*내역서!AS277</f>
        <v>0</v>
      </c>
      <c r="AT39">
        <f>D39*내역서!AT277</f>
        <v>0</v>
      </c>
      <c r="AU39">
        <f>D39*내역서!AU277</f>
        <v>0</v>
      </c>
      <c r="AV39">
        <f>D39*내역서!AV277</f>
        <v>0</v>
      </c>
    </row>
    <row r="40" spans="1:51" ht="20.100000000000001" customHeight="1" x14ac:dyDescent="0.3">
      <c r="A40" s="6" t="s">
        <v>217</v>
      </c>
      <c r="B40" s="7"/>
      <c r="C40" s="8" t="s">
        <v>74</v>
      </c>
      <c r="D40" s="14">
        <v>1</v>
      </c>
      <c r="E40" s="9">
        <f>내역서!F298</f>
        <v>0</v>
      </c>
      <c r="F40" s="9">
        <f t="shared" si="1"/>
        <v>0</v>
      </c>
      <c r="G40" s="9">
        <f>내역서!H298</f>
        <v>0</v>
      </c>
      <c r="H40" s="9">
        <f t="shared" si="2"/>
        <v>0</v>
      </c>
      <c r="I40" s="9">
        <f>내역서!J298</f>
        <v>0</v>
      </c>
      <c r="J40" s="9">
        <f t="shared" si="3"/>
        <v>0</v>
      </c>
      <c r="K40" s="9">
        <f t="shared" si="4"/>
        <v>0</v>
      </c>
      <c r="L40" s="9">
        <f t="shared" si="5"/>
        <v>0</v>
      </c>
      <c r="M40" s="6" t="s">
        <v>222</v>
      </c>
      <c r="R40">
        <f>D40*내역서!R298</f>
        <v>0</v>
      </c>
      <c r="S40">
        <f>D40*내역서!S298</f>
        <v>0</v>
      </c>
      <c r="T40">
        <f>D40*내역서!T298</f>
        <v>0</v>
      </c>
      <c r="U40">
        <f>D40*내역서!U298</f>
        <v>0</v>
      </c>
      <c r="V40">
        <f>D40*내역서!V298</f>
        <v>0</v>
      </c>
      <c r="W40">
        <f>D40*내역서!W298</f>
        <v>0</v>
      </c>
      <c r="X40">
        <f>D40*내역서!X298</f>
        <v>0</v>
      </c>
      <c r="Y40">
        <f>D40*내역서!Y298</f>
        <v>0</v>
      </c>
      <c r="Z40">
        <f>D40*내역서!Z298</f>
        <v>0</v>
      </c>
      <c r="AA40">
        <f>D40*내역서!AA298</f>
        <v>0</v>
      </c>
      <c r="AB40">
        <f>D40*내역서!AB298</f>
        <v>0</v>
      </c>
      <c r="AC40">
        <f>D40*내역서!AC298</f>
        <v>0</v>
      </c>
      <c r="AD40">
        <f>D40*내역서!AD298</f>
        <v>0</v>
      </c>
      <c r="AE40">
        <f>D40*내역서!AE298</f>
        <v>0</v>
      </c>
      <c r="AF40">
        <f>D40*내역서!AF298</f>
        <v>0</v>
      </c>
      <c r="AG40">
        <f>D40*내역서!AG298</f>
        <v>0</v>
      </c>
      <c r="AH40">
        <f>D40*내역서!AH298</f>
        <v>0</v>
      </c>
      <c r="AI40">
        <f>D40*내역서!AI298</f>
        <v>0</v>
      </c>
      <c r="AJ40">
        <f>D40*내역서!AJ298</f>
        <v>0</v>
      </c>
      <c r="AK40">
        <f>D40*내역서!AK298</f>
        <v>0</v>
      </c>
      <c r="AL40">
        <f>D40*내역서!AL298</f>
        <v>0</v>
      </c>
      <c r="AM40">
        <f>D40*내역서!AM298</f>
        <v>0</v>
      </c>
      <c r="AN40">
        <f>D40*내역서!AN298</f>
        <v>0</v>
      </c>
      <c r="AO40">
        <f>D40*내역서!AO298</f>
        <v>0</v>
      </c>
      <c r="AP40">
        <f>D40*내역서!AP298</f>
        <v>0</v>
      </c>
      <c r="AQ40">
        <f>D40*내역서!AQ298</f>
        <v>0</v>
      </c>
      <c r="AR40">
        <f>D40*내역서!AR298</f>
        <v>0</v>
      </c>
      <c r="AS40">
        <f>D40*내역서!AS298</f>
        <v>0</v>
      </c>
      <c r="AT40">
        <f>D40*내역서!AT298</f>
        <v>0</v>
      </c>
      <c r="AU40">
        <f>D40*내역서!AU298</f>
        <v>0</v>
      </c>
      <c r="AV40">
        <f>D40*내역서!AV298</f>
        <v>0</v>
      </c>
    </row>
    <row r="41" spans="1:51" ht="20.100000000000001" customHeight="1" x14ac:dyDescent="0.3">
      <c r="A41" s="7"/>
      <c r="B41" s="7"/>
      <c r="C41" s="14"/>
      <c r="D41" s="14"/>
      <c r="E41" s="9"/>
      <c r="F41" s="9"/>
      <c r="G41" s="9"/>
      <c r="H41" s="9"/>
      <c r="I41" s="9"/>
      <c r="J41" s="9"/>
      <c r="K41" s="9"/>
      <c r="L41" s="9"/>
      <c r="M41" s="7"/>
    </row>
    <row r="42" spans="1:51" ht="20.100000000000001" customHeight="1" x14ac:dyDescent="0.3">
      <c r="A42" s="7"/>
      <c r="B42" s="7"/>
      <c r="C42" s="14"/>
      <c r="D42" s="14"/>
      <c r="E42" s="9"/>
      <c r="F42" s="9"/>
      <c r="G42" s="9"/>
      <c r="H42" s="9"/>
      <c r="I42" s="9"/>
      <c r="J42" s="9"/>
      <c r="K42" s="9"/>
      <c r="L42" s="9"/>
      <c r="M42" s="7"/>
    </row>
    <row r="43" spans="1:51" ht="20.100000000000001" customHeight="1" x14ac:dyDescent="0.3">
      <c r="A43" s="7"/>
      <c r="B43" s="7"/>
      <c r="C43" s="14"/>
      <c r="D43" s="14"/>
      <c r="E43" s="9"/>
      <c r="F43" s="9"/>
      <c r="G43" s="9"/>
      <c r="H43" s="9"/>
      <c r="I43" s="9"/>
      <c r="J43" s="9"/>
      <c r="K43" s="9"/>
      <c r="L43" s="9"/>
      <c r="M43" s="7"/>
    </row>
    <row r="44" spans="1:51" ht="20.100000000000001" customHeight="1" x14ac:dyDescent="0.3">
      <c r="A44" s="7"/>
      <c r="B44" s="7"/>
      <c r="C44" s="14"/>
      <c r="D44" s="14"/>
      <c r="E44" s="9"/>
      <c r="F44" s="9"/>
      <c r="G44" s="9"/>
      <c r="H44" s="9"/>
      <c r="I44" s="9"/>
      <c r="J44" s="9"/>
      <c r="K44" s="9"/>
      <c r="L44" s="9"/>
      <c r="M44" s="7"/>
    </row>
    <row r="45" spans="1:51" ht="20.100000000000001" customHeight="1" x14ac:dyDescent="0.3">
      <c r="A45" s="7"/>
      <c r="B45" s="7"/>
      <c r="C45" s="14"/>
      <c r="D45" s="14"/>
      <c r="E45" s="9"/>
      <c r="F45" s="9"/>
      <c r="G45" s="9"/>
      <c r="H45" s="9"/>
      <c r="I45" s="9"/>
      <c r="J45" s="9"/>
      <c r="K45" s="9"/>
      <c r="L45" s="9"/>
      <c r="M45" s="7"/>
    </row>
    <row r="46" spans="1:51" ht="20.100000000000001" customHeight="1" x14ac:dyDescent="0.3">
      <c r="A46" s="10" t="s">
        <v>76</v>
      </c>
      <c r="B46" s="11"/>
      <c r="C46" s="12"/>
      <c r="D46" s="12"/>
      <c r="E46" s="13"/>
      <c r="F46" s="13">
        <f>SUMIF(Q27:Q40, "1", F27:F40)</f>
        <v>0</v>
      </c>
      <c r="G46" s="13"/>
      <c r="H46" s="13">
        <f>SUMIF(Q27:Q40, "1", H27:H40)</f>
        <v>0</v>
      </c>
      <c r="I46" s="13"/>
      <c r="J46" s="13">
        <f>SUMIF(Q27:Q40, "1", J27:J40)</f>
        <v>0</v>
      </c>
      <c r="K46" s="13"/>
      <c r="L46" s="13">
        <f>F46+H46+J46</f>
        <v>0</v>
      </c>
      <c r="M46" s="11"/>
      <c r="R46">
        <f t="shared" ref="R46:AY46" si="6">SUM(R27:R40)</f>
        <v>0</v>
      </c>
      <c r="S46">
        <f t="shared" si="6"/>
        <v>0</v>
      </c>
      <c r="T46">
        <f t="shared" si="6"/>
        <v>0</v>
      </c>
      <c r="U46">
        <f t="shared" si="6"/>
        <v>0</v>
      </c>
      <c r="V46">
        <f t="shared" si="6"/>
        <v>0</v>
      </c>
      <c r="W46">
        <f t="shared" si="6"/>
        <v>0</v>
      </c>
      <c r="X46">
        <f t="shared" si="6"/>
        <v>0</v>
      </c>
      <c r="Y46">
        <f t="shared" si="6"/>
        <v>0</v>
      </c>
      <c r="Z46">
        <f t="shared" si="6"/>
        <v>0</v>
      </c>
      <c r="AA46">
        <f t="shared" si="6"/>
        <v>0</v>
      </c>
      <c r="AB46">
        <f t="shared" si="6"/>
        <v>0</v>
      </c>
      <c r="AC46">
        <f t="shared" si="6"/>
        <v>0</v>
      </c>
      <c r="AD46">
        <f t="shared" si="6"/>
        <v>0</v>
      </c>
      <c r="AE46">
        <f t="shared" si="6"/>
        <v>0</v>
      </c>
      <c r="AF46">
        <f t="shared" si="6"/>
        <v>0</v>
      </c>
      <c r="AG46">
        <f t="shared" si="6"/>
        <v>0</v>
      </c>
      <c r="AH46">
        <f t="shared" si="6"/>
        <v>0</v>
      </c>
      <c r="AI46">
        <f t="shared" si="6"/>
        <v>0</v>
      </c>
      <c r="AJ46">
        <f t="shared" si="6"/>
        <v>0</v>
      </c>
      <c r="AK46">
        <f t="shared" si="6"/>
        <v>0</v>
      </c>
      <c r="AL46">
        <f t="shared" si="6"/>
        <v>0</v>
      </c>
      <c r="AM46">
        <f t="shared" si="6"/>
        <v>0</v>
      </c>
      <c r="AN46">
        <f t="shared" si="6"/>
        <v>0</v>
      </c>
      <c r="AO46">
        <f t="shared" si="6"/>
        <v>0</v>
      </c>
      <c r="AP46">
        <f t="shared" si="6"/>
        <v>0</v>
      </c>
      <c r="AQ46">
        <f t="shared" si="6"/>
        <v>0</v>
      </c>
      <c r="AR46">
        <f t="shared" si="6"/>
        <v>0</v>
      </c>
      <c r="AS46">
        <f t="shared" si="6"/>
        <v>0</v>
      </c>
      <c r="AT46">
        <f t="shared" si="6"/>
        <v>0</v>
      </c>
      <c r="AU46">
        <f t="shared" si="6"/>
        <v>0</v>
      </c>
      <c r="AV46">
        <f t="shared" si="6"/>
        <v>0</v>
      </c>
      <c r="AW46">
        <f t="shared" si="6"/>
        <v>0</v>
      </c>
      <c r="AX46">
        <f t="shared" si="6"/>
        <v>0</v>
      </c>
      <c r="AY46">
        <f t="shared" si="6"/>
        <v>0</v>
      </c>
    </row>
    <row r="47" spans="1:51" ht="20.100000000000001" customHeight="1" x14ac:dyDescent="0.3">
      <c r="A47" s="6" t="s">
        <v>1</v>
      </c>
      <c r="B47" s="7"/>
      <c r="C47" s="14"/>
      <c r="D47" s="14"/>
      <c r="E47" s="9"/>
      <c r="F47" s="9"/>
      <c r="G47" s="9"/>
      <c r="H47" s="9"/>
      <c r="I47" s="9"/>
      <c r="J47" s="9"/>
      <c r="K47" s="9"/>
      <c r="L47" s="9"/>
      <c r="M47" s="7"/>
    </row>
    <row r="48" spans="1:51" ht="20.100000000000001" customHeight="1" x14ac:dyDescent="0.3">
      <c r="A48" s="6" t="s">
        <v>218</v>
      </c>
      <c r="B48" s="7"/>
      <c r="C48" s="8" t="s">
        <v>74</v>
      </c>
      <c r="D48" s="14">
        <v>1</v>
      </c>
      <c r="E48" s="9">
        <f>내역서!F319</f>
        <v>0</v>
      </c>
      <c r="F48" s="9">
        <f>D48*E48</f>
        <v>0</v>
      </c>
      <c r="G48" s="9">
        <f>내역서!H319</f>
        <v>0</v>
      </c>
      <c r="H48" s="9">
        <f>D48*G48</f>
        <v>0</v>
      </c>
      <c r="I48" s="9">
        <f>내역서!J319</f>
        <v>0</v>
      </c>
      <c r="J48" s="9">
        <f>D48*I48</f>
        <v>0</v>
      </c>
      <c r="K48" s="9">
        <f>E48+G48+I48</f>
        <v>0</v>
      </c>
      <c r="L48" s="9">
        <f>F48+H48+J48</f>
        <v>0</v>
      </c>
      <c r="M48" s="7"/>
      <c r="Q48">
        <v>1</v>
      </c>
      <c r="R48">
        <f>D48*내역서!R319</f>
        <v>0</v>
      </c>
      <c r="S48">
        <f>D48*내역서!S319</f>
        <v>0</v>
      </c>
      <c r="T48">
        <f>D48*내역서!T319</f>
        <v>0</v>
      </c>
      <c r="U48">
        <f>D48*내역서!U319</f>
        <v>0</v>
      </c>
      <c r="V48">
        <f>D48*내역서!V319</f>
        <v>0</v>
      </c>
      <c r="W48">
        <f>D48*내역서!W319</f>
        <v>0</v>
      </c>
      <c r="X48">
        <f>D48*내역서!X319</f>
        <v>0</v>
      </c>
      <c r="Y48">
        <f>D48*내역서!Y319</f>
        <v>0</v>
      </c>
      <c r="Z48">
        <f>D48*내역서!Z319</f>
        <v>0</v>
      </c>
      <c r="AA48">
        <f>D48*내역서!AA319</f>
        <v>0</v>
      </c>
      <c r="AB48">
        <f>D48*내역서!AB319</f>
        <v>0</v>
      </c>
      <c r="AC48">
        <f>D48*내역서!AC319</f>
        <v>0</v>
      </c>
      <c r="AD48">
        <f>D48*내역서!AD319</f>
        <v>0</v>
      </c>
      <c r="AE48">
        <f>D48*내역서!AE319</f>
        <v>0</v>
      </c>
      <c r="AF48">
        <f>D48*내역서!AF319</f>
        <v>0</v>
      </c>
      <c r="AG48">
        <f>D48*내역서!AG319</f>
        <v>0</v>
      </c>
      <c r="AH48">
        <f>D48*내역서!AH319</f>
        <v>0</v>
      </c>
      <c r="AI48">
        <f>D48*내역서!AI319</f>
        <v>0</v>
      </c>
      <c r="AJ48">
        <f>D48*내역서!AJ319</f>
        <v>0</v>
      </c>
      <c r="AK48">
        <f>D48*내역서!AK319</f>
        <v>0</v>
      </c>
      <c r="AL48">
        <f>D48*내역서!AL319</f>
        <v>0</v>
      </c>
      <c r="AM48">
        <f>D48*내역서!AM319</f>
        <v>0</v>
      </c>
      <c r="AN48">
        <f>D48*내역서!AN319</f>
        <v>0</v>
      </c>
      <c r="AO48">
        <f>D48*내역서!AO319</f>
        <v>0</v>
      </c>
      <c r="AP48">
        <f>D48*내역서!AP319</f>
        <v>0</v>
      </c>
      <c r="AQ48">
        <f>D48*내역서!AQ319</f>
        <v>0</v>
      </c>
      <c r="AR48">
        <f>D48*내역서!AR319</f>
        <v>0</v>
      </c>
      <c r="AS48">
        <f>D48*내역서!AS319</f>
        <v>0</v>
      </c>
      <c r="AT48">
        <f>D48*내역서!AT319</f>
        <v>0</v>
      </c>
      <c r="AU48">
        <f>D48*내역서!AU319</f>
        <v>0</v>
      </c>
      <c r="AV48">
        <f>D48*내역서!AV319</f>
        <v>0</v>
      </c>
    </row>
    <row r="49" spans="1:13" ht="20.100000000000001" customHeight="1" x14ac:dyDescent="0.3">
      <c r="A49" s="7"/>
      <c r="B49" s="7"/>
      <c r="C49" s="14"/>
      <c r="D49" s="14"/>
      <c r="E49" s="9"/>
      <c r="F49" s="9"/>
      <c r="G49" s="9"/>
      <c r="H49" s="9"/>
      <c r="I49" s="9"/>
      <c r="J49" s="9"/>
      <c r="K49" s="9"/>
      <c r="L49" s="9"/>
      <c r="M49" s="7"/>
    </row>
    <row r="50" spans="1:13" ht="20.100000000000001" customHeight="1" x14ac:dyDescent="0.3">
      <c r="A50" s="7"/>
      <c r="B50" s="7"/>
      <c r="C50" s="14"/>
      <c r="D50" s="14"/>
      <c r="E50" s="9"/>
      <c r="F50" s="9"/>
      <c r="G50" s="9"/>
      <c r="H50" s="9"/>
      <c r="I50" s="9"/>
      <c r="J50" s="9"/>
      <c r="K50" s="9"/>
      <c r="L50" s="9"/>
      <c r="M50" s="7"/>
    </row>
    <row r="51" spans="1:13" ht="20.100000000000001" customHeight="1" x14ac:dyDescent="0.3">
      <c r="A51" s="7"/>
      <c r="B51" s="7"/>
      <c r="C51" s="14"/>
      <c r="D51" s="14"/>
      <c r="E51" s="9"/>
      <c r="F51" s="9"/>
      <c r="G51" s="9"/>
      <c r="H51" s="9"/>
      <c r="I51" s="9"/>
      <c r="J51" s="9"/>
      <c r="K51" s="9"/>
      <c r="L51" s="9"/>
      <c r="M51" s="7"/>
    </row>
    <row r="52" spans="1:13" ht="20.100000000000001" customHeight="1" x14ac:dyDescent="0.3">
      <c r="A52" s="7"/>
      <c r="B52" s="7"/>
      <c r="C52" s="14"/>
      <c r="D52" s="14"/>
      <c r="E52" s="9"/>
      <c r="F52" s="9"/>
      <c r="G52" s="9"/>
      <c r="H52" s="9"/>
      <c r="I52" s="9"/>
      <c r="J52" s="9"/>
      <c r="K52" s="9"/>
      <c r="L52" s="9"/>
      <c r="M52" s="7"/>
    </row>
    <row r="53" spans="1:13" ht="20.100000000000001" customHeight="1" x14ac:dyDescent="0.3">
      <c r="A53" s="7"/>
      <c r="B53" s="7"/>
      <c r="C53" s="14"/>
      <c r="D53" s="14"/>
      <c r="E53" s="9"/>
      <c r="F53" s="9"/>
      <c r="G53" s="9"/>
      <c r="H53" s="9"/>
      <c r="I53" s="9"/>
      <c r="J53" s="9"/>
      <c r="K53" s="9"/>
      <c r="L53" s="9"/>
      <c r="M53" s="7"/>
    </row>
    <row r="54" spans="1:13" ht="20.100000000000001" customHeight="1" x14ac:dyDescent="0.3">
      <c r="A54" s="7"/>
      <c r="B54" s="7"/>
      <c r="C54" s="14"/>
      <c r="D54" s="14"/>
      <c r="E54" s="9"/>
      <c r="F54" s="9"/>
      <c r="G54" s="9"/>
      <c r="H54" s="9"/>
      <c r="I54" s="9"/>
      <c r="J54" s="9"/>
      <c r="K54" s="9"/>
      <c r="L54" s="9"/>
      <c r="M54" s="7"/>
    </row>
    <row r="55" spans="1:13" ht="20.100000000000001" customHeight="1" x14ac:dyDescent="0.3">
      <c r="A55" s="7"/>
      <c r="B55" s="7"/>
      <c r="C55" s="14"/>
      <c r="D55" s="14"/>
      <c r="E55" s="9"/>
      <c r="F55" s="9"/>
      <c r="G55" s="9"/>
      <c r="H55" s="9"/>
      <c r="I55" s="9"/>
      <c r="J55" s="9"/>
      <c r="K55" s="9"/>
      <c r="L55" s="9"/>
      <c r="M55" s="7"/>
    </row>
    <row r="56" spans="1:13" ht="20.100000000000001" customHeight="1" x14ac:dyDescent="0.3">
      <c r="A56" s="7"/>
      <c r="B56" s="7"/>
      <c r="C56" s="14"/>
      <c r="D56" s="14"/>
      <c r="E56" s="9"/>
      <c r="F56" s="9"/>
      <c r="G56" s="9"/>
      <c r="H56" s="9"/>
      <c r="I56" s="9"/>
      <c r="J56" s="9"/>
      <c r="K56" s="9"/>
      <c r="L56" s="9"/>
      <c r="M56" s="7"/>
    </row>
    <row r="57" spans="1:13" ht="20.100000000000001" customHeight="1" x14ac:dyDescent="0.3">
      <c r="A57" s="7"/>
      <c r="B57" s="7"/>
      <c r="C57" s="14"/>
      <c r="D57" s="14"/>
      <c r="E57" s="9"/>
      <c r="F57" s="9"/>
      <c r="G57" s="9"/>
      <c r="H57" s="9"/>
      <c r="I57" s="9"/>
      <c r="J57" s="9"/>
      <c r="K57" s="9"/>
      <c r="L57" s="9"/>
      <c r="M57" s="7"/>
    </row>
    <row r="58" spans="1:13" ht="20.100000000000001" customHeight="1" x14ac:dyDescent="0.3">
      <c r="A58" s="7"/>
      <c r="B58" s="7"/>
      <c r="C58" s="14"/>
      <c r="D58" s="14"/>
      <c r="E58" s="9"/>
      <c r="F58" s="9"/>
      <c r="G58" s="9"/>
      <c r="H58" s="9"/>
      <c r="I58" s="9"/>
      <c r="J58" s="9"/>
      <c r="K58" s="9"/>
      <c r="L58" s="9"/>
      <c r="M58" s="7"/>
    </row>
    <row r="59" spans="1:13" ht="20.100000000000001" customHeight="1" x14ac:dyDescent="0.3">
      <c r="A59" s="7"/>
      <c r="B59" s="7"/>
      <c r="C59" s="14"/>
      <c r="D59" s="14"/>
      <c r="E59" s="9"/>
      <c r="F59" s="9"/>
      <c r="G59" s="9"/>
      <c r="H59" s="9"/>
      <c r="I59" s="9"/>
      <c r="J59" s="9"/>
      <c r="K59" s="9"/>
      <c r="L59" s="9"/>
      <c r="M59" s="7"/>
    </row>
    <row r="60" spans="1:13" ht="20.100000000000001" customHeight="1" x14ac:dyDescent="0.3">
      <c r="A60" s="7"/>
      <c r="B60" s="7"/>
      <c r="C60" s="14"/>
      <c r="D60" s="14"/>
      <c r="E60" s="9"/>
      <c r="F60" s="9"/>
      <c r="G60" s="9"/>
      <c r="H60" s="9"/>
      <c r="I60" s="9"/>
      <c r="J60" s="9"/>
      <c r="K60" s="9"/>
      <c r="L60" s="9"/>
      <c r="M60" s="7"/>
    </row>
    <row r="61" spans="1:13" ht="20.100000000000001" customHeight="1" x14ac:dyDescent="0.3">
      <c r="A61" s="7"/>
      <c r="B61" s="7"/>
      <c r="C61" s="14"/>
      <c r="D61" s="14"/>
      <c r="E61" s="9"/>
      <c r="F61" s="9"/>
      <c r="G61" s="9"/>
      <c r="H61" s="9"/>
      <c r="I61" s="9"/>
      <c r="J61" s="9"/>
      <c r="K61" s="9"/>
      <c r="L61" s="9"/>
      <c r="M61" s="7"/>
    </row>
    <row r="62" spans="1:13" ht="20.100000000000001" customHeight="1" x14ac:dyDescent="0.3">
      <c r="A62" s="7"/>
      <c r="B62" s="7"/>
      <c r="C62" s="14"/>
      <c r="D62" s="14"/>
      <c r="E62" s="9"/>
      <c r="F62" s="9"/>
      <c r="G62" s="9"/>
      <c r="H62" s="9"/>
      <c r="I62" s="9"/>
      <c r="J62" s="9"/>
      <c r="K62" s="9"/>
      <c r="L62" s="9"/>
      <c r="M62" s="7"/>
    </row>
    <row r="63" spans="1:13" ht="20.100000000000001" customHeight="1" x14ac:dyDescent="0.3">
      <c r="A63" s="7"/>
      <c r="B63" s="7"/>
      <c r="C63" s="14"/>
      <c r="D63" s="14"/>
      <c r="E63" s="9"/>
      <c r="F63" s="9"/>
      <c r="G63" s="9"/>
      <c r="H63" s="9"/>
      <c r="I63" s="9"/>
      <c r="J63" s="9"/>
      <c r="K63" s="9"/>
      <c r="L63" s="9"/>
      <c r="M63" s="7"/>
    </row>
    <row r="64" spans="1:13" ht="20.100000000000001" customHeight="1" x14ac:dyDescent="0.3">
      <c r="A64" s="7"/>
      <c r="B64" s="7"/>
      <c r="C64" s="14"/>
      <c r="D64" s="14"/>
      <c r="E64" s="9"/>
      <c r="F64" s="9"/>
      <c r="G64" s="9"/>
      <c r="H64" s="9"/>
      <c r="I64" s="9"/>
      <c r="J64" s="9"/>
      <c r="K64" s="9"/>
      <c r="L64" s="9"/>
      <c r="M64" s="7"/>
    </row>
    <row r="65" spans="1:51" ht="20.100000000000001" customHeight="1" x14ac:dyDescent="0.3">
      <c r="A65" s="7"/>
      <c r="B65" s="7"/>
      <c r="C65" s="14"/>
      <c r="D65" s="14"/>
      <c r="E65" s="9"/>
      <c r="F65" s="9"/>
      <c r="G65" s="9"/>
      <c r="H65" s="9"/>
      <c r="I65" s="9"/>
      <c r="J65" s="9"/>
      <c r="K65" s="9"/>
      <c r="L65" s="9"/>
      <c r="M65" s="7"/>
    </row>
    <row r="66" spans="1:51" ht="20.100000000000001" customHeight="1" x14ac:dyDescent="0.3">
      <c r="A66" s="7"/>
      <c r="B66" s="7"/>
      <c r="C66" s="14"/>
      <c r="D66" s="14"/>
      <c r="E66" s="9"/>
      <c r="F66" s="9"/>
      <c r="G66" s="9"/>
      <c r="H66" s="9"/>
      <c r="I66" s="9"/>
      <c r="J66" s="9"/>
      <c r="K66" s="9"/>
      <c r="L66" s="9"/>
      <c r="M66" s="7"/>
    </row>
    <row r="67" spans="1:51" ht="20.100000000000001" customHeight="1" x14ac:dyDescent="0.3">
      <c r="A67" s="10" t="s">
        <v>76</v>
      </c>
      <c r="B67" s="11"/>
      <c r="C67" s="12"/>
      <c r="D67" s="12"/>
      <c r="E67" s="13"/>
      <c r="F67" s="13">
        <f>SUMIF(Q48:Q48, "1", F48:F48)</f>
        <v>0</v>
      </c>
      <c r="G67" s="13"/>
      <c r="H67" s="13">
        <f>SUMIF(Q48:Q48, "1", H48:H48)</f>
        <v>0</v>
      </c>
      <c r="I67" s="13"/>
      <c r="J67" s="13">
        <f>SUMIF(Q48:Q48, "1", J48:J48)</f>
        <v>0</v>
      </c>
      <c r="K67" s="13"/>
      <c r="L67" s="13">
        <f>F67+H67+J67</f>
        <v>0</v>
      </c>
      <c r="M67" s="11"/>
      <c r="R67">
        <f t="shared" ref="R67:AY67" si="7">SUM(R48:R48)</f>
        <v>0</v>
      </c>
      <c r="S67">
        <f t="shared" si="7"/>
        <v>0</v>
      </c>
      <c r="T67">
        <f t="shared" si="7"/>
        <v>0</v>
      </c>
      <c r="U67">
        <f t="shared" si="7"/>
        <v>0</v>
      </c>
      <c r="V67">
        <f t="shared" si="7"/>
        <v>0</v>
      </c>
      <c r="W67">
        <f t="shared" si="7"/>
        <v>0</v>
      </c>
      <c r="X67">
        <f t="shared" si="7"/>
        <v>0</v>
      </c>
      <c r="Y67">
        <f t="shared" si="7"/>
        <v>0</v>
      </c>
      <c r="Z67">
        <f t="shared" si="7"/>
        <v>0</v>
      </c>
      <c r="AA67">
        <f t="shared" si="7"/>
        <v>0</v>
      </c>
      <c r="AB67">
        <f t="shared" si="7"/>
        <v>0</v>
      </c>
      <c r="AC67">
        <f t="shared" si="7"/>
        <v>0</v>
      </c>
      <c r="AD67">
        <f t="shared" si="7"/>
        <v>0</v>
      </c>
      <c r="AE67">
        <f t="shared" si="7"/>
        <v>0</v>
      </c>
      <c r="AF67">
        <f t="shared" si="7"/>
        <v>0</v>
      </c>
      <c r="AG67">
        <f t="shared" si="7"/>
        <v>0</v>
      </c>
      <c r="AH67">
        <f t="shared" si="7"/>
        <v>0</v>
      </c>
      <c r="AI67">
        <f t="shared" si="7"/>
        <v>0</v>
      </c>
      <c r="AJ67">
        <f t="shared" si="7"/>
        <v>0</v>
      </c>
      <c r="AK67">
        <f t="shared" si="7"/>
        <v>0</v>
      </c>
      <c r="AL67">
        <f t="shared" si="7"/>
        <v>0</v>
      </c>
      <c r="AM67">
        <f t="shared" si="7"/>
        <v>0</v>
      </c>
      <c r="AN67">
        <f t="shared" si="7"/>
        <v>0</v>
      </c>
      <c r="AO67">
        <f t="shared" si="7"/>
        <v>0</v>
      </c>
      <c r="AP67">
        <f t="shared" si="7"/>
        <v>0</v>
      </c>
      <c r="AQ67">
        <f t="shared" si="7"/>
        <v>0</v>
      </c>
      <c r="AR67">
        <f t="shared" si="7"/>
        <v>0</v>
      </c>
      <c r="AS67">
        <f t="shared" si="7"/>
        <v>0</v>
      </c>
      <c r="AT67">
        <f t="shared" si="7"/>
        <v>0</v>
      </c>
      <c r="AU67">
        <f t="shared" si="7"/>
        <v>0</v>
      </c>
      <c r="AV67">
        <f t="shared" si="7"/>
        <v>0</v>
      </c>
      <c r="AW67">
        <f t="shared" si="7"/>
        <v>0</v>
      </c>
      <c r="AX67">
        <f t="shared" si="7"/>
        <v>0</v>
      </c>
      <c r="AY67">
        <f t="shared" si="7"/>
        <v>0</v>
      </c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:M67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  <rowBreaks count="3" manualBreakCount="3">
    <brk id="25" max="16383" man="1"/>
    <brk id="46" max="16383" man="1"/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B84CD-EF74-4F1C-9D21-91D55EBF1793}">
  <sheetPr>
    <tabColor rgb="FFFFFFB7"/>
  </sheetPr>
  <dimension ref="A1:AY319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12" sqref="B12"/>
    </sheetView>
  </sheetViews>
  <sheetFormatPr defaultRowHeight="16.5" x14ac:dyDescent="0.3"/>
  <cols>
    <col min="1" max="1" width="18.625" style="2" customWidth="1"/>
    <col min="2" max="2" width="19.625" style="2" customWidth="1"/>
    <col min="3" max="3" width="4.625" style="3" customWidth="1"/>
    <col min="4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7.625" style="4" customWidth="1"/>
    <col min="14" max="51" width="0" hidden="1" customWidth="1"/>
  </cols>
  <sheetData>
    <row r="1" spans="1:51" ht="30" customHeight="1" x14ac:dyDescent="0.3">
      <c r="A1" s="38" t="s">
        <v>165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51" ht="20.100000000000001" customHeight="1" x14ac:dyDescent="0.3">
      <c r="A2" s="39" t="s">
        <v>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51" ht="20.100000000000001" customHeight="1" x14ac:dyDescent="0.3">
      <c r="A3" s="48" t="s">
        <v>166</v>
      </c>
      <c r="B3" s="48" t="s">
        <v>167</v>
      </c>
      <c r="C3" s="48" t="s">
        <v>3</v>
      </c>
      <c r="D3" s="48" t="s">
        <v>63</v>
      </c>
      <c r="E3" s="48" t="s">
        <v>77</v>
      </c>
      <c r="F3" s="48"/>
      <c r="G3" s="48" t="s">
        <v>78</v>
      </c>
      <c r="H3" s="48"/>
      <c r="I3" s="48" t="s">
        <v>79</v>
      </c>
      <c r="J3" s="48"/>
      <c r="K3" s="48" t="s">
        <v>80</v>
      </c>
      <c r="L3" s="48"/>
      <c r="M3" s="48" t="s">
        <v>168</v>
      </c>
    </row>
    <row r="4" spans="1:51" ht="20.100000000000001" customHeight="1" x14ac:dyDescent="0.3">
      <c r="A4" s="48"/>
      <c r="B4" s="48"/>
      <c r="C4" s="48"/>
      <c r="D4" s="48"/>
      <c r="E4" s="5" t="s">
        <v>64</v>
      </c>
      <c r="F4" s="5" t="s">
        <v>65</v>
      </c>
      <c r="G4" s="5" t="s">
        <v>64</v>
      </c>
      <c r="H4" s="5" t="s">
        <v>65</v>
      </c>
      <c r="I4" s="5" t="s">
        <v>64</v>
      </c>
      <c r="J4" s="5" t="s">
        <v>65</v>
      </c>
      <c r="K4" s="5" t="s">
        <v>64</v>
      </c>
      <c r="L4" s="5" t="s">
        <v>65</v>
      </c>
      <c r="M4" s="48"/>
      <c r="N4" t="s">
        <v>66</v>
      </c>
      <c r="O4" t="s">
        <v>67</v>
      </c>
      <c r="P4" t="s">
        <v>68</v>
      </c>
      <c r="Q4" t="s">
        <v>69</v>
      </c>
      <c r="R4" t="s">
        <v>73</v>
      </c>
      <c r="S4" t="s">
        <v>169</v>
      </c>
      <c r="T4" t="s">
        <v>170</v>
      </c>
      <c r="U4" t="s">
        <v>32</v>
      </c>
      <c r="V4" t="s">
        <v>171</v>
      </c>
      <c r="W4" t="s">
        <v>172</v>
      </c>
      <c r="X4" t="s">
        <v>173</v>
      </c>
      <c r="Y4" t="s">
        <v>174</v>
      </c>
      <c r="Z4" t="s">
        <v>175</v>
      </c>
      <c r="AA4" t="s">
        <v>176</v>
      </c>
      <c r="AB4" t="s">
        <v>177</v>
      </c>
      <c r="AC4" t="s">
        <v>178</v>
      </c>
      <c r="AD4" t="s">
        <v>179</v>
      </c>
      <c r="AE4" t="s">
        <v>180</v>
      </c>
      <c r="AF4" t="s">
        <v>181</v>
      </c>
      <c r="AG4" t="s">
        <v>182</v>
      </c>
      <c r="AH4" t="s">
        <v>183</v>
      </c>
      <c r="AI4" t="s">
        <v>184</v>
      </c>
      <c r="AJ4" t="s">
        <v>185</v>
      </c>
      <c r="AK4" t="s">
        <v>186</v>
      </c>
      <c r="AL4" t="s">
        <v>187</v>
      </c>
      <c r="AM4" t="s">
        <v>188</v>
      </c>
      <c r="AN4" t="s">
        <v>189</v>
      </c>
      <c r="AO4" t="s">
        <v>190</v>
      </c>
      <c r="AP4" t="s">
        <v>191</v>
      </c>
      <c r="AQ4" t="s">
        <v>192</v>
      </c>
      <c r="AR4" t="s">
        <v>193</v>
      </c>
      <c r="AS4" t="s">
        <v>194</v>
      </c>
      <c r="AT4" t="s">
        <v>195</v>
      </c>
      <c r="AU4" t="s">
        <v>196</v>
      </c>
      <c r="AV4" t="s">
        <v>197</v>
      </c>
      <c r="AW4" t="s">
        <v>70</v>
      </c>
      <c r="AX4" t="s">
        <v>71</v>
      </c>
      <c r="AY4" t="s">
        <v>4</v>
      </c>
    </row>
    <row r="5" spans="1:51" ht="20.100000000000001" customHeight="1" x14ac:dyDescent="0.3">
      <c r="A5" s="51" t="s">
        <v>198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3"/>
    </row>
    <row r="6" spans="1:51" ht="20.100000000000001" customHeight="1" x14ac:dyDescent="0.3">
      <c r="A6" s="6" t="s">
        <v>92</v>
      </c>
      <c r="B6" s="6" t="s">
        <v>93</v>
      </c>
      <c r="C6" s="8" t="s">
        <v>94</v>
      </c>
      <c r="D6" s="9">
        <v>1</v>
      </c>
      <c r="E6" s="9"/>
      <c r="F6" s="9">
        <f>ROUNDDOWN(D6*E6, 0)</f>
        <v>0</v>
      </c>
      <c r="G6" s="9"/>
      <c r="H6" s="9">
        <f>ROUNDDOWN(D6*G6, 0)</f>
        <v>0</v>
      </c>
      <c r="I6" s="9"/>
      <c r="J6" s="9">
        <f>ROUNDDOWN(D6*I6, 0)</f>
        <v>0</v>
      </c>
      <c r="K6" s="9">
        <f>E6+G6+I6</f>
        <v>0</v>
      </c>
      <c r="L6" s="9">
        <f>F6+H6+J6</f>
        <v>0</v>
      </c>
      <c r="M6" s="15"/>
      <c r="O6" t="str">
        <f>""</f>
        <v/>
      </c>
      <c r="P6" s="1" t="s">
        <v>73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IF(P6="사용자항목1",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IF(P6="작업부산물(철거해체)", L6, 0)</f>
        <v>0</v>
      </c>
      <c r="AH6">
        <f>IF(P6="사용자항목6", L6, 0)</f>
        <v>0</v>
      </c>
      <c r="AI6">
        <f>IF(P6="사용자항목7", L6, 0)</f>
        <v>0</v>
      </c>
      <c r="AJ6">
        <f>IF(P6="관급자재대(도급자)", L6, 0)</f>
        <v>0</v>
      </c>
      <c r="AK6">
        <f>IF(P6="관급자재대(관급자)", L6, 0)</f>
        <v>0</v>
      </c>
      <c r="AL6">
        <f>IF(P6="사용자항목10", L6, 0)</f>
        <v>0</v>
      </c>
      <c r="AM6">
        <f>IF(P6="폐기물처리비(일반)", L6, 0)</f>
        <v>0</v>
      </c>
      <c r="AN6">
        <f>IF(P6="폐기물처리비(지정)",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1" ht="20.100000000000001" customHeight="1" x14ac:dyDescent="0.3">
      <c r="A7" s="6" t="s">
        <v>95</v>
      </c>
      <c r="B7" s="6" t="s">
        <v>96</v>
      </c>
      <c r="C7" s="8" t="s">
        <v>8</v>
      </c>
      <c r="D7" s="9">
        <v>283.3</v>
      </c>
      <c r="E7" s="9"/>
      <c r="F7" s="9">
        <f>ROUNDDOWN(D7*E7, 0)</f>
        <v>0</v>
      </c>
      <c r="G7" s="9"/>
      <c r="H7" s="9">
        <f>ROUNDDOWN(D7*G7, 0)</f>
        <v>0</v>
      </c>
      <c r="I7" s="9"/>
      <c r="J7" s="9">
        <f>ROUNDDOWN(D7*I7, 0)</f>
        <v>0</v>
      </c>
      <c r="K7" s="9">
        <f>E7+G7+I7</f>
        <v>0</v>
      </c>
      <c r="L7" s="9">
        <f>F7+H7+J7</f>
        <v>0</v>
      </c>
      <c r="M7" s="15"/>
      <c r="O7" t="str">
        <f>""</f>
        <v/>
      </c>
      <c r="P7" s="1" t="s">
        <v>73</v>
      </c>
      <c r="Q7">
        <v>1</v>
      </c>
      <c r="R7">
        <f>IF(P7="기계경비", J7, 0)</f>
        <v>0</v>
      </c>
      <c r="S7">
        <f>IF(P7="운반비", L7, 0)</f>
        <v>0</v>
      </c>
      <c r="T7">
        <f>IF(P7="작업부산물", F7, 0)</f>
        <v>0</v>
      </c>
      <c r="U7">
        <f>IF(P7="관급", F7, 0)</f>
        <v>0</v>
      </c>
      <c r="V7">
        <f>IF(P7="외주비", J7, 0)</f>
        <v>0</v>
      </c>
      <c r="W7">
        <f>IF(P7="장비비", J7, 0)</f>
        <v>0</v>
      </c>
      <c r="X7">
        <f>IF(P7="폐기물처리비", L7, 0)</f>
        <v>0</v>
      </c>
      <c r="Y7">
        <f>IF(P7="가설비", J7, 0)</f>
        <v>0</v>
      </c>
      <c r="Z7">
        <f>IF(P7="잡비제외분", F7, 0)</f>
        <v>0</v>
      </c>
      <c r="AA7">
        <f>IF(P7="사급자재대", L7, 0)</f>
        <v>0</v>
      </c>
      <c r="AB7">
        <f>IF(P7="관급자재대", L7, 0)</f>
        <v>0</v>
      </c>
      <c r="AC7">
        <f>IF(P7="사용자항목1", L7, 0)</f>
        <v>0</v>
      </c>
      <c r="AD7">
        <f>IF(P7="사용자항목2", L7, 0)</f>
        <v>0</v>
      </c>
      <c r="AE7">
        <f>IF(P7="안전관리비", L7, 0)</f>
        <v>0</v>
      </c>
      <c r="AF7">
        <f>IF(P7="품질관리비", L7, 0)</f>
        <v>0</v>
      </c>
      <c r="AG7">
        <f>IF(P7="작업부산물(철거해체)", L7, 0)</f>
        <v>0</v>
      </c>
      <c r="AH7">
        <f>IF(P7="사용자항목6", L7, 0)</f>
        <v>0</v>
      </c>
      <c r="AI7">
        <f>IF(P7="사용자항목7", L7, 0)</f>
        <v>0</v>
      </c>
      <c r="AJ7">
        <f>IF(P7="관급자재대(도급자)", L7, 0)</f>
        <v>0</v>
      </c>
      <c r="AK7">
        <f>IF(P7="관급자재대(관급자)", L7, 0)</f>
        <v>0</v>
      </c>
      <c r="AL7">
        <f>IF(P7="사용자항목10", L7, 0)</f>
        <v>0</v>
      </c>
      <c r="AM7">
        <f>IF(P7="폐기물처리비(일반)", L7, 0)</f>
        <v>0</v>
      </c>
      <c r="AN7">
        <f>IF(P7="폐기물처리비(지정)", L7, 0)</f>
        <v>0</v>
      </c>
      <c r="AO7">
        <f>IF(P7="사용자항목13", L7, 0)</f>
        <v>0</v>
      </c>
      <c r="AP7">
        <f>IF(P7="사용자항목14", L7, 0)</f>
        <v>0</v>
      </c>
      <c r="AQ7">
        <f>IF(P7="사용자항목15", L7, 0)</f>
        <v>0</v>
      </c>
      <c r="AR7">
        <f>IF(P7="사용자항목16", L7, 0)</f>
        <v>0</v>
      </c>
      <c r="AS7">
        <f>IF(P7="사용자항목17", L7, 0)</f>
        <v>0</v>
      </c>
      <c r="AT7">
        <f>IF(P7="사용자항목18", L7, 0)</f>
        <v>0</v>
      </c>
      <c r="AU7">
        <f>IF(P7="사용자항목19", L7, 0)</f>
        <v>0</v>
      </c>
    </row>
    <row r="8" spans="1:51" ht="20.100000000000001" customHeight="1" x14ac:dyDescent="0.3">
      <c r="A8" s="7"/>
      <c r="B8" s="7"/>
      <c r="C8" s="14"/>
      <c r="D8" s="9"/>
      <c r="E8" s="9"/>
      <c r="F8" s="9"/>
      <c r="G8" s="9"/>
      <c r="H8" s="9"/>
      <c r="I8" s="9"/>
      <c r="J8" s="9"/>
      <c r="K8" s="9"/>
      <c r="L8" s="9"/>
      <c r="M8" s="9"/>
    </row>
    <row r="9" spans="1:51" ht="20.100000000000001" customHeight="1" x14ac:dyDescent="0.3">
      <c r="A9" s="7"/>
      <c r="B9" s="7"/>
      <c r="C9" s="14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51" ht="20.100000000000001" customHeight="1" x14ac:dyDescent="0.3">
      <c r="A10" s="7"/>
      <c r="B10" s="7"/>
      <c r="C10" s="14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51" ht="20.100000000000001" customHeight="1" x14ac:dyDescent="0.3">
      <c r="A11" s="7"/>
      <c r="B11" s="7"/>
      <c r="C11" s="14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51" ht="20.100000000000001" customHeight="1" x14ac:dyDescent="0.3">
      <c r="A12" s="7"/>
      <c r="B12" s="7"/>
      <c r="C12" s="14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51" ht="20.100000000000001" customHeight="1" x14ac:dyDescent="0.3">
      <c r="A13" s="7"/>
      <c r="B13" s="7"/>
      <c r="C13" s="14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51" ht="20.100000000000001" customHeight="1" x14ac:dyDescent="0.3">
      <c r="A14" s="7"/>
      <c r="B14" s="7"/>
      <c r="C14" s="14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51" ht="20.100000000000001" customHeight="1" x14ac:dyDescent="0.3">
      <c r="A15" s="7"/>
      <c r="B15" s="7"/>
      <c r="C15" s="14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51" ht="20.100000000000001" customHeight="1" x14ac:dyDescent="0.3">
      <c r="A16" s="7"/>
      <c r="B16" s="7"/>
      <c r="C16" s="14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51" ht="20.100000000000001" customHeight="1" x14ac:dyDescent="0.3">
      <c r="A17" s="7"/>
      <c r="B17" s="7"/>
      <c r="C17" s="14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51" ht="20.100000000000001" customHeight="1" x14ac:dyDescent="0.3">
      <c r="A18" s="7"/>
      <c r="B18" s="7"/>
      <c r="C18" s="14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51" ht="20.100000000000001" customHeight="1" x14ac:dyDescent="0.3">
      <c r="A19" s="7"/>
      <c r="B19" s="7"/>
      <c r="C19" s="14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51" ht="20.100000000000001" customHeight="1" x14ac:dyDescent="0.3">
      <c r="A20" s="7"/>
      <c r="B20" s="7"/>
      <c r="C20" s="14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51" ht="20.100000000000001" customHeight="1" x14ac:dyDescent="0.3">
      <c r="A21" s="7"/>
      <c r="B21" s="7"/>
      <c r="C21" s="14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51" ht="20.100000000000001" customHeight="1" x14ac:dyDescent="0.3">
      <c r="A22" s="7"/>
      <c r="B22" s="7"/>
      <c r="C22" s="14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51" ht="20.100000000000001" customHeight="1" x14ac:dyDescent="0.3">
      <c r="A23" s="7"/>
      <c r="B23" s="7"/>
      <c r="C23" s="14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51" ht="20.100000000000001" customHeight="1" x14ac:dyDescent="0.3">
      <c r="A24" s="7"/>
      <c r="B24" s="7"/>
      <c r="C24" s="14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51" ht="20.100000000000001" customHeight="1" x14ac:dyDescent="0.3">
      <c r="A25" s="10" t="s">
        <v>76</v>
      </c>
      <c r="B25" s="11"/>
      <c r="C25" s="12"/>
      <c r="D25" s="13"/>
      <c r="E25" s="13"/>
      <c r="F25" s="13">
        <f>ROUNDDOWN(SUMIF(Q6:Q24, "1", F6:F24), 0)</f>
        <v>0</v>
      </c>
      <c r="G25" s="13"/>
      <c r="H25" s="13">
        <f>ROUNDDOWN(SUMIF(Q6:Q24, "1", H6:H24), 0)</f>
        <v>0</v>
      </c>
      <c r="I25" s="13"/>
      <c r="J25" s="13">
        <f>ROUNDDOWN(SUMIF(Q6:Q24, "1", J6:J24), 0)</f>
        <v>0</v>
      </c>
      <c r="K25" s="13"/>
      <c r="L25" s="13">
        <f>F25+H25+J25</f>
        <v>0</v>
      </c>
      <c r="M25" s="13"/>
      <c r="R25">
        <f t="shared" ref="R25:AY25" si="0">ROUNDDOWN(SUM(R6:R7), 0)</f>
        <v>0</v>
      </c>
      <c r="S25">
        <f t="shared" si="0"/>
        <v>0</v>
      </c>
      <c r="T25">
        <f t="shared" si="0"/>
        <v>0</v>
      </c>
      <c r="U25">
        <f t="shared" si="0"/>
        <v>0</v>
      </c>
      <c r="V25">
        <f t="shared" si="0"/>
        <v>0</v>
      </c>
      <c r="W25">
        <f t="shared" si="0"/>
        <v>0</v>
      </c>
      <c r="X25">
        <f t="shared" si="0"/>
        <v>0</v>
      </c>
      <c r="Y25">
        <f t="shared" si="0"/>
        <v>0</v>
      </c>
      <c r="Z25">
        <f t="shared" si="0"/>
        <v>0</v>
      </c>
      <c r="AA25">
        <f t="shared" si="0"/>
        <v>0</v>
      </c>
      <c r="AB25">
        <f t="shared" si="0"/>
        <v>0</v>
      </c>
      <c r="AC25">
        <f t="shared" si="0"/>
        <v>0</v>
      </c>
      <c r="AD25">
        <f t="shared" si="0"/>
        <v>0</v>
      </c>
      <c r="AE25">
        <f t="shared" si="0"/>
        <v>0</v>
      </c>
      <c r="AF25">
        <f t="shared" si="0"/>
        <v>0</v>
      </c>
      <c r="AG25">
        <f t="shared" si="0"/>
        <v>0</v>
      </c>
      <c r="AH25">
        <f t="shared" si="0"/>
        <v>0</v>
      </c>
      <c r="AI25">
        <f t="shared" si="0"/>
        <v>0</v>
      </c>
      <c r="AJ25">
        <f t="shared" si="0"/>
        <v>0</v>
      </c>
      <c r="AK25">
        <f t="shared" si="0"/>
        <v>0</v>
      </c>
      <c r="AL25">
        <f t="shared" si="0"/>
        <v>0</v>
      </c>
      <c r="AM25">
        <f t="shared" si="0"/>
        <v>0</v>
      </c>
      <c r="AN25">
        <f t="shared" si="0"/>
        <v>0</v>
      </c>
      <c r="AO25">
        <f t="shared" si="0"/>
        <v>0</v>
      </c>
      <c r="AP25">
        <f t="shared" si="0"/>
        <v>0</v>
      </c>
      <c r="AQ25">
        <f t="shared" si="0"/>
        <v>0</v>
      </c>
      <c r="AR25">
        <f t="shared" si="0"/>
        <v>0</v>
      </c>
      <c r="AS25">
        <f t="shared" si="0"/>
        <v>0</v>
      </c>
      <c r="AT25">
        <f t="shared" si="0"/>
        <v>0</v>
      </c>
      <c r="AU25">
        <f t="shared" si="0"/>
        <v>0</v>
      </c>
      <c r="AV25">
        <f t="shared" si="0"/>
        <v>0</v>
      </c>
      <c r="AW25">
        <f t="shared" si="0"/>
        <v>0</v>
      </c>
      <c r="AX25">
        <f t="shared" si="0"/>
        <v>0</v>
      </c>
      <c r="AY25">
        <f t="shared" si="0"/>
        <v>0</v>
      </c>
    </row>
    <row r="26" spans="1:51" ht="20.100000000000001" customHeight="1" x14ac:dyDescent="0.3">
      <c r="A26" s="49" t="s">
        <v>199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</row>
    <row r="27" spans="1:51" ht="20.100000000000001" customHeight="1" x14ac:dyDescent="0.3">
      <c r="A27" s="6" t="s">
        <v>48</v>
      </c>
      <c r="B27" s="6" t="s">
        <v>49</v>
      </c>
      <c r="C27" s="8" t="s">
        <v>9</v>
      </c>
      <c r="D27" s="9">
        <v>814</v>
      </c>
      <c r="E27" s="9"/>
      <c r="F27" s="9">
        <f>ROUNDDOWN(D27*E27, 0)</f>
        <v>0</v>
      </c>
      <c r="G27" s="9"/>
      <c r="H27" s="9">
        <f>ROUNDDOWN(D27*G27, 0)</f>
        <v>0</v>
      </c>
      <c r="I27" s="9"/>
      <c r="J27" s="9">
        <f>ROUNDDOWN(D27*I27, 0)</f>
        <v>0</v>
      </c>
      <c r="K27" s="9">
        <f t="shared" ref="K27:L29" si="1">E27+G27+I27</f>
        <v>0</v>
      </c>
      <c r="L27" s="9">
        <f t="shared" si="1"/>
        <v>0</v>
      </c>
      <c r="M27" s="15"/>
      <c r="O27" t="str">
        <f>"01"</f>
        <v>01</v>
      </c>
      <c r="P27" s="1" t="s">
        <v>73</v>
      </c>
      <c r="Q27">
        <v>1</v>
      </c>
      <c r="R27">
        <f>IF(P27="기계경비", J27, 0)</f>
        <v>0</v>
      </c>
      <c r="S27">
        <f>IF(P27="운반비", L27, 0)</f>
        <v>0</v>
      </c>
      <c r="T27">
        <f>IF(P27="작업부산물", F27, 0)</f>
        <v>0</v>
      </c>
      <c r="U27">
        <f>IF(P27="관급", F27, 0)</f>
        <v>0</v>
      </c>
      <c r="V27">
        <f>IF(P27="외주비", J27, 0)</f>
        <v>0</v>
      </c>
      <c r="W27">
        <f>IF(P27="장비비", J27, 0)</f>
        <v>0</v>
      </c>
      <c r="X27">
        <f>IF(P27="폐기물처리비", L27, 0)</f>
        <v>0</v>
      </c>
      <c r="Y27">
        <f>IF(P27="가설비", J27, 0)</f>
        <v>0</v>
      </c>
      <c r="Z27">
        <f>IF(P27="잡비제외분", F27, 0)</f>
        <v>0</v>
      </c>
      <c r="AA27">
        <f>IF(P27="사급자재대", L27, 0)</f>
        <v>0</v>
      </c>
      <c r="AB27">
        <f>IF(P27="관급자재대", L27, 0)</f>
        <v>0</v>
      </c>
      <c r="AC27">
        <f>IF(P27="사용자항목1", L27, 0)</f>
        <v>0</v>
      </c>
      <c r="AD27">
        <f>IF(P27="사용자항목2", L27, 0)</f>
        <v>0</v>
      </c>
      <c r="AE27">
        <f>IF(P27="안전관리비", L27, 0)</f>
        <v>0</v>
      </c>
      <c r="AF27">
        <f>IF(P27="품질관리비", L27, 0)</f>
        <v>0</v>
      </c>
      <c r="AG27">
        <f>IF(P27="작업부산물(철거해체)", L27, 0)</f>
        <v>0</v>
      </c>
      <c r="AH27">
        <f>IF(P27="사용자항목6", L27, 0)</f>
        <v>0</v>
      </c>
      <c r="AI27">
        <f>IF(P27="사용자항목7", L27, 0)</f>
        <v>0</v>
      </c>
      <c r="AJ27">
        <f>IF(P27="관급자재대(도급자)", L27, 0)</f>
        <v>0</v>
      </c>
      <c r="AK27">
        <f>IF(P27="관급자재대(관급자)", L27, 0)</f>
        <v>0</v>
      </c>
      <c r="AL27">
        <f>IF(P27="사용자항목10", L27, 0)</f>
        <v>0</v>
      </c>
      <c r="AM27">
        <f>IF(P27="폐기물처리비(일반)", L27, 0)</f>
        <v>0</v>
      </c>
      <c r="AN27">
        <f>IF(P27="폐기물처리비(지정)", L27, 0)</f>
        <v>0</v>
      </c>
      <c r="AO27">
        <f>IF(P27="사용자항목13", L27, 0)</f>
        <v>0</v>
      </c>
      <c r="AP27">
        <f>IF(P27="사용자항목14", L27, 0)</f>
        <v>0</v>
      </c>
      <c r="AQ27">
        <f>IF(P27="사용자항목15", L27, 0)</f>
        <v>0</v>
      </c>
      <c r="AR27">
        <f>IF(P27="사용자항목16", L27, 0)</f>
        <v>0</v>
      </c>
      <c r="AS27">
        <f>IF(P27="사용자항목17", L27, 0)</f>
        <v>0</v>
      </c>
      <c r="AT27">
        <f>IF(P27="사용자항목18", L27, 0)</f>
        <v>0</v>
      </c>
      <c r="AU27">
        <f>IF(P27="사용자항목19", L27, 0)</f>
        <v>0</v>
      </c>
    </row>
    <row r="28" spans="1:51" ht="20.100000000000001" customHeight="1" x14ac:dyDescent="0.3">
      <c r="A28" s="6" t="s">
        <v>97</v>
      </c>
      <c r="B28" s="6" t="s">
        <v>81</v>
      </c>
      <c r="C28" s="8" t="s">
        <v>8</v>
      </c>
      <c r="D28" s="9">
        <v>5.2</v>
      </c>
      <c r="E28" s="9"/>
      <c r="F28" s="9">
        <f>ROUNDDOWN(D28*E28, 0)</f>
        <v>0</v>
      </c>
      <c r="G28" s="9"/>
      <c r="H28" s="9">
        <f>ROUNDDOWN(D28*G28, 0)</f>
        <v>0</v>
      </c>
      <c r="I28" s="9"/>
      <c r="J28" s="9">
        <f>ROUNDDOWN(D28*I28, 0)</f>
        <v>0</v>
      </c>
      <c r="K28" s="9">
        <f t="shared" si="1"/>
        <v>0</v>
      </c>
      <c r="L28" s="9">
        <f t="shared" si="1"/>
        <v>0</v>
      </c>
      <c r="M28" s="15"/>
      <c r="O28" t="str">
        <f>""</f>
        <v/>
      </c>
      <c r="P28" s="1" t="s">
        <v>73</v>
      </c>
      <c r="Q28">
        <v>1</v>
      </c>
      <c r="R28">
        <f>IF(P28="기계경비", J28, 0)</f>
        <v>0</v>
      </c>
      <c r="S28">
        <f>IF(P28="운반비", L28, 0)</f>
        <v>0</v>
      </c>
      <c r="T28">
        <f>IF(P28="작업부산물", F28, 0)</f>
        <v>0</v>
      </c>
      <c r="U28">
        <f>IF(P28="관급", F28, 0)</f>
        <v>0</v>
      </c>
      <c r="V28">
        <f>IF(P28="외주비", J28, 0)</f>
        <v>0</v>
      </c>
      <c r="W28">
        <f>IF(P28="장비비", J28, 0)</f>
        <v>0</v>
      </c>
      <c r="X28">
        <f>IF(P28="폐기물처리비", L28, 0)</f>
        <v>0</v>
      </c>
      <c r="Y28">
        <f>IF(P28="가설비", J28, 0)</f>
        <v>0</v>
      </c>
      <c r="Z28">
        <f>IF(P28="잡비제외분", F28, 0)</f>
        <v>0</v>
      </c>
      <c r="AA28">
        <f>IF(P28="사급자재대", L28, 0)</f>
        <v>0</v>
      </c>
      <c r="AB28">
        <f>IF(P28="관급자재대", L28, 0)</f>
        <v>0</v>
      </c>
      <c r="AC28">
        <f>IF(P28="사용자항목1", L28, 0)</f>
        <v>0</v>
      </c>
      <c r="AD28">
        <f>IF(P28="사용자항목2", L28, 0)</f>
        <v>0</v>
      </c>
      <c r="AE28">
        <f>IF(P28="안전관리비", L28, 0)</f>
        <v>0</v>
      </c>
      <c r="AF28">
        <f>IF(P28="품질관리비", L28, 0)</f>
        <v>0</v>
      </c>
      <c r="AG28">
        <f>IF(P28="작업부산물(철거해체)", L28, 0)</f>
        <v>0</v>
      </c>
      <c r="AH28">
        <f>IF(P28="사용자항목6", L28, 0)</f>
        <v>0</v>
      </c>
      <c r="AI28">
        <f>IF(P28="사용자항목7", L28, 0)</f>
        <v>0</v>
      </c>
      <c r="AJ28">
        <f>IF(P28="관급자재대(도급자)", L28, 0)</f>
        <v>0</v>
      </c>
      <c r="AK28">
        <f>IF(P28="관급자재대(관급자)", L28, 0)</f>
        <v>0</v>
      </c>
      <c r="AL28">
        <f>IF(P28="사용자항목10", L28, 0)</f>
        <v>0</v>
      </c>
      <c r="AM28">
        <f>IF(P28="폐기물처리비(일반)", L28, 0)</f>
        <v>0</v>
      </c>
      <c r="AN28">
        <f>IF(P28="폐기물처리비(지정)", L28, 0)</f>
        <v>0</v>
      </c>
      <c r="AO28">
        <f>IF(P28="사용자항목13", L28, 0)</f>
        <v>0</v>
      </c>
      <c r="AP28">
        <f>IF(P28="사용자항목14", L28, 0)</f>
        <v>0</v>
      </c>
      <c r="AQ28">
        <f>IF(P28="사용자항목15", L28, 0)</f>
        <v>0</v>
      </c>
      <c r="AR28">
        <f>IF(P28="사용자항목16", L28, 0)</f>
        <v>0</v>
      </c>
      <c r="AS28">
        <f>IF(P28="사용자항목17", L28, 0)</f>
        <v>0</v>
      </c>
      <c r="AT28">
        <f>IF(P28="사용자항목18", L28, 0)</f>
        <v>0</v>
      </c>
      <c r="AU28">
        <f>IF(P28="사용자항목19", L28, 0)</f>
        <v>0</v>
      </c>
      <c r="AY28" s="1" t="s">
        <v>16</v>
      </c>
    </row>
    <row r="29" spans="1:51" ht="20.100000000000001" customHeight="1" x14ac:dyDescent="0.3">
      <c r="A29" s="6" t="s">
        <v>98</v>
      </c>
      <c r="B29" s="6" t="s">
        <v>99</v>
      </c>
      <c r="C29" s="8" t="s">
        <v>100</v>
      </c>
      <c r="D29" s="9">
        <v>0.81299999999999994</v>
      </c>
      <c r="E29" s="9"/>
      <c r="F29" s="9">
        <f>ROUNDDOWN(D29*E29, 0)</f>
        <v>0</v>
      </c>
      <c r="G29" s="9"/>
      <c r="H29" s="9">
        <f>ROUNDDOWN(D29*G29, 0)</f>
        <v>0</v>
      </c>
      <c r="I29" s="9"/>
      <c r="J29" s="9">
        <f>ROUNDDOWN(D29*I29, 0)</f>
        <v>0</v>
      </c>
      <c r="K29" s="9">
        <f t="shared" si="1"/>
        <v>0</v>
      </c>
      <c r="L29" s="9">
        <f t="shared" si="1"/>
        <v>0</v>
      </c>
      <c r="M29" s="15"/>
      <c r="O29" t="str">
        <f>""</f>
        <v/>
      </c>
      <c r="P29" s="1" t="s">
        <v>73</v>
      </c>
      <c r="Q29">
        <v>1</v>
      </c>
      <c r="R29">
        <f>IF(P29="기계경비", J29, 0)</f>
        <v>0</v>
      </c>
      <c r="S29">
        <f>IF(P29="운반비", L29, 0)</f>
        <v>0</v>
      </c>
      <c r="T29">
        <f>IF(P29="작업부산물", F29, 0)</f>
        <v>0</v>
      </c>
      <c r="U29">
        <f>IF(P29="관급", F29, 0)</f>
        <v>0</v>
      </c>
      <c r="V29">
        <f>IF(P29="외주비", J29, 0)</f>
        <v>0</v>
      </c>
      <c r="W29">
        <f>IF(P29="장비비", J29, 0)</f>
        <v>0</v>
      </c>
      <c r="X29">
        <f>IF(P29="폐기물처리비", L29, 0)</f>
        <v>0</v>
      </c>
      <c r="Y29">
        <f>IF(P29="가설비", J29, 0)</f>
        <v>0</v>
      </c>
      <c r="Z29">
        <f>IF(P29="잡비제외분", F29, 0)</f>
        <v>0</v>
      </c>
      <c r="AA29">
        <f>IF(P29="사급자재대", L29, 0)</f>
        <v>0</v>
      </c>
      <c r="AB29">
        <f>IF(P29="관급자재대", L29, 0)</f>
        <v>0</v>
      </c>
      <c r="AC29">
        <f>IF(P29="사용자항목1", L29, 0)</f>
        <v>0</v>
      </c>
      <c r="AD29">
        <f>IF(P29="사용자항목2", L29, 0)</f>
        <v>0</v>
      </c>
      <c r="AE29">
        <f>IF(P29="안전관리비", L29, 0)</f>
        <v>0</v>
      </c>
      <c r="AF29">
        <f>IF(P29="품질관리비", L29, 0)</f>
        <v>0</v>
      </c>
      <c r="AG29">
        <f>IF(P29="작업부산물(철거해체)", L29, 0)</f>
        <v>0</v>
      </c>
      <c r="AH29">
        <f>IF(P29="사용자항목6", L29, 0)</f>
        <v>0</v>
      </c>
      <c r="AI29">
        <f>IF(P29="사용자항목7", L29, 0)</f>
        <v>0</v>
      </c>
      <c r="AJ29">
        <f>IF(P29="관급자재대(도급자)", L29, 0)</f>
        <v>0</v>
      </c>
      <c r="AK29">
        <f>IF(P29="관급자재대(관급자)", L29, 0)</f>
        <v>0</v>
      </c>
      <c r="AL29">
        <f>IF(P29="사용자항목10", L29, 0)</f>
        <v>0</v>
      </c>
      <c r="AM29">
        <f>IF(P29="폐기물처리비(일반)", L29, 0)</f>
        <v>0</v>
      </c>
      <c r="AN29">
        <f>IF(P29="폐기물처리비(지정)", L29, 0)</f>
        <v>0</v>
      </c>
      <c r="AO29">
        <f>IF(P29="사용자항목13", L29, 0)</f>
        <v>0</v>
      </c>
      <c r="AP29">
        <f>IF(P29="사용자항목14", L29, 0)</f>
        <v>0</v>
      </c>
      <c r="AQ29">
        <f>IF(P29="사용자항목15", L29, 0)</f>
        <v>0</v>
      </c>
      <c r="AR29">
        <f>IF(P29="사용자항목16", L29, 0)</f>
        <v>0</v>
      </c>
      <c r="AS29">
        <f>IF(P29="사용자항목17", L29, 0)</f>
        <v>0</v>
      </c>
      <c r="AT29">
        <f>IF(P29="사용자항목18", L29, 0)</f>
        <v>0</v>
      </c>
      <c r="AU29">
        <f>IF(P29="사용자항목19", L29, 0)</f>
        <v>0</v>
      </c>
    </row>
    <row r="30" spans="1:51" ht="20.100000000000001" customHeight="1" x14ac:dyDescent="0.3">
      <c r="A30" s="7"/>
      <c r="B30" s="7"/>
      <c r="C30" s="14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51" ht="20.100000000000001" customHeight="1" x14ac:dyDescent="0.3">
      <c r="A31" s="7"/>
      <c r="B31" s="7"/>
      <c r="C31" s="14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51" ht="20.100000000000001" customHeight="1" x14ac:dyDescent="0.3">
      <c r="A32" s="7"/>
      <c r="B32" s="7"/>
      <c r="C32" s="14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51" ht="20.100000000000001" customHeight="1" x14ac:dyDescent="0.3">
      <c r="A33" s="7"/>
      <c r="B33" s="7"/>
      <c r="C33" s="14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51" ht="20.100000000000001" customHeight="1" x14ac:dyDescent="0.3">
      <c r="A34" s="7"/>
      <c r="B34" s="7"/>
      <c r="C34" s="14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51" ht="20.100000000000001" customHeight="1" x14ac:dyDescent="0.3">
      <c r="A35" s="7"/>
      <c r="B35" s="7"/>
      <c r="C35" s="14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51" ht="20.100000000000001" customHeight="1" x14ac:dyDescent="0.3">
      <c r="A36" s="7"/>
      <c r="B36" s="7"/>
      <c r="C36" s="14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51" ht="20.100000000000001" customHeight="1" x14ac:dyDescent="0.3">
      <c r="A37" s="7"/>
      <c r="B37" s="7"/>
      <c r="C37" s="14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51" ht="20.100000000000001" customHeight="1" x14ac:dyDescent="0.3">
      <c r="A38" s="7"/>
      <c r="B38" s="7"/>
      <c r="C38" s="14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51" ht="20.100000000000001" customHeight="1" x14ac:dyDescent="0.3">
      <c r="A39" s="7"/>
      <c r="B39" s="7"/>
      <c r="C39" s="14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51" ht="20.100000000000001" customHeight="1" x14ac:dyDescent="0.3">
      <c r="A40" s="7"/>
      <c r="B40" s="7"/>
      <c r="C40" s="14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51" ht="20.100000000000001" customHeight="1" x14ac:dyDescent="0.3">
      <c r="A41" s="7"/>
      <c r="B41" s="7"/>
      <c r="C41" s="14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51" ht="20.100000000000001" customHeight="1" x14ac:dyDescent="0.3">
      <c r="A42" s="7"/>
      <c r="B42" s="7"/>
      <c r="C42" s="14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51" ht="20.100000000000001" customHeight="1" x14ac:dyDescent="0.3">
      <c r="A43" s="7"/>
      <c r="B43" s="7"/>
      <c r="C43" s="14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51" ht="20.100000000000001" customHeight="1" x14ac:dyDescent="0.3">
      <c r="A44" s="7"/>
      <c r="B44" s="7"/>
      <c r="C44" s="14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51" ht="20.100000000000001" customHeight="1" x14ac:dyDescent="0.3">
      <c r="A45" s="7"/>
      <c r="B45" s="7"/>
      <c r="C45" s="14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51" ht="20.100000000000001" customHeight="1" x14ac:dyDescent="0.3">
      <c r="A46" s="10" t="s">
        <v>76</v>
      </c>
      <c r="B46" s="11"/>
      <c r="C46" s="12"/>
      <c r="D46" s="13"/>
      <c r="E46" s="13"/>
      <c r="F46" s="13">
        <f>ROUNDDOWN(SUMIF(Q27:Q45, "1", F27:F45), 0)</f>
        <v>0</v>
      </c>
      <c r="G46" s="13"/>
      <c r="H46" s="13">
        <f>ROUNDDOWN(SUMIF(Q27:Q45, "1", H27:H45), 0)</f>
        <v>0</v>
      </c>
      <c r="I46" s="13"/>
      <c r="J46" s="13">
        <f>ROUNDDOWN(SUMIF(Q27:Q45, "1", J27:J45), 0)</f>
        <v>0</v>
      </c>
      <c r="K46" s="13"/>
      <c r="L46" s="13">
        <f>F46+H46+J46</f>
        <v>0</v>
      </c>
      <c r="M46" s="13"/>
      <c r="R46">
        <f t="shared" ref="R46:AY46" si="2">ROUNDDOWN(SUM(R27:R29), 0)</f>
        <v>0</v>
      </c>
      <c r="S46">
        <f t="shared" si="2"/>
        <v>0</v>
      </c>
      <c r="T46">
        <f t="shared" si="2"/>
        <v>0</v>
      </c>
      <c r="U46">
        <f t="shared" si="2"/>
        <v>0</v>
      </c>
      <c r="V46">
        <f t="shared" si="2"/>
        <v>0</v>
      </c>
      <c r="W46">
        <f t="shared" si="2"/>
        <v>0</v>
      </c>
      <c r="X46">
        <f t="shared" si="2"/>
        <v>0</v>
      </c>
      <c r="Y46">
        <f t="shared" si="2"/>
        <v>0</v>
      </c>
      <c r="Z46">
        <f t="shared" si="2"/>
        <v>0</v>
      </c>
      <c r="AA46">
        <f t="shared" si="2"/>
        <v>0</v>
      </c>
      <c r="AB46">
        <f t="shared" si="2"/>
        <v>0</v>
      </c>
      <c r="AC46">
        <f t="shared" si="2"/>
        <v>0</v>
      </c>
      <c r="AD46">
        <f t="shared" si="2"/>
        <v>0</v>
      </c>
      <c r="AE46">
        <f t="shared" si="2"/>
        <v>0</v>
      </c>
      <c r="AF46">
        <f t="shared" si="2"/>
        <v>0</v>
      </c>
      <c r="AG46">
        <f t="shared" si="2"/>
        <v>0</v>
      </c>
      <c r="AH46">
        <f t="shared" si="2"/>
        <v>0</v>
      </c>
      <c r="AI46">
        <f t="shared" si="2"/>
        <v>0</v>
      </c>
      <c r="AJ46">
        <f t="shared" si="2"/>
        <v>0</v>
      </c>
      <c r="AK46">
        <f t="shared" si="2"/>
        <v>0</v>
      </c>
      <c r="AL46">
        <f t="shared" si="2"/>
        <v>0</v>
      </c>
      <c r="AM46">
        <f t="shared" si="2"/>
        <v>0</v>
      </c>
      <c r="AN46">
        <f t="shared" si="2"/>
        <v>0</v>
      </c>
      <c r="AO46">
        <f t="shared" si="2"/>
        <v>0</v>
      </c>
      <c r="AP46">
        <f t="shared" si="2"/>
        <v>0</v>
      </c>
      <c r="AQ46">
        <f t="shared" si="2"/>
        <v>0</v>
      </c>
      <c r="AR46">
        <f t="shared" si="2"/>
        <v>0</v>
      </c>
      <c r="AS46">
        <f t="shared" si="2"/>
        <v>0</v>
      </c>
      <c r="AT46">
        <f t="shared" si="2"/>
        <v>0</v>
      </c>
      <c r="AU46">
        <f t="shared" si="2"/>
        <v>0</v>
      </c>
      <c r="AV46">
        <f t="shared" si="2"/>
        <v>0</v>
      </c>
      <c r="AW46">
        <f t="shared" si="2"/>
        <v>0</v>
      </c>
      <c r="AX46">
        <f t="shared" si="2"/>
        <v>0</v>
      </c>
      <c r="AY46">
        <f t="shared" si="2"/>
        <v>0</v>
      </c>
    </row>
    <row r="47" spans="1:51" ht="20.100000000000001" customHeight="1" x14ac:dyDescent="0.3">
      <c r="A47" s="49" t="s">
        <v>200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</row>
    <row r="48" spans="1:51" ht="20.100000000000001" customHeight="1" x14ac:dyDescent="0.3">
      <c r="A48" s="6" t="s">
        <v>101</v>
      </c>
      <c r="B48" s="6" t="s">
        <v>102</v>
      </c>
      <c r="C48" s="8" t="s">
        <v>8</v>
      </c>
      <c r="D48" s="9">
        <v>0.2</v>
      </c>
      <c r="E48" s="9"/>
      <c r="F48" s="9">
        <f>ROUNDDOWN(D48*E48, 0)</f>
        <v>0</v>
      </c>
      <c r="G48" s="9"/>
      <c r="H48" s="9">
        <f>ROUNDDOWN(D48*G48, 0)</f>
        <v>0</v>
      </c>
      <c r="I48" s="9"/>
      <c r="J48" s="9">
        <f>ROUNDDOWN(D48*I48, 0)</f>
        <v>0</v>
      </c>
      <c r="K48" s="9">
        <f>E48+G48+I48</f>
        <v>0</v>
      </c>
      <c r="L48" s="9">
        <f>F48+H48+J48</f>
        <v>0</v>
      </c>
      <c r="M48" s="15"/>
      <c r="O48" t="str">
        <f>""</f>
        <v/>
      </c>
      <c r="P48" s="1" t="s">
        <v>73</v>
      </c>
      <c r="Q48">
        <v>1</v>
      </c>
      <c r="R48">
        <f>IF(P48="기계경비", J48, 0)</f>
        <v>0</v>
      </c>
      <c r="S48">
        <f>IF(P48="운반비", L48, 0)</f>
        <v>0</v>
      </c>
      <c r="T48">
        <f>IF(P48="작업부산물", F48, 0)</f>
        <v>0</v>
      </c>
      <c r="U48">
        <f>IF(P48="관급", F48, 0)</f>
        <v>0</v>
      </c>
      <c r="V48">
        <f>IF(P48="외주비", J48, 0)</f>
        <v>0</v>
      </c>
      <c r="W48">
        <f>IF(P48="장비비", J48, 0)</f>
        <v>0</v>
      </c>
      <c r="X48">
        <f>IF(P48="폐기물처리비", L48, 0)</f>
        <v>0</v>
      </c>
      <c r="Y48">
        <f>IF(P48="가설비", J48, 0)</f>
        <v>0</v>
      </c>
      <c r="Z48">
        <f>IF(P48="잡비제외분", F48, 0)</f>
        <v>0</v>
      </c>
      <c r="AA48">
        <f>IF(P48="사급자재대", L48, 0)</f>
        <v>0</v>
      </c>
      <c r="AB48">
        <f>IF(P48="관급자재대", L48, 0)</f>
        <v>0</v>
      </c>
      <c r="AC48">
        <f>IF(P48="사용자항목1", L48, 0)</f>
        <v>0</v>
      </c>
      <c r="AD48">
        <f>IF(P48="사용자항목2", L48, 0)</f>
        <v>0</v>
      </c>
      <c r="AE48">
        <f>IF(P48="안전관리비", L48, 0)</f>
        <v>0</v>
      </c>
      <c r="AF48">
        <f>IF(P48="품질관리비", L48, 0)</f>
        <v>0</v>
      </c>
      <c r="AG48">
        <f>IF(P48="작업부산물(철거해체)", L48, 0)</f>
        <v>0</v>
      </c>
      <c r="AH48">
        <f>IF(P48="사용자항목6", L48, 0)</f>
        <v>0</v>
      </c>
      <c r="AI48">
        <f>IF(P48="사용자항목7", L48, 0)</f>
        <v>0</v>
      </c>
      <c r="AJ48">
        <f>IF(P48="관급자재대(도급자)", L48, 0)</f>
        <v>0</v>
      </c>
      <c r="AK48">
        <f>IF(P48="관급자재대(관급자)", L48, 0)</f>
        <v>0</v>
      </c>
      <c r="AL48">
        <f>IF(P48="사용자항목10", L48, 0)</f>
        <v>0</v>
      </c>
      <c r="AM48">
        <f>IF(P48="폐기물처리비(일반)", L48, 0)</f>
        <v>0</v>
      </c>
      <c r="AN48">
        <f>IF(P48="폐기물처리비(지정)", L48, 0)</f>
        <v>0</v>
      </c>
      <c r="AO48">
        <f>IF(P48="사용자항목13", L48, 0)</f>
        <v>0</v>
      </c>
      <c r="AP48">
        <f>IF(P48="사용자항목14", L48, 0)</f>
        <v>0</v>
      </c>
      <c r="AQ48">
        <f>IF(P48="사용자항목15", L48, 0)</f>
        <v>0</v>
      </c>
      <c r="AR48">
        <f>IF(P48="사용자항목16", L48, 0)</f>
        <v>0</v>
      </c>
      <c r="AS48">
        <f>IF(P48="사용자항목17", L48, 0)</f>
        <v>0</v>
      </c>
      <c r="AT48">
        <f>IF(P48="사용자항목18", L48, 0)</f>
        <v>0</v>
      </c>
      <c r="AU48">
        <f>IF(P48="사용자항목19", L48, 0)</f>
        <v>0</v>
      </c>
      <c r="AY48" s="1" t="s">
        <v>16</v>
      </c>
    </row>
    <row r="49" spans="1:47" ht="20.100000000000001" customHeight="1" x14ac:dyDescent="0.3">
      <c r="A49" s="6" t="s">
        <v>43</v>
      </c>
      <c r="B49" s="6" t="s">
        <v>44</v>
      </c>
      <c r="C49" s="8" t="s">
        <v>25</v>
      </c>
      <c r="D49" s="9">
        <v>19</v>
      </c>
      <c r="E49" s="9"/>
      <c r="F49" s="9">
        <f>ROUNDDOWN(D49*E49, 0)</f>
        <v>0</v>
      </c>
      <c r="G49" s="9"/>
      <c r="H49" s="9">
        <f>ROUNDDOWN(D49*G49, 0)</f>
        <v>0</v>
      </c>
      <c r="I49" s="9"/>
      <c r="J49" s="9">
        <f>ROUNDDOWN(D49*I49, 0)</f>
        <v>0</v>
      </c>
      <c r="K49" s="9">
        <f>E49+G49+I49</f>
        <v>0</v>
      </c>
      <c r="L49" s="9">
        <f>F49+H49+J49</f>
        <v>0</v>
      </c>
      <c r="M49" s="15"/>
      <c r="O49" t="str">
        <f>"01"</f>
        <v>01</v>
      </c>
      <c r="P49" s="1" t="s">
        <v>73</v>
      </c>
      <c r="Q49">
        <v>1</v>
      </c>
      <c r="R49">
        <f>IF(P49="기계경비", J49, 0)</f>
        <v>0</v>
      </c>
      <c r="S49">
        <f>IF(P49="운반비", L49, 0)</f>
        <v>0</v>
      </c>
      <c r="T49">
        <f>IF(P49="작업부산물", F49, 0)</f>
        <v>0</v>
      </c>
      <c r="U49">
        <f>IF(P49="관급", F49, 0)</f>
        <v>0</v>
      </c>
      <c r="V49">
        <f>IF(P49="외주비", J49, 0)</f>
        <v>0</v>
      </c>
      <c r="W49">
        <f>IF(P49="장비비", J49, 0)</f>
        <v>0</v>
      </c>
      <c r="X49">
        <f>IF(P49="폐기물처리비", L49, 0)</f>
        <v>0</v>
      </c>
      <c r="Y49">
        <f>IF(P49="가설비", J49, 0)</f>
        <v>0</v>
      </c>
      <c r="Z49">
        <f>IF(P49="잡비제외분", F49, 0)</f>
        <v>0</v>
      </c>
      <c r="AA49">
        <f>IF(P49="사급자재대", L49, 0)</f>
        <v>0</v>
      </c>
      <c r="AB49">
        <f>IF(P49="관급자재대", L49, 0)</f>
        <v>0</v>
      </c>
      <c r="AC49">
        <f>IF(P49="사용자항목1", L49, 0)</f>
        <v>0</v>
      </c>
      <c r="AD49">
        <f>IF(P49="사용자항목2", L49, 0)</f>
        <v>0</v>
      </c>
      <c r="AE49">
        <f>IF(P49="안전관리비", L49, 0)</f>
        <v>0</v>
      </c>
      <c r="AF49">
        <f>IF(P49="품질관리비", L49, 0)</f>
        <v>0</v>
      </c>
      <c r="AG49">
        <f>IF(P49="작업부산물(철거해체)", L49, 0)</f>
        <v>0</v>
      </c>
      <c r="AH49">
        <f>IF(P49="사용자항목6", L49, 0)</f>
        <v>0</v>
      </c>
      <c r="AI49">
        <f>IF(P49="사용자항목7", L49, 0)</f>
        <v>0</v>
      </c>
      <c r="AJ49">
        <f>IF(P49="관급자재대(도급자)", L49, 0)</f>
        <v>0</v>
      </c>
      <c r="AK49">
        <f>IF(P49="관급자재대(관급자)", L49, 0)</f>
        <v>0</v>
      </c>
      <c r="AL49">
        <f>IF(P49="사용자항목10", L49, 0)</f>
        <v>0</v>
      </c>
      <c r="AM49">
        <f>IF(P49="폐기물처리비(일반)", L49, 0)</f>
        <v>0</v>
      </c>
      <c r="AN49">
        <f>IF(P49="폐기물처리비(지정)", L49, 0)</f>
        <v>0</v>
      </c>
      <c r="AO49">
        <f>IF(P49="사용자항목13", L49, 0)</f>
        <v>0</v>
      </c>
      <c r="AP49">
        <f>IF(P49="사용자항목14", L49, 0)</f>
        <v>0</v>
      </c>
      <c r="AQ49">
        <f>IF(P49="사용자항목15", L49, 0)</f>
        <v>0</v>
      </c>
      <c r="AR49">
        <f>IF(P49="사용자항목16", L49, 0)</f>
        <v>0</v>
      </c>
      <c r="AS49">
        <f>IF(P49="사용자항목17", L49, 0)</f>
        <v>0</v>
      </c>
      <c r="AT49">
        <f>IF(P49="사용자항목18", L49, 0)</f>
        <v>0</v>
      </c>
      <c r="AU49">
        <f>IF(P49="사용자항목19", L49, 0)</f>
        <v>0</v>
      </c>
    </row>
    <row r="50" spans="1:47" ht="20.100000000000001" customHeight="1" x14ac:dyDescent="0.3">
      <c r="A50" s="7"/>
      <c r="B50" s="7"/>
      <c r="C50" s="14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7" ht="20.100000000000001" customHeight="1" x14ac:dyDescent="0.3">
      <c r="A51" s="7"/>
      <c r="B51" s="7"/>
      <c r="C51" s="14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47" ht="20.100000000000001" customHeight="1" x14ac:dyDescent="0.3">
      <c r="A52" s="7"/>
      <c r="B52" s="7"/>
      <c r="C52" s="14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47" ht="20.100000000000001" customHeight="1" x14ac:dyDescent="0.3">
      <c r="A53" s="7"/>
      <c r="B53" s="7"/>
      <c r="C53" s="14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47" ht="20.100000000000001" customHeight="1" x14ac:dyDescent="0.3">
      <c r="A54" s="7"/>
      <c r="B54" s="7"/>
      <c r="C54" s="14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47" ht="20.100000000000001" customHeight="1" x14ac:dyDescent="0.3">
      <c r="A55" s="7"/>
      <c r="B55" s="7"/>
      <c r="C55" s="14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spans="1:47" ht="20.100000000000001" customHeight="1" x14ac:dyDescent="0.3">
      <c r="A56" s="7"/>
      <c r="B56" s="7"/>
      <c r="C56" s="14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47" ht="20.100000000000001" customHeight="1" x14ac:dyDescent="0.3">
      <c r="A57" s="7"/>
      <c r="B57" s="7"/>
      <c r="C57" s="14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47" ht="20.100000000000001" customHeight="1" x14ac:dyDescent="0.3">
      <c r="A58" s="7"/>
      <c r="B58" s="7"/>
      <c r="C58" s="14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47" ht="20.100000000000001" customHeight="1" x14ac:dyDescent="0.3">
      <c r="A59" s="7"/>
      <c r="B59" s="7"/>
      <c r="C59" s="14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7" ht="20.100000000000001" customHeight="1" x14ac:dyDescent="0.3">
      <c r="A60" s="7"/>
      <c r="B60" s="7"/>
      <c r="C60" s="14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7" ht="20.100000000000001" customHeight="1" x14ac:dyDescent="0.3">
      <c r="A61" s="7"/>
      <c r="B61" s="7"/>
      <c r="C61" s="14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7" ht="20.100000000000001" customHeight="1" x14ac:dyDescent="0.3">
      <c r="A62" s="7"/>
      <c r="B62" s="7"/>
      <c r="C62" s="14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7" ht="20.100000000000001" customHeight="1" x14ac:dyDescent="0.3">
      <c r="A63" s="7"/>
      <c r="B63" s="7"/>
      <c r="C63" s="14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7" ht="20.100000000000001" customHeight="1" x14ac:dyDescent="0.3">
      <c r="A64" s="7"/>
      <c r="B64" s="7"/>
      <c r="C64" s="14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51" ht="20.100000000000001" customHeight="1" x14ac:dyDescent="0.3">
      <c r="A65" s="7"/>
      <c r="B65" s="7"/>
      <c r="C65" s="14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51" ht="20.100000000000001" customHeight="1" x14ac:dyDescent="0.3">
      <c r="A66" s="7"/>
      <c r="B66" s="7"/>
      <c r="C66" s="14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51" ht="20.100000000000001" customHeight="1" x14ac:dyDescent="0.3">
      <c r="A67" s="10" t="s">
        <v>76</v>
      </c>
      <c r="B67" s="11"/>
      <c r="C67" s="12"/>
      <c r="D67" s="13"/>
      <c r="E67" s="13"/>
      <c r="F67" s="13">
        <f>ROUNDDOWN(SUMIF(Q48:Q66, "1", F48:F66), 0)</f>
        <v>0</v>
      </c>
      <c r="G67" s="13"/>
      <c r="H67" s="13">
        <f>ROUNDDOWN(SUMIF(Q48:Q66, "1", H48:H66), 0)</f>
        <v>0</v>
      </c>
      <c r="I67" s="13"/>
      <c r="J67" s="13">
        <f>ROUNDDOWN(SUMIF(Q48:Q66, "1", J48:J66), 0)</f>
        <v>0</v>
      </c>
      <c r="K67" s="13"/>
      <c r="L67" s="13">
        <f>F67+H67+J67</f>
        <v>0</v>
      </c>
      <c r="M67" s="13"/>
      <c r="R67">
        <f t="shared" ref="R67:AY67" si="3">ROUNDDOWN(SUM(R48:R49), 0)</f>
        <v>0</v>
      </c>
      <c r="S67">
        <f t="shared" si="3"/>
        <v>0</v>
      </c>
      <c r="T67">
        <f t="shared" si="3"/>
        <v>0</v>
      </c>
      <c r="U67">
        <f t="shared" si="3"/>
        <v>0</v>
      </c>
      <c r="V67">
        <f t="shared" si="3"/>
        <v>0</v>
      </c>
      <c r="W67">
        <f t="shared" si="3"/>
        <v>0</v>
      </c>
      <c r="X67">
        <f t="shared" si="3"/>
        <v>0</v>
      </c>
      <c r="Y67">
        <f t="shared" si="3"/>
        <v>0</v>
      </c>
      <c r="Z67">
        <f t="shared" si="3"/>
        <v>0</v>
      </c>
      <c r="AA67">
        <f t="shared" si="3"/>
        <v>0</v>
      </c>
      <c r="AB67">
        <f t="shared" si="3"/>
        <v>0</v>
      </c>
      <c r="AC67">
        <f t="shared" si="3"/>
        <v>0</v>
      </c>
      <c r="AD67">
        <f t="shared" si="3"/>
        <v>0</v>
      </c>
      <c r="AE67">
        <f t="shared" si="3"/>
        <v>0</v>
      </c>
      <c r="AF67">
        <f t="shared" si="3"/>
        <v>0</v>
      </c>
      <c r="AG67">
        <f t="shared" si="3"/>
        <v>0</v>
      </c>
      <c r="AH67">
        <f t="shared" si="3"/>
        <v>0</v>
      </c>
      <c r="AI67">
        <f t="shared" si="3"/>
        <v>0</v>
      </c>
      <c r="AJ67">
        <f t="shared" si="3"/>
        <v>0</v>
      </c>
      <c r="AK67">
        <f t="shared" si="3"/>
        <v>0</v>
      </c>
      <c r="AL67">
        <f t="shared" si="3"/>
        <v>0</v>
      </c>
      <c r="AM67">
        <f t="shared" si="3"/>
        <v>0</v>
      </c>
      <c r="AN67">
        <f t="shared" si="3"/>
        <v>0</v>
      </c>
      <c r="AO67">
        <f t="shared" si="3"/>
        <v>0</v>
      </c>
      <c r="AP67">
        <f t="shared" si="3"/>
        <v>0</v>
      </c>
      <c r="AQ67">
        <f t="shared" si="3"/>
        <v>0</v>
      </c>
      <c r="AR67">
        <f t="shared" si="3"/>
        <v>0</v>
      </c>
      <c r="AS67">
        <f t="shared" si="3"/>
        <v>0</v>
      </c>
      <c r="AT67">
        <f t="shared" si="3"/>
        <v>0</v>
      </c>
      <c r="AU67">
        <f t="shared" si="3"/>
        <v>0</v>
      </c>
      <c r="AV67">
        <f t="shared" si="3"/>
        <v>0</v>
      </c>
      <c r="AW67">
        <f t="shared" si="3"/>
        <v>0</v>
      </c>
      <c r="AX67">
        <f t="shared" si="3"/>
        <v>0</v>
      </c>
      <c r="AY67">
        <f t="shared" si="3"/>
        <v>0</v>
      </c>
    </row>
    <row r="68" spans="1:51" ht="20.100000000000001" customHeight="1" x14ac:dyDescent="0.3">
      <c r="A68" s="49" t="s">
        <v>201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</row>
    <row r="69" spans="1:51" ht="20.100000000000001" customHeight="1" x14ac:dyDescent="0.3">
      <c r="A69" s="6" t="s">
        <v>82</v>
      </c>
      <c r="B69" s="6" t="s">
        <v>103</v>
      </c>
      <c r="C69" s="8" t="s">
        <v>20</v>
      </c>
      <c r="D69" s="9">
        <v>3.6</v>
      </c>
      <c r="E69" s="9"/>
      <c r="F69" s="9">
        <f>ROUNDDOWN(D69*E69, 0)</f>
        <v>0</v>
      </c>
      <c r="G69" s="9"/>
      <c r="H69" s="9">
        <f>ROUNDDOWN(D69*G69, 0)</f>
        <v>0</v>
      </c>
      <c r="I69" s="9"/>
      <c r="J69" s="9">
        <f>ROUNDDOWN(D69*I69, 0)</f>
        <v>0</v>
      </c>
      <c r="K69" s="9">
        <f>E69+G69+I69</f>
        <v>0</v>
      </c>
      <c r="L69" s="9">
        <f>F69+H69+J69</f>
        <v>0</v>
      </c>
      <c r="M69" s="15"/>
      <c r="O69" t="str">
        <f>""</f>
        <v/>
      </c>
      <c r="P69" s="1" t="s">
        <v>73</v>
      </c>
      <c r="Q69">
        <v>1</v>
      </c>
      <c r="R69">
        <f>IF(P69="기계경비", J69, 0)</f>
        <v>0</v>
      </c>
      <c r="S69">
        <f>IF(P69="운반비", L69, 0)</f>
        <v>0</v>
      </c>
      <c r="T69">
        <f>IF(P69="작업부산물", F69, 0)</f>
        <v>0</v>
      </c>
      <c r="U69">
        <f>IF(P69="관급", F69, 0)</f>
        <v>0</v>
      </c>
      <c r="V69">
        <f>IF(P69="외주비", J69, 0)</f>
        <v>0</v>
      </c>
      <c r="W69">
        <f>IF(P69="장비비", J69, 0)</f>
        <v>0</v>
      </c>
      <c r="X69">
        <f>IF(P69="폐기물처리비", L69, 0)</f>
        <v>0</v>
      </c>
      <c r="Y69">
        <f>IF(P69="가설비", J69, 0)</f>
        <v>0</v>
      </c>
      <c r="Z69">
        <f>IF(P69="잡비제외분", F69, 0)</f>
        <v>0</v>
      </c>
      <c r="AA69">
        <f>IF(P69="사급자재대", L69, 0)</f>
        <v>0</v>
      </c>
      <c r="AB69">
        <f>IF(P69="관급자재대", L69, 0)</f>
        <v>0</v>
      </c>
      <c r="AC69">
        <f>IF(P69="사용자항목1", L69, 0)</f>
        <v>0</v>
      </c>
      <c r="AD69">
        <f>IF(P69="사용자항목2", L69, 0)</f>
        <v>0</v>
      </c>
      <c r="AE69">
        <f>IF(P69="안전관리비", L69, 0)</f>
        <v>0</v>
      </c>
      <c r="AF69">
        <f>IF(P69="품질관리비", L69, 0)</f>
        <v>0</v>
      </c>
      <c r="AG69">
        <f>IF(P69="작업부산물(철거해체)", L69, 0)</f>
        <v>0</v>
      </c>
      <c r="AH69">
        <f>IF(P69="사용자항목6", L69, 0)</f>
        <v>0</v>
      </c>
      <c r="AI69">
        <f>IF(P69="사용자항목7", L69, 0)</f>
        <v>0</v>
      </c>
      <c r="AJ69">
        <f>IF(P69="관급자재대(도급자)", L69, 0)</f>
        <v>0</v>
      </c>
      <c r="AK69">
        <f>IF(P69="관급자재대(관급자)", L69, 0)</f>
        <v>0</v>
      </c>
      <c r="AL69">
        <f>IF(P69="사용자항목10", L69, 0)</f>
        <v>0</v>
      </c>
      <c r="AM69">
        <f>IF(P69="폐기물처리비(일반)", L69, 0)</f>
        <v>0</v>
      </c>
      <c r="AN69">
        <f>IF(P69="폐기물처리비(지정)", L69, 0)</f>
        <v>0</v>
      </c>
      <c r="AO69">
        <f>IF(P69="사용자항목13", L69, 0)</f>
        <v>0</v>
      </c>
      <c r="AP69">
        <f>IF(P69="사용자항목14", L69, 0)</f>
        <v>0</v>
      </c>
      <c r="AQ69">
        <f>IF(P69="사용자항목15", L69, 0)</f>
        <v>0</v>
      </c>
      <c r="AR69">
        <f>IF(P69="사용자항목16", L69, 0)</f>
        <v>0</v>
      </c>
      <c r="AS69">
        <f>IF(P69="사용자항목17", L69, 0)</f>
        <v>0</v>
      </c>
      <c r="AT69">
        <f>IF(P69="사용자항목18", L69, 0)</f>
        <v>0</v>
      </c>
      <c r="AU69">
        <f>IF(P69="사용자항목19", L69, 0)</f>
        <v>0</v>
      </c>
      <c r="AY69" s="1" t="s">
        <v>16</v>
      </c>
    </row>
    <row r="70" spans="1:51" ht="20.100000000000001" customHeight="1" x14ac:dyDescent="0.3">
      <c r="A70" s="6" t="s">
        <v>104</v>
      </c>
      <c r="B70" s="6" t="s">
        <v>105</v>
      </c>
      <c r="C70" s="8" t="s">
        <v>8</v>
      </c>
      <c r="D70" s="9">
        <v>122.1</v>
      </c>
      <c r="E70" s="9"/>
      <c r="F70" s="9">
        <f>ROUNDDOWN(D70*E70, 0)</f>
        <v>0</v>
      </c>
      <c r="G70" s="9"/>
      <c r="H70" s="9">
        <f>ROUNDDOWN(D70*G70, 0)</f>
        <v>0</v>
      </c>
      <c r="I70" s="9"/>
      <c r="J70" s="9">
        <f>ROUNDDOWN(D70*I70, 0)</f>
        <v>0</v>
      </c>
      <c r="K70" s="9">
        <f>E70+G70+I70</f>
        <v>0</v>
      </c>
      <c r="L70" s="9">
        <f>F70+H70+J70</f>
        <v>0</v>
      </c>
      <c r="M70" s="15"/>
      <c r="O70" t="str">
        <f>""</f>
        <v/>
      </c>
      <c r="P70" s="1" t="s">
        <v>73</v>
      </c>
      <c r="Q70">
        <v>1</v>
      </c>
      <c r="R70">
        <f>IF(P70="기계경비", J70, 0)</f>
        <v>0</v>
      </c>
      <c r="S70">
        <f>IF(P70="운반비", L70, 0)</f>
        <v>0</v>
      </c>
      <c r="T70">
        <f>IF(P70="작업부산물", F70, 0)</f>
        <v>0</v>
      </c>
      <c r="U70">
        <f>IF(P70="관급", F70, 0)</f>
        <v>0</v>
      </c>
      <c r="V70">
        <f>IF(P70="외주비", J70, 0)</f>
        <v>0</v>
      </c>
      <c r="W70">
        <f>IF(P70="장비비", J70, 0)</f>
        <v>0</v>
      </c>
      <c r="X70">
        <f>IF(P70="폐기물처리비", L70, 0)</f>
        <v>0</v>
      </c>
      <c r="Y70">
        <f>IF(P70="가설비", J70, 0)</f>
        <v>0</v>
      </c>
      <c r="Z70">
        <f>IF(P70="잡비제외분", F70, 0)</f>
        <v>0</v>
      </c>
      <c r="AA70">
        <f>IF(P70="사급자재대", L70, 0)</f>
        <v>0</v>
      </c>
      <c r="AB70">
        <f>IF(P70="관급자재대", L70, 0)</f>
        <v>0</v>
      </c>
      <c r="AC70">
        <f>IF(P70="사용자항목1", L70, 0)</f>
        <v>0</v>
      </c>
      <c r="AD70">
        <f>IF(P70="사용자항목2", L70, 0)</f>
        <v>0</v>
      </c>
      <c r="AE70">
        <f>IF(P70="안전관리비", L70, 0)</f>
        <v>0</v>
      </c>
      <c r="AF70">
        <f>IF(P70="품질관리비", L70, 0)</f>
        <v>0</v>
      </c>
      <c r="AG70">
        <f>IF(P70="작업부산물(철거해체)", L70, 0)</f>
        <v>0</v>
      </c>
      <c r="AH70">
        <f>IF(P70="사용자항목6", L70, 0)</f>
        <v>0</v>
      </c>
      <c r="AI70">
        <f>IF(P70="사용자항목7", L70, 0)</f>
        <v>0</v>
      </c>
      <c r="AJ70">
        <f>IF(P70="관급자재대(도급자)", L70, 0)</f>
        <v>0</v>
      </c>
      <c r="AK70">
        <f>IF(P70="관급자재대(관급자)", L70, 0)</f>
        <v>0</v>
      </c>
      <c r="AL70">
        <f>IF(P70="사용자항목10", L70, 0)</f>
        <v>0</v>
      </c>
      <c r="AM70">
        <f>IF(P70="폐기물처리비(일반)", L70, 0)</f>
        <v>0</v>
      </c>
      <c r="AN70">
        <f>IF(P70="폐기물처리비(지정)", L70, 0)</f>
        <v>0</v>
      </c>
      <c r="AO70">
        <f>IF(P70="사용자항목13", L70, 0)</f>
        <v>0</v>
      </c>
      <c r="AP70">
        <f>IF(P70="사용자항목14", L70, 0)</f>
        <v>0</v>
      </c>
      <c r="AQ70">
        <f>IF(P70="사용자항목15", L70, 0)</f>
        <v>0</v>
      </c>
      <c r="AR70">
        <f>IF(P70="사용자항목16", L70, 0)</f>
        <v>0</v>
      </c>
      <c r="AS70">
        <f>IF(P70="사용자항목17", L70, 0)</f>
        <v>0</v>
      </c>
      <c r="AT70">
        <f>IF(P70="사용자항목18", L70, 0)</f>
        <v>0</v>
      </c>
      <c r="AU70">
        <f>IF(P70="사용자항목19", L70, 0)</f>
        <v>0</v>
      </c>
      <c r="AY70" s="1" t="s">
        <v>16</v>
      </c>
    </row>
    <row r="71" spans="1:51" ht="20.100000000000001" customHeight="1" x14ac:dyDescent="0.3">
      <c r="A71" s="7"/>
      <c r="B71" s="7"/>
      <c r="C71" s="14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51" ht="20.100000000000001" customHeight="1" x14ac:dyDescent="0.3">
      <c r="A72" s="7"/>
      <c r="B72" s="7"/>
      <c r="C72" s="14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51" ht="20.100000000000001" customHeight="1" x14ac:dyDescent="0.3">
      <c r="A73" s="7"/>
      <c r="B73" s="7"/>
      <c r="C73" s="14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51" ht="20.100000000000001" customHeight="1" x14ac:dyDescent="0.3">
      <c r="A74" s="7"/>
      <c r="B74" s="7"/>
      <c r="C74" s="14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51" ht="20.100000000000001" customHeight="1" x14ac:dyDescent="0.3">
      <c r="A75" s="7"/>
      <c r="B75" s="7"/>
      <c r="C75" s="14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51" ht="20.100000000000001" customHeight="1" x14ac:dyDescent="0.3">
      <c r="A76" s="7"/>
      <c r="B76" s="7"/>
      <c r="C76" s="14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51" ht="20.100000000000001" customHeight="1" x14ac:dyDescent="0.3">
      <c r="A77" s="7"/>
      <c r="B77" s="7"/>
      <c r="C77" s="14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51" ht="20.100000000000001" customHeight="1" x14ac:dyDescent="0.3">
      <c r="A78" s="7"/>
      <c r="B78" s="7"/>
      <c r="C78" s="14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51" ht="20.100000000000001" customHeight="1" x14ac:dyDescent="0.3">
      <c r="A79" s="7"/>
      <c r="B79" s="7"/>
      <c r="C79" s="14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51" ht="20.100000000000001" customHeight="1" x14ac:dyDescent="0.3">
      <c r="A80" s="7"/>
      <c r="B80" s="7"/>
      <c r="C80" s="14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51" ht="20.100000000000001" customHeight="1" x14ac:dyDescent="0.3">
      <c r="A81" s="7"/>
      <c r="B81" s="7"/>
      <c r="C81" s="14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51" ht="20.100000000000001" customHeight="1" x14ac:dyDescent="0.3">
      <c r="A82" s="7"/>
      <c r="B82" s="7"/>
      <c r="C82" s="14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51" ht="20.100000000000001" customHeight="1" x14ac:dyDescent="0.3">
      <c r="A83" s="7"/>
      <c r="B83" s="7"/>
      <c r="C83" s="14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51" ht="20.100000000000001" customHeight="1" x14ac:dyDescent="0.3">
      <c r="A84" s="7"/>
      <c r="B84" s="7"/>
      <c r="C84" s="14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51" ht="20.100000000000001" customHeight="1" x14ac:dyDescent="0.3">
      <c r="A85" s="7"/>
      <c r="B85" s="7"/>
      <c r="C85" s="14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51" ht="20.100000000000001" customHeight="1" x14ac:dyDescent="0.3">
      <c r="A86" s="7"/>
      <c r="B86" s="7"/>
      <c r="C86" s="14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51" ht="20.100000000000001" customHeight="1" x14ac:dyDescent="0.3">
      <c r="A87" s="7"/>
      <c r="B87" s="7"/>
      <c r="C87" s="14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51" ht="20.100000000000001" customHeight="1" x14ac:dyDescent="0.3">
      <c r="A88" s="10" t="s">
        <v>76</v>
      </c>
      <c r="B88" s="11"/>
      <c r="C88" s="12"/>
      <c r="D88" s="13"/>
      <c r="E88" s="13"/>
      <c r="F88" s="13">
        <f>ROUNDDOWN(SUMIF(Q69:Q87, "1", F69:F87), 0)</f>
        <v>0</v>
      </c>
      <c r="G88" s="13"/>
      <c r="H88" s="13">
        <f>ROUNDDOWN(SUMIF(Q69:Q87, "1", H69:H87), 0)</f>
        <v>0</v>
      </c>
      <c r="I88" s="13"/>
      <c r="J88" s="13">
        <f>ROUNDDOWN(SUMIF(Q69:Q87, "1", J69:J87), 0)</f>
        <v>0</v>
      </c>
      <c r="K88" s="13"/>
      <c r="L88" s="13">
        <f>F88+H88+J88</f>
        <v>0</v>
      </c>
      <c r="M88" s="13"/>
      <c r="R88">
        <f t="shared" ref="R88:AY88" si="4">ROUNDDOWN(SUM(R69:R70), 0)</f>
        <v>0</v>
      </c>
      <c r="S88">
        <f t="shared" si="4"/>
        <v>0</v>
      </c>
      <c r="T88">
        <f t="shared" si="4"/>
        <v>0</v>
      </c>
      <c r="U88">
        <f t="shared" si="4"/>
        <v>0</v>
      </c>
      <c r="V88">
        <f t="shared" si="4"/>
        <v>0</v>
      </c>
      <c r="W88">
        <f t="shared" si="4"/>
        <v>0</v>
      </c>
      <c r="X88">
        <f t="shared" si="4"/>
        <v>0</v>
      </c>
      <c r="Y88">
        <f t="shared" si="4"/>
        <v>0</v>
      </c>
      <c r="Z88">
        <f t="shared" si="4"/>
        <v>0</v>
      </c>
      <c r="AA88">
        <f t="shared" si="4"/>
        <v>0</v>
      </c>
      <c r="AB88">
        <f t="shared" si="4"/>
        <v>0</v>
      </c>
      <c r="AC88">
        <f t="shared" si="4"/>
        <v>0</v>
      </c>
      <c r="AD88">
        <f t="shared" si="4"/>
        <v>0</v>
      </c>
      <c r="AE88">
        <f t="shared" si="4"/>
        <v>0</v>
      </c>
      <c r="AF88">
        <f t="shared" si="4"/>
        <v>0</v>
      </c>
      <c r="AG88">
        <f t="shared" si="4"/>
        <v>0</v>
      </c>
      <c r="AH88">
        <f t="shared" si="4"/>
        <v>0</v>
      </c>
      <c r="AI88">
        <f t="shared" si="4"/>
        <v>0</v>
      </c>
      <c r="AJ88">
        <f t="shared" si="4"/>
        <v>0</v>
      </c>
      <c r="AK88">
        <f t="shared" si="4"/>
        <v>0</v>
      </c>
      <c r="AL88">
        <f t="shared" si="4"/>
        <v>0</v>
      </c>
      <c r="AM88">
        <f t="shared" si="4"/>
        <v>0</v>
      </c>
      <c r="AN88">
        <f t="shared" si="4"/>
        <v>0</v>
      </c>
      <c r="AO88">
        <f t="shared" si="4"/>
        <v>0</v>
      </c>
      <c r="AP88">
        <f t="shared" si="4"/>
        <v>0</v>
      </c>
      <c r="AQ88">
        <f t="shared" si="4"/>
        <v>0</v>
      </c>
      <c r="AR88">
        <f t="shared" si="4"/>
        <v>0</v>
      </c>
      <c r="AS88">
        <f t="shared" si="4"/>
        <v>0</v>
      </c>
      <c r="AT88">
        <f t="shared" si="4"/>
        <v>0</v>
      </c>
      <c r="AU88">
        <f t="shared" si="4"/>
        <v>0</v>
      </c>
      <c r="AV88">
        <f t="shared" si="4"/>
        <v>0</v>
      </c>
      <c r="AW88">
        <f t="shared" si="4"/>
        <v>0</v>
      </c>
      <c r="AX88">
        <f t="shared" si="4"/>
        <v>0</v>
      </c>
      <c r="AY88">
        <f t="shared" si="4"/>
        <v>0</v>
      </c>
    </row>
    <row r="89" spans="1:51" ht="20.100000000000001" customHeight="1" x14ac:dyDescent="0.3">
      <c r="A89" s="49" t="s">
        <v>202</v>
      </c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</row>
    <row r="90" spans="1:51" ht="20.100000000000001" customHeight="1" x14ac:dyDescent="0.3">
      <c r="A90" s="6" t="s">
        <v>106</v>
      </c>
      <c r="B90" s="6" t="s">
        <v>107</v>
      </c>
      <c r="C90" s="8" t="s">
        <v>8</v>
      </c>
      <c r="D90" s="9">
        <v>1.4</v>
      </c>
      <c r="E90" s="9"/>
      <c r="F90" s="9">
        <f>ROUNDDOWN(D90*E90, 0)</f>
        <v>0</v>
      </c>
      <c r="G90" s="9"/>
      <c r="H90" s="9">
        <f>ROUNDDOWN(D90*G90, 0)</f>
        <v>0</v>
      </c>
      <c r="I90" s="9"/>
      <c r="J90" s="9">
        <f>ROUNDDOWN(D90*I90, 0)</f>
        <v>0</v>
      </c>
      <c r="K90" s="9">
        <f>E90+G90+I90</f>
        <v>0</v>
      </c>
      <c r="L90" s="9">
        <f>F90+H90+J90</f>
        <v>0</v>
      </c>
      <c r="M90" s="15"/>
      <c r="O90" t="str">
        <f>""</f>
        <v/>
      </c>
      <c r="P90" s="1" t="s">
        <v>73</v>
      </c>
      <c r="Q90">
        <v>1</v>
      </c>
      <c r="R90">
        <f>IF(P90="기계경비", J90, 0)</f>
        <v>0</v>
      </c>
      <c r="S90">
        <f>IF(P90="운반비", L90, 0)</f>
        <v>0</v>
      </c>
      <c r="T90">
        <f>IF(P90="작업부산물", F90, 0)</f>
        <v>0</v>
      </c>
      <c r="U90">
        <f>IF(P90="관급", F90, 0)</f>
        <v>0</v>
      </c>
      <c r="V90">
        <f>IF(P90="외주비", J90, 0)</f>
        <v>0</v>
      </c>
      <c r="W90">
        <f>IF(P90="장비비", J90, 0)</f>
        <v>0</v>
      </c>
      <c r="X90">
        <f>IF(P90="폐기물처리비", L90, 0)</f>
        <v>0</v>
      </c>
      <c r="Y90">
        <f>IF(P90="가설비", J90, 0)</f>
        <v>0</v>
      </c>
      <c r="Z90">
        <f>IF(P90="잡비제외분", F90, 0)</f>
        <v>0</v>
      </c>
      <c r="AA90">
        <f>IF(P90="사급자재대", L90, 0)</f>
        <v>0</v>
      </c>
      <c r="AB90">
        <f>IF(P90="관급자재대", L90, 0)</f>
        <v>0</v>
      </c>
      <c r="AC90">
        <f>IF(P90="사용자항목1", L90, 0)</f>
        <v>0</v>
      </c>
      <c r="AD90">
        <f>IF(P90="사용자항목2", L90, 0)</f>
        <v>0</v>
      </c>
      <c r="AE90">
        <f>IF(P90="안전관리비", L90, 0)</f>
        <v>0</v>
      </c>
      <c r="AF90">
        <f>IF(P90="품질관리비", L90, 0)</f>
        <v>0</v>
      </c>
      <c r="AG90">
        <f>IF(P90="작업부산물(철거해체)", L90, 0)</f>
        <v>0</v>
      </c>
      <c r="AH90">
        <f>IF(P90="사용자항목6", L90, 0)</f>
        <v>0</v>
      </c>
      <c r="AI90">
        <f>IF(P90="사용자항목7", L90, 0)</f>
        <v>0</v>
      </c>
      <c r="AJ90">
        <f>IF(P90="관급자재대(도급자)", L90, 0)</f>
        <v>0</v>
      </c>
      <c r="AK90">
        <f>IF(P90="관급자재대(관급자)", L90, 0)</f>
        <v>0</v>
      </c>
      <c r="AL90">
        <f>IF(P90="사용자항목10", L90, 0)</f>
        <v>0</v>
      </c>
      <c r="AM90">
        <f>IF(P90="폐기물처리비(일반)", L90, 0)</f>
        <v>0</v>
      </c>
      <c r="AN90">
        <f>IF(P90="폐기물처리비(지정)", L90, 0)</f>
        <v>0</v>
      </c>
      <c r="AO90">
        <f>IF(P90="사용자항목13", L90, 0)</f>
        <v>0</v>
      </c>
      <c r="AP90">
        <f>IF(P90="사용자항목14", L90, 0)</f>
        <v>0</v>
      </c>
      <c r="AQ90">
        <f>IF(P90="사용자항목15", L90, 0)</f>
        <v>0</v>
      </c>
      <c r="AR90">
        <f>IF(P90="사용자항목16", L90, 0)</f>
        <v>0</v>
      </c>
      <c r="AS90">
        <f>IF(P90="사용자항목17", L90, 0)</f>
        <v>0</v>
      </c>
      <c r="AT90">
        <f>IF(P90="사용자항목18", L90, 0)</f>
        <v>0</v>
      </c>
      <c r="AU90">
        <f>IF(P90="사용자항목19", L90, 0)</f>
        <v>0</v>
      </c>
      <c r="AY90" s="1" t="s">
        <v>16</v>
      </c>
    </row>
    <row r="91" spans="1:51" ht="20.100000000000001" customHeight="1" x14ac:dyDescent="0.3">
      <c r="A91" s="6" t="s">
        <v>108</v>
      </c>
      <c r="B91" s="6" t="s">
        <v>109</v>
      </c>
      <c r="C91" s="8" t="s">
        <v>20</v>
      </c>
      <c r="D91" s="9">
        <v>2.4</v>
      </c>
      <c r="E91" s="9"/>
      <c r="F91" s="9">
        <f>ROUNDDOWN(D91*E91, 0)</f>
        <v>0</v>
      </c>
      <c r="G91" s="9"/>
      <c r="H91" s="9">
        <f>ROUNDDOWN(D91*G91, 0)</f>
        <v>0</v>
      </c>
      <c r="I91" s="9"/>
      <c r="J91" s="9">
        <f>ROUNDDOWN(D91*I91, 0)</f>
        <v>0</v>
      </c>
      <c r="K91" s="9">
        <f>E91+G91+I91</f>
        <v>0</v>
      </c>
      <c r="L91" s="9">
        <f>F91+H91+J91</f>
        <v>0</v>
      </c>
      <c r="M91" s="15"/>
      <c r="O91" t="str">
        <f>""</f>
        <v/>
      </c>
      <c r="P91" s="1" t="s">
        <v>73</v>
      </c>
      <c r="Q91">
        <v>1</v>
      </c>
      <c r="R91">
        <f>IF(P91="기계경비", J91, 0)</f>
        <v>0</v>
      </c>
      <c r="S91">
        <f>IF(P91="운반비", L91, 0)</f>
        <v>0</v>
      </c>
      <c r="T91">
        <f>IF(P91="작업부산물", F91, 0)</f>
        <v>0</v>
      </c>
      <c r="U91">
        <f>IF(P91="관급", F91, 0)</f>
        <v>0</v>
      </c>
      <c r="V91">
        <f>IF(P91="외주비", J91, 0)</f>
        <v>0</v>
      </c>
      <c r="W91">
        <f>IF(P91="장비비", J91, 0)</f>
        <v>0</v>
      </c>
      <c r="X91">
        <f>IF(P91="폐기물처리비", L91, 0)</f>
        <v>0</v>
      </c>
      <c r="Y91">
        <f>IF(P91="가설비", J91, 0)</f>
        <v>0</v>
      </c>
      <c r="Z91">
        <f>IF(P91="잡비제외분", F91, 0)</f>
        <v>0</v>
      </c>
      <c r="AA91">
        <f>IF(P91="사급자재대", L91, 0)</f>
        <v>0</v>
      </c>
      <c r="AB91">
        <f>IF(P91="관급자재대", L91, 0)</f>
        <v>0</v>
      </c>
      <c r="AC91">
        <f>IF(P91="사용자항목1", L91, 0)</f>
        <v>0</v>
      </c>
      <c r="AD91">
        <f>IF(P91="사용자항목2", L91, 0)</f>
        <v>0</v>
      </c>
      <c r="AE91">
        <f>IF(P91="안전관리비", L91, 0)</f>
        <v>0</v>
      </c>
      <c r="AF91">
        <f>IF(P91="품질관리비", L91, 0)</f>
        <v>0</v>
      </c>
      <c r="AG91">
        <f>IF(P91="작업부산물(철거해체)", L91, 0)</f>
        <v>0</v>
      </c>
      <c r="AH91">
        <f>IF(P91="사용자항목6", L91, 0)</f>
        <v>0</v>
      </c>
      <c r="AI91">
        <f>IF(P91="사용자항목7", L91, 0)</f>
        <v>0</v>
      </c>
      <c r="AJ91">
        <f>IF(P91="관급자재대(도급자)", L91, 0)</f>
        <v>0</v>
      </c>
      <c r="AK91">
        <f>IF(P91="관급자재대(관급자)", L91, 0)</f>
        <v>0</v>
      </c>
      <c r="AL91">
        <f>IF(P91="사용자항목10", L91, 0)</f>
        <v>0</v>
      </c>
      <c r="AM91">
        <f>IF(P91="폐기물처리비(일반)", L91, 0)</f>
        <v>0</v>
      </c>
      <c r="AN91">
        <f>IF(P91="폐기물처리비(지정)", L91, 0)</f>
        <v>0</v>
      </c>
      <c r="AO91">
        <f>IF(P91="사용자항목13", L91, 0)</f>
        <v>0</v>
      </c>
      <c r="AP91">
        <f>IF(P91="사용자항목14", L91, 0)</f>
        <v>0</v>
      </c>
      <c r="AQ91">
        <f>IF(P91="사용자항목15", L91, 0)</f>
        <v>0</v>
      </c>
      <c r="AR91">
        <f>IF(P91="사용자항목16", L91, 0)</f>
        <v>0</v>
      </c>
      <c r="AS91">
        <f>IF(P91="사용자항목17", L91, 0)</f>
        <v>0</v>
      </c>
      <c r="AT91">
        <f>IF(P91="사용자항목18", L91, 0)</f>
        <v>0</v>
      </c>
      <c r="AU91">
        <f>IF(P91="사용자항목19", L91, 0)</f>
        <v>0</v>
      </c>
      <c r="AY91" s="1" t="s">
        <v>16</v>
      </c>
    </row>
    <row r="92" spans="1:51" ht="20.100000000000001" customHeight="1" x14ac:dyDescent="0.3">
      <c r="A92" s="7"/>
      <c r="B92" s="7"/>
      <c r="C92" s="14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51" ht="20.100000000000001" customHeight="1" x14ac:dyDescent="0.3">
      <c r="A93" s="7"/>
      <c r="B93" s="7"/>
      <c r="C93" s="14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51" ht="20.100000000000001" customHeight="1" x14ac:dyDescent="0.3">
      <c r="A94" s="7"/>
      <c r="B94" s="7"/>
      <c r="C94" s="14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51" ht="20.100000000000001" customHeight="1" x14ac:dyDescent="0.3">
      <c r="A95" s="7"/>
      <c r="B95" s="7"/>
      <c r="C95" s="14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51" ht="20.100000000000001" customHeight="1" x14ac:dyDescent="0.3">
      <c r="A96" s="7"/>
      <c r="B96" s="7"/>
      <c r="C96" s="14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51" ht="20.100000000000001" customHeight="1" x14ac:dyDescent="0.3">
      <c r="A97" s="7"/>
      <c r="B97" s="7"/>
      <c r="C97" s="14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51" ht="20.100000000000001" customHeight="1" x14ac:dyDescent="0.3">
      <c r="A98" s="7"/>
      <c r="B98" s="7"/>
      <c r="C98" s="14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51" ht="20.100000000000001" customHeight="1" x14ac:dyDescent="0.3">
      <c r="A99" s="7"/>
      <c r="B99" s="7"/>
      <c r="C99" s="14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51" ht="20.100000000000001" customHeight="1" x14ac:dyDescent="0.3">
      <c r="A100" s="7"/>
      <c r="B100" s="7"/>
      <c r="C100" s="14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51" ht="20.100000000000001" customHeight="1" x14ac:dyDescent="0.3">
      <c r="A101" s="7"/>
      <c r="B101" s="7"/>
      <c r="C101" s="14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51" ht="20.100000000000001" customHeight="1" x14ac:dyDescent="0.3">
      <c r="A102" s="7"/>
      <c r="B102" s="7"/>
      <c r="C102" s="14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51" ht="20.100000000000001" customHeight="1" x14ac:dyDescent="0.3">
      <c r="A103" s="7"/>
      <c r="B103" s="7"/>
      <c r="C103" s="14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51" ht="20.100000000000001" customHeight="1" x14ac:dyDescent="0.3">
      <c r="A104" s="7"/>
      <c r="B104" s="7"/>
      <c r="C104" s="14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51" ht="20.100000000000001" customHeight="1" x14ac:dyDescent="0.3">
      <c r="A105" s="7"/>
      <c r="B105" s="7"/>
      <c r="C105" s="14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51" ht="20.100000000000001" customHeight="1" x14ac:dyDescent="0.3">
      <c r="A106" s="7"/>
      <c r="B106" s="7"/>
      <c r="C106" s="14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51" ht="20.100000000000001" customHeight="1" x14ac:dyDescent="0.3">
      <c r="A107" s="7"/>
      <c r="B107" s="7"/>
      <c r="C107" s="14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51" ht="20.100000000000001" customHeight="1" x14ac:dyDescent="0.3">
      <c r="A108" s="7"/>
      <c r="B108" s="7"/>
      <c r="C108" s="14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51" ht="20.100000000000001" customHeight="1" x14ac:dyDescent="0.3">
      <c r="A109" s="10" t="s">
        <v>76</v>
      </c>
      <c r="B109" s="11"/>
      <c r="C109" s="12"/>
      <c r="D109" s="13"/>
      <c r="E109" s="13"/>
      <c r="F109" s="13">
        <f>ROUNDDOWN(SUMIF(Q90:Q108, "1", F90:F108), 0)</f>
        <v>0</v>
      </c>
      <c r="G109" s="13"/>
      <c r="H109" s="13">
        <f>ROUNDDOWN(SUMIF(Q90:Q108, "1", H90:H108), 0)</f>
        <v>0</v>
      </c>
      <c r="I109" s="13"/>
      <c r="J109" s="13">
        <f>ROUNDDOWN(SUMIF(Q90:Q108, "1", J90:J108), 0)</f>
        <v>0</v>
      </c>
      <c r="K109" s="13"/>
      <c r="L109" s="13">
        <f>F109+H109+J109</f>
        <v>0</v>
      </c>
      <c r="M109" s="13"/>
      <c r="R109">
        <f t="shared" ref="R109:AY109" si="5">ROUNDDOWN(SUM(R90:R91), 0)</f>
        <v>0</v>
      </c>
      <c r="S109">
        <f t="shared" si="5"/>
        <v>0</v>
      </c>
      <c r="T109">
        <f t="shared" si="5"/>
        <v>0</v>
      </c>
      <c r="U109">
        <f t="shared" si="5"/>
        <v>0</v>
      </c>
      <c r="V109">
        <f t="shared" si="5"/>
        <v>0</v>
      </c>
      <c r="W109">
        <f t="shared" si="5"/>
        <v>0</v>
      </c>
      <c r="X109">
        <f t="shared" si="5"/>
        <v>0</v>
      </c>
      <c r="Y109">
        <f t="shared" si="5"/>
        <v>0</v>
      </c>
      <c r="Z109">
        <f t="shared" si="5"/>
        <v>0</v>
      </c>
      <c r="AA109">
        <f t="shared" si="5"/>
        <v>0</v>
      </c>
      <c r="AB109">
        <f t="shared" si="5"/>
        <v>0</v>
      </c>
      <c r="AC109">
        <f t="shared" si="5"/>
        <v>0</v>
      </c>
      <c r="AD109">
        <f t="shared" si="5"/>
        <v>0</v>
      </c>
      <c r="AE109">
        <f t="shared" si="5"/>
        <v>0</v>
      </c>
      <c r="AF109">
        <f t="shared" si="5"/>
        <v>0</v>
      </c>
      <c r="AG109">
        <f t="shared" si="5"/>
        <v>0</v>
      </c>
      <c r="AH109">
        <f t="shared" si="5"/>
        <v>0</v>
      </c>
      <c r="AI109">
        <f t="shared" si="5"/>
        <v>0</v>
      </c>
      <c r="AJ109">
        <f t="shared" si="5"/>
        <v>0</v>
      </c>
      <c r="AK109">
        <f t="shared" si="5"/>
        <v>0</v>
      </c>
      <c r="AL109">
        <f t="shared" si="5"/>
        <v>0</v>
      </c>
      <c r="AM109">
        <f t="shared" si="5"/>
        <v>0</v>
      </c>
      <c r="AN109">
        <f t="shared" si="5"/>
        <v>0</v>
      </c>
      <c r="AO109">
        <f t="shared" si="5"/>
        <v>0</v>
      </c>
      <c r="AP109">
        <f t="shared" si="5"/>
        <v>0</v>
      </c>
      <c r="AQ109">
        <f t="shared" si="5"/>
        <v>0</v>
      </c>
      <c r="AR109">
        <f t="shared" si="5"/>
        <v>0</v>
      </c>
      <c r="AS109">
        <f t="shared" si="5"/>
        <v>0</v>
      </c>
      <c r="AT109">
        <f t="shared" si="5"/>
        <v>0</v>
      </c>
      <c r="AU109">
        <f t="shared" si="5"/>
        <v>0</v>
      </c>
      <c r="AV109">
        <f t="shared" si="5"/>
        <v>0</v>
      </c>
      <c r="AW109">
        <f t="shared" si="5"/>
        <v>0</v>
      </c>
      <c r="AX109">
        <f t="shared" si="5"/>
        <v>0</v>
      </c>
      <c r="AY109">
        <f t="shared" si="5"/>
        <v>0</v>
      </c>
    </row>
    <row r="110" spans="1:51" ht="20.100000000000001" customHeight="1" x14ac:dyDescent="0.3">
      <c r="A110" s="49" t="s">
        <v>203</v>
      </c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</row>
    <row r="111" spans="1:51" ht="20.100000000000001" customHeight="1" x14ac:dyDescent="0.3">
      <c r="A111" s="6" t="s">
        <v>83</v>
      </c>
      <c r="B111" s="6" t="s">
        <v>110</v>
      </c>
      <c r="C111" s="8" t="s">
        <v>8</v>
      </c>
      <c r="D111" s="9">
        <v>10.4</v>
      </c>
      <c r="E111" s="9"/>
      <c r="F111" s="9">
        <f>ROUNDDOWN(D111*E111, 0)</f>
        <v>0</v>
      </c>
      <c r="G111" s="9"/>
      <c r="H111" s="9">
        <f>ROUNDDOWN(D111*G111, 0)</f>
        <v>0</v>
      </c>
      <c r="I111" s="9"/>
      <c r="J111" s="9">
        <f>ROUNDDOWN(D111*I111, 0)</f>
        <v>0</v>
      </c>
      <c r="K111" s="9">
        <f>E111+G111+I111</f>
        <v>0</v>
      </c>
      <c r="L111" s="9">
        <f>F111+H111+J111</f>
        <v>0</v>
      </c>
      <c r="M111" s="15"/>
      <c r="O111" t="str">
        <f>""</f>
        <v/>
      </c>
      <c r="P111" s="1" t="s">
        <v>73</v>
      </c>
      <c r="Q111">
        <v>1</v>
      </c>
      <c r="R111">
        <f>IF(P111="기계경비", J111, 0)</f>
        <v>0</v>
      </c>
      <c r="S111">
        <f>IF(P111="운반비", L111, 0)</f>
        <v>0</v>
      </c>
      <c r="T111">
        <f>IF(P111="작업부산물", F111, 0)</f>
        <v>0</v>
      </c>
      <c r="U111">
        <f>IF(P111="관급", F111, 0)</f>
        <v>0</v>
      </c>
      <c r="V111">
        <f>IF(P111="외주비", J111, 0)</f>
        <v>0</v>
      </c>
      <c r="W111">
        <f>IF(P111="장비비", J111, 0)</f>
        <v>0</v>
      </c>
      <c r="X111">
        <f>IF(P111="폐기물처리비", L111, 0)</f>
        <v>0</v>
      </c>
      <c r="Y111">
        <f>IF(P111="가설비", J111, 0)</f>
        <v>0</v>
      </c>
      <c r="Z111">
        <f>IF(P111="잡비제외분", F111, 0)</f>
        <v>0</v>
      </c>
      <c r="AA111">
        <f>IF(P111="사급자재대", L111, 0)</f>
        <v>0</v>
      </c>
      <c r="AB111">
        <f>IF(P111="관급자재대", L111, 0)</f>
        <v>0</v>
      </c>
      <c r="AC111">
        <f>IF(P111="사용자항목1", L111, 0)</f>
        <v>0</v>
      </c>
      <c r="AD111">
        <f>IF(P111="사용자항목2", L111, 0)</f>
        <v>0</v>
      </c>
      <c r="AE111">
        <f>IF(P111="안전관리비", L111, 0)</f>
        <v>0</v>
      </c>
      <c r="AF111">
        <f>IF(P111="품질관리비", L111, 0)</f>
        <v>0</v>
      </c>
      <c r="AG111">
        <f>IF(P111="작업부산물(철거해체)", L111, 0)</f>
        <v>0</v>
      </c>
      <c r="AH111">
        <f>IF(P111="사용자항목6", L111, 0)</f>
        <v>0</v>
      </c>
      <c r="AI111">
        <f>IF(P111="사용자항목7", L111, 0)</f>
        <v>0</v>
      </c>
      <c r="AJ111">
        <f>IF(P111="관급자재대(도급자)", L111, 0)</f>
        <v>0</v>
      </c>
      <c r="AK111">
        <f>IF(P111="관급자재대(관급자)", L111, 0)</f>
        <v>0</v>
      </c>
      <c r="AL111">
        <f>IF(P111="사용자항목10", L111, 0)</f>
        <v>0</v>
      </c>
      <c r="AM111">
        <f>IF(P111="폐기물처리비(일반)", L111, 0)</f>
        <v>0</v>
      </c>
      <c r="AN111">
        <f>IF(P111="폐기물처리비(지정)", L111, 0)</f>
        <v>0</v>
      </c>
      <c r="AO111">
        <f>IF(P111="사용자항목13", L111, 0)</f>
        <v>0</v>
      </c>
      <c r="AP111">
        <f>IF(P111="사용자항목14", L111, 0)</f>
        <v>0</v>
      </c>
      <c r="AQ111">
        <f>IF(P111="사용자항목15", L111, 0)</f>
        <v>0</v>
      </c>
      <c r="AR111">
        <f>IF(P111="사용자항목16", L111, 0)</f>
        <v>0</v>
      </c>
      <c r="AS111">
        <f>IF(P111="사용자항목17", L111, 0)</f>
        <v>0</v>
      </c>
      <c r="AT111">
        <f>IF(P111="사용자항목18", L111, 0)</f>
        <v>0</v>
      </c>
      <c r="AU111">
        <f>IF(P111="사용자항목19", L111, 0)</f>
        <v>0</v>
      </c>
      <c r="AY111" s="1" t="s">
        <v>16</v>
      </c>
    </row>
    <row r="112" spans="1:51" ht="20.100000000000001" customHeight="1" x14ac:dyDescent="0.3">
      <c r="A112" s="6" t="s">
        <v>111</v>
      </c>
      <c r="B112" s="7"/>
      <c r="C112" s="8" t="s">
        <v>20</v>
      </c>
      <c r="D112" s="9">
        <v>2.6</v>
      </c>
      <c r="E112" s="9"/>
      <c r="F112" s="9">
        <f>ROUNDDOWN(D112*E112, 0)</f>
        <v>0</v>
      </c>
      <c r="G112" s="9"/>
      <c r="H112" s="9">
        <f>ROUNDDOWN(D112*G112, 0)</f>
        <v>0</v>
      </c>
      <c r="I112" s="9"/>
      <c r="J112" s="9">
        <f>ROUNDDOWN(D112*I112, 0)</f>
        <v>0</v>
      </c>
      <c r="K112" s="9">
        <f>E112+G112+I112</f>
        <v>0</v>
      </c>
      <c r="L112" s="9">
        <f>F112+H112+J112</f>
        <v>0</v>
      </c>
      <c r="M112" s="15"/>
      <c r="O112" t="str">
        <f>""</f>
        <v/>
      </c>
      <c r="P112" s="1" t="s">
        <v>73</v>
      </c>
      <c r="Q112">
        <v>1</v>
      </c>
      <c r="R112">
        <f>IF(P112="기계경비", J112, 0)</f>
        <v>0</v>
      </c>
      <c r="S112">
        <f>IF(P112="운반비", L112, 0)</f>
        <v>0</v>
      </c>
      <c r="T112">
        <f>IF(P112="작업부산물", F112, 0)</f>
        <v>0</v>
      </c>
      <c r="U112">
        <f>IF(P112="관급", F112, 0)</f>
        <v>0</v>
      </c>
      <c r="V112">
        <f>IF(P112="외주비", J112, 0)</f>
        <v>0</v>
      </c>
      <c r="W112">
        <f>IF(P112="장비비", J112, 0)</f>
        <v>0</v>
      </c>
      <c r="X112">
        <f>IF(P112="폐기물처리비", L112, 0)</f>
        <v>0</v>
      </c>
      <c r="Y112">
        <f>IF(P112="가설비", J112, 0)</f>
        <v>0</v>
      </c>
      <c r="Z112">
        <f>IF(P112="잡비제외분", F112, 0)</f>
        <v>0</v>
      </c>
      <c r="AA112">
        <f>IF(P112="사급자재대", L112, 0)</f>
        <v>0</v>
      </c>
      <c r="AB112">
        <f>IF(P112="관급자재대", L112, 0)</f>
        <v>0</v>
      </c>
      <c r="AC112">
        <f>IF(P112="사용자항목1", L112, 0)</f>
        <v>0</v>
      </c>
      <c r="AD112">
        <f>IF(P112="사용자항목2", L112, 0)</f>
        <v>0</v>
      </c>
      <c r="AE112">
        <f>IF(P112="안전관리비", L112, 0)</f>
        <v>0</v>
      </c>
      <c r="AF112">
        <f>IF(P112="품질관리비", L112, 0)</f>
        <v>0</v>
      </c>
      <c r="AG112">
        <f>IF(P112="작업부산물(철거해체)", L112, 0)</f>
        <v>0</v>
      </c>
      <c r="AH112">
        <f>IF(P112="사용자항목6", L112, 0)</f>
        <v>0</v>
      </c>
      <c r="AI112">
        <f>IF(P112="사용자항목7", L112, 0)</f>
        <v>0</v>
      </c>
      <c r="AJ112">
        <f>IF(P112="관급자재대(도급자)", L112, 0)</f>
        <v>0</v>
      </c>
      <c r="AK112">
        <f>IF(P112="관급자재대(관급자)", L112, 0)</f>
        <v>0</v>
      </c>
      <c r="AL112">
        <f>IF(P112="사용자항목10", L112, 0)</f>
        <v>0</v>
      </c>
      <c r="AM112">
        <f>IF(P112="폐기물처리비(일반)", L112, 0)</f>
        <v>0</v>
      </c>
      <c r="AN112">
        <f>IF(P112="폐기물처리비(지정)", L112, 0)</f>
        <v>0</v>
      </c>
      <c r="AO112">
        <f>IF(P112="사용자항목13", L112, 0)</f>
        <v>0</v>
      </c>
      <c r="AP112">
        <f>IF(P112="사용자항목14", L112, 0)</f>
        <v>0</v>
      </c>
      <c r="AQ112">
        <f>IF(P112="사용자항목15", L112, 0)</f>
        <v>0</v>
      </c>
      <c r="AR112">
        <f>IF(P112="사용자항목16", L112, 0)</f>
        <v>0</v>
      </c>
      <c r="AS112">
        <f>IF(P112="사용자항목17", L112, 0)</f>
        <v>0</v>
      </c>
      <c r="AT112">
        <f>IF(P112="사용자항목18", L112, 0)</f>
        <v>0</v>
      </c>
      <c r="AU112">
        <f>IF(P112="사용자항목19", L112, 0)</f>
        <v>0</v>
      </c>
      <c r="AY112" s="1" t="s">
        <v>112</v>
      </c>
    </row>
    <row r="113" spans="1:13" ht="20.100000000000001" customHeight="1" x14ac:dyDescent="0.3">
      <c r="A113" s="7"/>
      <c r="B113" s="7"/>
      <c r="C113" s="14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13" ht="20.100000000000001" customHeight="1" x14ac:dyDescent="0.3">
      <c r="A114" s="7"/>
      <c r="B114" s="7"/>
      <c r="C114" s="14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13" ht="20.100000000000001" customHeight="1" x14ac:dyDescent="0.3">
      <c r="A115" s="7"/>
      <c r="B115" s="7"/>
      <c r="C115" s="14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13" ht="20.100000000000001" customHeight="1" x14ac:dyDescent="0.3">
      <c r="A116" s="7"/>
      <c r="B116" s="7"/>
      <c r="C116" s="14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13" ht="20.100000000000001" customHeight="1" x14ac:dyDescent="0.3">
      <c r="A117" s="7"/>
      <c r="B117" s="7"/>
      <c r="C117" s="14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13" ht="20.100000000000001" customHeight="1" x14ac:dyDescent="0.3">
      <c r="A118" s="7"/>
      <c r="B118" s="7"/>
      <c r="C118" s="14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13" ht="20.100000000000001" customHeight="1" x14ac:dyDescent="0.3">
      <c r="A119" s="7"/>
      <c r="B119" s="7"/>
      <c r="C119" s="14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13" ht="20.100000000000001" customHeight="1" x14ac:dyDescent="0.3">
      <c r="A120" s="7"/>
      <c r="B120" s="7"/>
      <c r="C120" s="14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13" ht="20.100000000000001" customHeight="1" x14ac:dyDescent="0.3">
      <c r="A121" s="7"/>
      <c r="B121" s="7"/>
      <c r="C121" s="14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13" ht="20.100000000000001" customHeight="1" x14ac:dyDescent="0.3">
      <c r="A122" s="7"/>
      <c r="B122" s="7"/>
      <c r="C122" s="14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13" ht="20.100000000000001" customHeight="1" x14ac:dyDescent="0.3">
      <c r="A123" s="7"/>
      <c r="B123" s="7"/>
      <c r="C123" s="14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1:13" ht="20.100000000000001" customHeight="1" x14ac:dyDescent="0.3">
      <c r="A124" s="7"/>
      <c r="B124" s="7"/>
      <c r="C124" s="14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1:13" ht="20.100000000000001" customHeight="1" x14ac:dyDescent="0.3">
      <c r="A125" s="7"/>
      <c r="B125" s="7"/>
      <c r="C125" s="14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13" ht="20.100000000000001" customHeight="1" x14ac:dyDescent="0.3">
      <c r="A126" s="7"/>
      <c r="B126" s="7"/>
      <c r="C126" s="14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spans="1:13" ht="20.100000000000001" customHeight="1" x14ac:dyDescent="0.3">
      <c r="A127" s="7"/>
      <c r="B127" s="7"/>
      <c r="C127" s="14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13" ht="20.100000000000001" customHeight="1" x14ac:dyDescent="0.3">
      <c r="A128" s="7"/>
      <c r="B128" s="7"/>
      <c r="C128" s="14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51" ht="20.100000000000001" customHeight="1" x14ac:dyDescent="0.3">
      <c r="A129" s="7"/>
      <c r="B129" s="7"/>
      <c r="C129" s="14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51" ht="20.100000000000001" customHeight="1" x14ac:dyDescent="0.3">
      <c r="A130" s="10" t="s">
        <v>76</v>
      </c>
      <c r="B130" s="11"/>
      <c r="C130" s="12"/>
      <c r="D130" s="13"/>
      <c r="E130" s="13"/>
      <c r="F130" s="13">
        <f>ROUNDDOWN(SUMIF(Q111:Q129, "1", F111:F129), 0)</f>
        <v>0</v>
      </c>
      <c r="G130" s="13"/>
      <c r="H130" s="13">
        <f>ROUNDDOWN(SUMIF(Q111:Q129, "1", H111:H129), 0)</f>
        <v>0</v>
      </c>
      <c r="I130" s="13"/>
      <c r="J130" s="13">
        <f>ROUNDDOWN(SUMIF(Q111:Q129, "1", J111:J129), 0)</f>
        <v>0</v>
      </c>
      <c r="K130" s="13"/>
      <c r="L130" s="13">
        <f>F130+H130+J130</f>
        <v>0</v>
      </c>
      <c r="M130" s="13"/>
      <c r="R130">
        <f t="shared" ref="R130:AY130" si="6">ROUNDDOWN(SUM(R111:R112), 0)</f>
        <v>0</v>
      </c>
      <c r="S130">
        <f t="shared" si="6"/>
        <v>0</v>
      </c>
      <c r="T130">
        <f t="shared" si="6"/>
        <v>0</v>
      </c>
      <c r="U130">
        <f t="shared" si="6"/>
        <v>0</v>
      </c>
      <c r="V130">
        <f t="shared" si="6"/>
        <v>0</v>
      </c>
      <c r="W130">
        <f t="shared" si="6"/>
        <v>0</v>
      </c>
      <c r="X130">
        <f t="shared" si="6"/>
        <v>0</v>
      </c>
      <c r="Y130">
        <f t="shared" si="6"/>
        <v>0</v>
      </c>
      <c r="Z130">
        <f t="shared" si="6"/>
        <v>0</v>
      </c>
      <c r="AA130">
        <f t="shared" si="6"/>
        <v>0</v>
      </c>
      <c r="AB130">
        <f t="shared" si="6"/>
        <v>0</v>
      </c>
      <c r="AC130">
        <f t="shared" si="6"/>
        <v>0</v>
      </c>
      <c r="AD130">
        <f t="shared" si="6"/>
        <v>0</v>
      </c>
      <c r="AE130">
        <f t="shared" si="6"/>
        <v>0</v>
      </c>
      <c r="AF130">
        <f t="shared" si="6"/>
        <v>0</v>
      </c>
      <c r="AG130">
        <f t="shared" si="6"/>
        <v>0</v>
      </c>
      <c r="AH130">
        <f t="shared" si="6"/>
        <v>0</v>
      </c>
      <c r="AI130">
        <f t="shared" si="6"/>
        <v>0</v>
      </c>
      <c r="AJ130">
        <f t="shared" si="6"/>
        <v>0</v>
      </c>
      <c r="AK130">
        <f t="shared" si="6"/>
        <v>0</v>
      </c>
      <c r="AL130">
        <f t="shared" si="6"/>
        <v>0</v>
      </c>
      <c r="AM130">
        <f t="shared" si="6"/>
        <v>0</v>
      </c>
      <c r="AN130">
        <f t="shared" si="6"/>
        <v>0</v>
      </c>
      <c r="AO130">
        <f t="shared" si="6"/>
        <v>0</v>
      </c>
      <c r="AP130">
        <f t="shared" si="6"/>
        <v>0</v>
      </c>
      <c r="AQ130">
        <f t="shared" si="6"/>
        <v>0</v>
      </c>
      <c r="AR130">
        <f t="shared" si="6"/>
        <v>0</v>
      </c>
      <c r="AS130">
        <f t="shared" si="6"/>
        <v>0</v>
      </c>
      <c r="AT130">
        <f t="shared" si="6"/>
        <v>0</v>
      </c>
      <c r="AU130">
        <f t="shared" si="6"/>
        <v>0</v>
      </c>
      <c r="AV130">
        <f t="shared" si="6"/>
        <v>0</v>
      </c>
      <c r="AW130">
        <f t="shared" si="6"/>
        <v>0</v>
      </c>
      <c r="AX130">
        <f t="shared" si="6"/>
        <v>0</v>
      </c>
      <c r="AY130">
        <f t="shared" si="6"/>
        <v>0</v>
      </c>
    </row>
    <row r="131" spans="1:51" ht="20.100000000000001" customHeight="1" x14ac:dyDescent="0.3">
      <c r="A131" s="49" t="s">
        <v>204</v>
      </c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</row>
    <row r="132" spans="1:51" ht="20.100000000000001" customHeight="1" x14ac:dyDescent="0.3">
      <c r="A132" s="6" t="s">
        <v>113</v>
      </c>
      <c r="B132" s="6" t="s">
        <v>114</v>
      </c>
      <c r="C132" s="8" t="s">
        <v>115</v>
      </c>
      <c r="D132" s="9">
        <v>1</v>
      </c>
      <c r="E132" s="9"/>
      <c r="F132" s="9">
        <f t="shared" ref="F132:F149" si="7">ROUNDDOWN(D132*E132, 0)</f>
        <v>0</v>
      </c>
      <c r="G132" s="9"/>
      <c r="H132" s="9">
        <f t="shared" ref="H132:H149" si="8">ROUNDDOWN(D132*G132, 0)</f>
        <v>0</v>
      </c>
      <c r="I132" s="9"/>
      <c r="J132" s="9">
        <f t="shared" ref="J132:J149" si="9">ROUNDDOWN(D132*I132, 0)</f>
        <v>0</v>
      </c>
      <c r="K132" s="9">
        <f t="shared" ref="K132:K149" si="10">E132+G132+I132</f>
        <v>0</v>
      </c>
      <c r="L132" s="9">
        <f t="shared" ref="L132:L149" si="11">F132+H132+J132</f>
        <v>0</v>
      </c>
      <c r="M132" s="15"/>
      <c r="O132" t="str">
        <f>""</f>
        <v/>
      </c>
      <c r="P132" s="1" t="s">
        <v>73</v>
      </c>
      <c r="Q132">
        <v>1</v>
      </c>
      <c r="R132">
        <f t="shared" ref="R132:R149" si="12">IF(P132="기계경비", J132, 0)</f>
        <v>0</v>
      </c>
      <c r="S132">
        <f t="shared" ref="S132:S149" si="13">IF(P132="운반비", L132, 0)</f>
        <v>0</v>
      </c>
      <c r="T132">
        <f t="shared" ref="T132:T149" si="14">IF(P132="작업부산물", F132, 0)</f>
        <v>0</v>
      </c>
      <c r="U132">
        <f t="shared" ref="U132:U149" si="15">IF(P132="관급", F132, 0)</f>
        <v>0</v>
      </c>
      <c r="V132">
        <f t="shared" ref="V132:V149" si="16">IF(P132="외주비", J132, 0)</f>
        <v>0</v>
      </c>
      <c r="W132">
        <f t="shared" ref="W132:W149" si="17">IF(P132="장비비", J132, 0)</f>
        <v>0</v>
      </c>
      <c r="X132">
        <f t="shared" ref="X132:X149" si="18">IF(P132="폐기물처리비", L132, 0)</f>
        <v>0</v>
      </c>
      <c r="Y132">
        <f t="shared" ref="Y132:Y149" si="19">IF(P132="가설비", J132, 0)</f>
        <v>0</v>
      </c>
      <c r="Z132">
        <f t="shared" ref="Z132:Z149" si="20">IF(P132="잡비제외분", F132, 0)</f>
        <v>0</v>
      </c>
      <c r="AA132">
        <f t="shared" ref="AA132:AA149" si="21">IF(P132="사급자재대", L132, 0)</f>
        <v>0</v>
      </c>
      <c r="AB132">
        <f t="shared" ref="AB132:AB149" si="22">IF(P132="관급자재대", L132, 0)</f>
        <v>0</v>
      </c>
      <c r="AC132">
        <f t="shared" ref="AC132:AC149" si="23">IF(P132="사용자항목1", L132, 0)</f>
        <v>0</v>
      </c>
      <c r="AD132">
        <f t="shared" ref="AD132:AD149" si="24">IF(P132="사용자항목2", L132, 0)</f>
        <v>0</v>
      </c>
      <c r="AE132">
        <f t="shared" ref="AE132:AE149" si="25">IF(P132="안전관리비", L132, 0)</f>
        <v>0</v>
      </c>
      <c r="AF132">
        <f t="shared" ref="AF132:AF149" si="26">IF(P132="품질관리비", L132, 0)</f>
        <v>0</v>
      </c>
      <c r="AG132">
        <f t="shared" ref="AG132:AG149" si="27">IF(P132="작업부산물(철거해체)", L132, 0)</f>
        <v>0</v>
      </c>
      <c r="AH132">
        <f t="shared" ref="AH132:AH149" si="28">IF(P132="사용자항목6", L132, 0)</f>
        <v>0</v>
      </c>
      <c r="AI132">
        <f t="shared" ref="AI132:AI149" si="29">IF(P132="사용자항목7", L132, 0)</f>
        <v>0</v>
      </c>
      <c r="AJ132">
        <f t="shared" ref="AJ132:AJ149" si="30">IF(P132="관급자재대(도급자)", L132, 0)</f>
        <v>0</v>
      </c>
      <c r="AK132">
        <f t="shared" ref="AK132:AK149" si="31">IF(P132="관급자재대(관급자)", L132, 0)</f>
        <v>0</v>
      </c>
      <c r="AL132">
        <f t="shared" ref="AL132:AL149" si="32">IF(P132="사용자항목10", L132, 0)</f>
        <v>0</v>
      </c>
      <c r="AM132">
        <f t="shared" ref="AM132:AM149" si="33">IF(P132="폐기물처리비(일반)", L132, 0)</f>
        <v>0</v>
      </c>
      <c r="AN132">
        <f t="shared" ref="AN132:AN149" si="34">IF(P132="폐기물처리비(지정)", L132, 0)</f>
        <v>0</v>
      </c>
      <c r="AO132">
        <f t="shared" ref="AO132:AO149" si="35">IF(P132="사용자항목13", L132, 0)</f>
        <v>0</v>
      </c>
      <c r="AP132">
        <f t="shared" ref="AP132:AP149" si="36">IF(P132="사용자항목14", L132, 0)</f>
        <v>0</v>
      </c>
      <c r="AQ132">
        <f t="shared" ref="AQ132:AQ149" si="37">IF(P132="사용자항목15", L132, 0)</f>
        <v>0</v>
      </c>
      <c r="AR132">
        <f t="shared" ref="AR132:AR149" si="38">IF(P132="사용자항목16", L132, 0)</f>
        <v>0</v>
      </c>
      <c r="AS132">
        <f t="shared" ref="AS132:AS149" si="39">IF(P132="사용자항목17", L132, 0)</f>
        <v>0</v>
      </c>
      <c r="AT132">
        <f t="shared" ref="AT132:AT149" si="40">IF(P132="사용자항목18", L132, 0)</f>
        <v>0</v>
      </c>
      <c r="AU132">
        <f t="shared" ref="AU132:AU149" si="41">IF(P132="사용자항목19", L132, 0)</f>
        <v>0</v>
      </c>
    </row>
    <row r="133" spans="1:51" ht="20.100000000000001" customHeight="1" x14ac:dyDescent="0.3">
      <c r="A133" s="6" t="s">
        <v>116</v>
      </c>
      <c r="B133" s="6" t="s">
        <v>117</v>
      </c>
      <c r="C133" s="8" t="s">
        <v>115</v>
      </c>
      <c r="D133" s="9">
        <v>1</v>
      </c>
      <c r="E133" s="9"/>
      <c r="F133" s="9">
        <f t="shared" si="7"/>
        <v>0</v>
      </c>
      <c r="G133" s="9"/>
      <c r="H133" s="9">
        <f t="shared" si="8"/>
        <v>0</v>
      </c>
      <c r="I133" s="9"/>
      <c r="J133" s="9">
        <f t="shared" si="9"/>
        <v>0</v>
      </c>
      <c r="K133" s="9">
        <f t="shared" si="10"/>
        <v>0</v>
      </c>
      <c r="L133" s="9">
        <f t="shared" si="11"/>
        <v>0</v>
      </c>
      <c r="M133" s="15"/>
      <c r="O133" t="str">
        <f>""</f>
        <v/>
      </c>
      <c r="P133" s="1" t="s">
        <v>73</v>
      </c>
      <c r="Q133">
        <v>1</v>
      </c>
      <c r="R133">
        <f t="shared" si="12"/>
        <v>0</v>
      </c>
      <c r="S133">
        <f t="shared" si="13"/>
        <v>0</v>
      </c>
      <c r="T133">
        <f t="shared" si="14"/>
        <v>0</v>
      </c>
      <c r="U133">
        <f t="shared" si="15"/>
        <v>0</v>
      </c>
      <c r="V133">
        <f t="shared" si="16"/>
        <v>0</v>
      </c>
      <c r="W133">
        <f t="shared" si="17"/>
        <v>0</v>
      </c>
      <c r="X133">
        <f t="shared" si="18"/>
        <v>0</v>
      </c>
      <c r="Y133">
        <f t="shared" si="19"/>
        <v>0</v>
      </c>
      <c r="Z133">
        <f t="shared" si="20"/>
        <v>0</v>
      </c>
      <c r="AA133">
        <f t="shared" si="21"/>
        <v>0</v>
      </c>
      <c r="AB133">
        <f t="shared" si="22"/>
        <v>0</v>
      </c>
      <c r="AC133">
        <f t="shared" si="23"/>
        <v>0</v>
      </c>
      <c r="AD133">
        <f t="shared" si="24"/>
        <v>0</v>
      </c>
      <c r="AE133">
        <f t="shared" si="25"/>
        <v>0</v>
      </c>
      <c r="AF133">
        <f t="shared" si="26"/>
        <v>0</v>
      </c>
      <c r="AG133">
        <f t="shared" si="27"/>
        <v>0</v>
      </c>
      <c r="AH133">
        <f t="shared" si="28"/>
        <v>0</v>
      </c>
      <c r="AI133">
        <f t="shared" si="29"/>
        <v>0</v>
      </c>
      <c r="AJ133">
        <f t="shared" si="30"/>
        <v>0</v>
      </c>
      <c r="AK133">
        <f t="shared" si="31"/>
        <v>0</v>
      </c>
      <c r="AL133">
        <f t="shared" si="32"/>
        <v>0</v>
      </c>
      <c r="AM133">
        <f t="shared" si="33"/>
        <v>0</v>
      </c>
      <c r="AN133">
        <f t="shared" si="34"/>
        <v>0</v>
      </c>
      <c r="AO133">
        <f t="shared" si="35"/>
        <v>0</v>
      </c>
      <c r="AP133">
        <f t="shared" si="36"/>
        <v>0</v>
      </c>
      <c r="AQ133">
        <f t="shared" si="37"/>
        <v>0</v>
      </c>
      <c r="AR133">
        <f t="shared" si="38"/>
        <v>0</v>
      </c>
      <c r="AS133">
        <f t="shared" si="39"/>
        <v>0</v>
      </c>
      <c r="AT133">
        <f t="shared" si="40"/>
        <v>0</v>
      </c>
      <c r="AU133">
        <f t="shared" si="41"/>
        <v>0</v>
      </c>
      <c r="AY133" s="1" t="s">
        <v>16</v>
      </c>
    </row>
    <row r="134" spans="1:51" ht="20.100000000000001" customHeight="1" x14ac:dyDescent="0.3">
      <c r="A134" s="6" t="s">
        <v>118</v>
      </c>
      <c r="B134" s="6" t="s">
        <v>119</v>
      </c>
      <c r="C134" s="8" t="s">
        <v>115</v>
      </c>
      <c r="D134" s="9">
        <v>3</v>
      </c>
      <c r="E134" s="9"/>
      <c r="F134" s="9">
        <f t="shared" si="7"/>
        <v>0</v>
      </c>
      <c r="G134" s="9"/>
      <c r="H134" s="9">
        <f t="shared" si="8"/>
        <v>0</v>
      </c>
      <c r="I134" s="9"/>
      <c r="J134" s="9">
        <f t="shared" si="9"/>
        <v>0</v>
      </c>
      <c r="K134" s="9">
        <f t="shared" si="10"/>
        <v>0</v>
      </c>
      <c r="L134" s="9">
        <f t="shared" si="11"/>
        <v>0</v>
      </c>
      <c r="M134" s="15"/>
      <c r="O134" t="str">
        <f>""</f>
        <v/>
      </c>
      <c r="P134" s="1" t="s">
        <v>73</v>
      </c>
      <c r="Q134">
        <v>1</v>
      </c>
      <c r="R134">
        <f t="shared" si="12"/>
        <v>0</v>
      </c>
      <c r="S134">
        <f t="shared" si="13"/>
        <v>0</v>
      </c>
      <c r="T134">
        <f t="shared" si="14"/>
        <v>0</v>
      </c>
      <c r="U134">
        <f t="shared" si="15"/>
        <v>0</v>
      </c>
      <c r="V134">
        <f t="shared" si="16"/>
        <v>0</v>
      </c>
      <c r="W134">
        <f t="shared" si="17"/>
        <v>0</v>
      </c>
      <c r="X134">
        <f t="shared" si="18"/>
        <v>0</v>
      </c>
      <c r="Y134">
        <f t="shared" si="19"/>
        <v>0</v>
      </c>
      <c r="Z134">
        <f t="shared" si="20"/>
        <v>0</v>
      </c>
      <c r="AA134">
        <f t="shared" si="21"/>
        <v>0</v>
      </c>
      <c r="AB134">
        <f t="shared" si="22"/>
        <v>0</v>
      </c>
      <c r="AC134">
        <f t="shared" si="23"/>
        <v>0</v>
      </c>
      <c r="AD134">
        <f t="shared" si="24"/>
        <v>0</v>
      </c>
      <c r="AE134">
        <f t="shared" si="25"/>
        <v>0</v>
      </c>
      <c r="AF134">
        <f t="shared" si="26"/>
        <v>0</v>
      </c>
      <c r="AG134">
        <f t="shared" si="27"/>
        <v>0</v>
      </c>
      <c r="AH134">
        <f t="shared" si="28"/>
        <v>0</v>
      </c>
      <c r="AI134">
        <f t="shared" si="29"/>
        <v>0</v>
      </c>
      <c r="AJ134">
        <f t="shared" si="30"/>
        <v>0</v>
      </c>
      <c r="AK134">
        <f t="shared" si="31"/>
        <v>0</v>
      </c>
      <c r="AL134">
        <f t="shared" si="32"/>
        <v>0</v>
      </c>
      <c r="AM134">
        <f t="shared" si="33"/>
        <v>0</v>
      </c>
      <c r="AN134">
        <f t="shared" si="34"/>
        <v>0</v>
      </c>
      <c r="AO134">
        <f t="shared" si="35"/>
        <v>0</v>
      </c>
      <c r="AP134">
        <f t="shared" si="36"/>
        <v>0</v>
      </c>
      <c r="AQ134">
        <f t="shared" si="37"/>
        <v>0</v>
      </c>
      <c r="AR134">
        <f t="shared" si="38"/>
        <v>0</v>
      </c>
      <c r="AS134">
        <f t="shared" si="39"/>
        <v>0</v>
      </c>
      <c r="AT134">
        <f t="shared" si="40"/>
        <v>0</v>
      </c>
      <c r="AU134">
        <f t="shared" si="41"/>
        <v>0</v>
      </c>
      <c r="AY134" s="1" t="s">
        <v>16</v>
      </c>
    </row>
    <row r="135" spans="1:51" ht="20.100000000000001" customHeight="1" x14ac:dyDescent="0.3">
      <c r="A135" s="6" t="s">
        <v>120</v>
      </c>
      <c r="B135" s="6" t="s">
        <v>119</v>
      </c>
      <c r="C135" s="8" t="s">
        <v>115</v>
      </c>
      <c r="D135" s="9">
        <v>1</v>
      </c>
      <c r="E135" s="9"/>
      <c r="F135" s="9">
        <f t="shared" si="7"/>
        <v>0</v>
      </c>
      <c r="G135" s="9"/>
      <c r="H135" s="9">
        <f t="shared" si="8"/>
        <v>0</v>
      </c>
      <c r="I135" s="9"/>
      <c r="J135" s="9">
        <f t="shared" si="9"/>
        <v>0</v>
      </c>
      <c r="K135" s="9">
        <f t="shared" si="10"/>
        <v>0</v>
      </c>
      <c r="L135" s="9">
        <f t="shared" si="11"/>
        <v>0</v>
      </c>
      <c r="M135" s="15"/>
      <c r="O135" t="str">
        <f>""</f>
        <v/>
      </c>
      <c r="P135" s="1" t="s">
        <v>73</v>
      </c>
      <c r="Q135">
        <v>1</v>
      </c>
      <c r="R135">
        <f t="shared" si="12"/>
        <v>0</v>
      </c>
      <c r="S135">
        <f t="shared" si="13"/>
        <v>0</v>
      </c>
      <c r="T135">
        <f t="shared" si="14"/>
        <v>0</v>
      </c>
      <c r="U135">
        <f t="shared" si="15"/>
        <v>0</v>
      </c>
      <c r="V135">
        <f t="shared" si="16"/>
        <v>0</v>
      </c>
      <c r="W135">
        <f t="shared" si="17"/>
        <v>0</v>
      </c>
      <c r="X135">
        <f t="shared" si="18"/>
        <v>0</v>
      </c>
      <c r="Y135">
        <f t="shared" si="19"/>
        <v>0</v>
      </c>
      <c r="Z135">
        <f t="shared" si="20"/>
        <v>0</v>
      </c>
      <c r="AA135">
        <f t="shared" si="21"/>
        <v>0</v>
      </c>
      <c r="AB135">
        <f t="shared" si="22"/>
        <v>0</v>
      </c>
      <c r="AC135">
        <f t="shared" si="23"/>
        <v>0</v>
      </c>
      <c r="AD135">
        <f t="shared" si="24"/>
        <v>0</v>
      </c>
      <c r="AE135">
        <f t="shared" si="25"/>
        <v>0</v>
      </c>
      <c r="AF135">
        <f t="shared" si="26"/>
        <v>0</v>
      </c>
      <c r="AG135">
        <f t="shared" si="27"/>
        <v>0</v>
      </c>
      <c r="AH135">
        <f t="shared" si="28"/>
        <v>0</v>
      </c>
      <c r="AI135">
        <f t="shared" si="29"/>
        <v>0</v>
      </c>
      <c r="AJ135">
        <f t="shared" si="30"/>
        <v>0</v>
      </c>
      <c r="AK135">
        <f t="shared" si="31"/>
        <v>0</v>
      </c>
      <c r="AL135">
        <f t="shared" si="32"/>
        <v>0</v>
      </c>
      <c r="AM135">
        <f t="shared" si="33"/>
        <v>0</v>
      </c>
      <c r="AN135">
        <f t="shared" si="34"/>
        <v>0</v>
      </c>
      <c r="AO135">
        <f t="shared" si="35"/>
        <v>0</v>
      </c>
      <c r="AP135">
        <f t="shared" si="36"/>
        <v>0</v>
      </c>
      <c r="AQ135">
        <f t="shared" si="37"/>
        <v>0</v>
      </c>
      <c r="AR135">
        <f t="shared" si="38"/>
        <v>0</v>
      </c>
      <c r="AS135">
        <f t="shared" si="39"/>
        <v>0</v>
      </c>
      <c r="AT135">
        <f t="shared" si="40"/>
        <v>0</v>
      </c>
      <c r="AU135">
        <f t="shared" si="41"/>
        <v>0</v>
      </c>
    </row>
    <row r="136" spans="1:51" ht="20.100000000000001" customHeight="1" x14ac:dyDescent="0.3">
      <c r="A136" s="6" t="s">
        <v>121</v>
      </c>
      <c r="B136" s="6" t="s">
        <v>122</v>
      </c>
      <c r="C136" s="8" t="s">
        <v>115</v>
      </c>
      <c r="D136" s="9">
        <v>1</v>
      </c>
      <c r="E136" s="9"/>
      <c r="F136" s="9">
        <f t="shared" si="7"/>
        <v>0</v>
      </c>
      <c r="G136" s="9"/>
      <c r="H136" s="9">
        <f t="shared" si="8"/>
        <v>0</v>
      </c>
      <c r="I136" s="9"/>
      <c r="J136" s="9">
        <f t="shared" si="9"/>
        <v>0</v>
      </c>
      <c r="K136" s="9">
        <f t="shared" si="10"/>
        <v>0</v>
      </c>
      <c r="L136" s="9">
        <f t="shared" si="11"/>
        <v>0</v>
      </c>
      <c r="M136" s="15"/>
      <c r="O136" t="str">
        <f>""</f>
        <v/>
      </c>
      <c r="P136" s="1" t="s">
        <v>73</v>
      </c>
      <c r="Q136">
        <v>1</v>
      </c>
      <c r="R136">
        <f t="shared" si="12"/>
        <v>0</v>
      </c>
      <c r="S136">
        <f t="shared" si="13"/>
        <v>0</v>
      </c>
      <c r="T136">
        <f t="shared" si="14"/>
        <v>0</v>
      </c>
      <c r="U136">
        <f t="shared" si="15"/>
        <v>0</v>
      </c>
      <c r="V136">
        <f t="shared" si="16"/>
        <v>0</v>
      </c>
      <c r="W136">
        <f t="shared" si="17"/>
        <v>0</v>
      </c>
      <c r="X136">
        <f t="shared" si="18"/>
        <v>0</v>
      </c>
      <c r="Y136">
        <f t="shared" si="19"/>
        <v>0</v>
      </c>
      <c r="Z136">
        <f t="shared" si="20"/>
        <v>0</v>
      </c>
      <c r="AA136">
        <f t="shared" si="21"/>
        <v>0</v>
      </c>
      <c r="AB136">
        <f t="shared" si="22"/>
        <v>0</v>
      </c>
      <c r="AC136">
        <f t="shared" si="23"/>
        <v>0</v>
      </c>
      <c r="AD136">
        <f t="shared" si="24"/>
        <v>0</v>
      </c>
      <c r="AE136">
        <f t="shared" si="25"/>
        <v>0</v>
      </c>
      <c r="AF136">
        <f t="shared" si="26"/>
        <v>0</v>
      </c>
      <c r="AG136">
        <f t="shared" si="27"/>
        <v>0</v>
      </c>
      <c r="AH136">
        <f t="shared" si="28"/>
        <v>0</v>
      </c>
      <c r="AI136">
        <f t="shared" si="29"/>
        <v>0</v>
      </c>
      <c r="AJ136">
        <f t="shared" si="30"/>
        <v>0</v>
      </c>
      <c r="AK136">
        <f t="shared" si="31"/>
        <v>0</v>
      </c>
      <c r="AL136">
        <f t="shared" si="32"/>
        <v>0</v>
      </c>
      <c r="AM136">
        <f t="shared" si="33"/>
        <v>0</v>
      </c>
      <c r="AN136">
        <f t="shared" si="34"/>
        <v>0</v>
      </c>
      <c r="AO136">
        <f t="shared" si="35"/>
        <v>0</v>
      </c>
      <c r="AP136">
        <f t="shared" si="36"/>
        <v>0</v>
      </c>
      <c r="AQ136">
        <f t="shared" si="37"/>
        <v>0</v>
      </c>
      <c r="AR136">
        <f t="shared" si="38"/>
        <v>0</v>
      </c>
      <c r="AS136">
        <f t="shared" si="39"/>
        <v>0</v>
      </c>
      <c r="AT136">
        <f t="shared" si="40"/>
        <v>0</v>
      </c>
      <c r="AU136">
        <f t="shared" si="41"/>
        <v>0</v>
      </c>
    </row>
    <row r="137" spans="1:51" ht="20.100000000000001" customHeight="1" x14ac:dyDescent="0.3">
      <c r="A137" s="6" t="s">
        <v>40</v>
      </c>
      <c r="B137" s="6" t="s">
        <v>41</v>
      </c>
      <c r="C137" s="8" t="s">
        <v>42</v>
      </c>
      <c r="D137" s="9">
        <v>1</v>
      </c>
      <c r="E137" s="9"/>
      <c r="F137" s="9">
        <f t="shared" si="7"/>
        <v>0</v>
      </c>
      <c r="G137" s="9"/>
      <c r="H137" s="9">
        <f t="shared" si="8"/>
        <v>0</v>
      </c>
      <c r="I137" s="9"/>
      <c r="J137" s="9">
        <f t="shared" si="9"/>
        <v>0</v>
      </c>
      <c r="K137" s="9">
        <f t="shared" si="10"/>
        <v>0</v>
      </c>
      <c r="L137" s="9">
        <f t="shared" si="11"/>
        <v>0</v>
      </c>
      <c r="M137" s="15"/>
      <c r="O137" t="str">
        <f>"01"</f>
        <v>01</v>
      </c>
      <c r="P137" s="1" t="s">
        <v>73</v>
      </c>
      <c r="Q137">
        <v>1</v>
      </c>
      <c r="R137">
        <f t="shared" si="12"/>
        <v>0</v>
      </c>
      <c r="S137">
        <f t="shared" si="13"/>
        <v>0</v>
      </c>
      <c r="T137">
        <f t="shared" si="14"/>
        <v>0</v>
      </c>
      <c r="U137">
        <f t="shared" si="15"/>
        <v>0</v>
      </c>
      <c r="V137">
        <f t="shared" si="16"/>
        <v>0</v>
      </c>
      <c r="W137">
        <f t="shared" si="17"/>
        <v>0</v>
      </c>
      <c r="X137">
        <f t="shared" si="18"/>
        <v>0</v>
      </c>
      <c r="Y137">
        <f t="shared" si="19"/>
        <v>0</v>
      </c>
      <c r="Z137">
        <f t="shared" si="20"/>
        <v>0</v>
      </c>
      <c r="AA137">
        <f t="shared" si="21"/>
        <v>0</v>
      </c>
      <c r="AB137">
        <f t="shared" si="22"/>
        <v>0</v>
      </c>
      <c r="AC137">
        <f t="shared" si="23"/>
        <v>0</v>
      </c>
      <c r="AD137">
        <f t="shared" si="24"/>
        <v>0</v>
      </c>
      <c r="AE137">
        <f t="shared" si="25"/>
        <v>0</v>
      </c>
      <c r="AF137">
        <f t="shared" si="26"/>
        <v>0</v>
      </c>
      <c r="AG137">
        <f t="shared" si="27"/>
        <v>0</v>
      </c>
      <c r="AH137">
        <f t="shared" si="28"/>
        <v>0</v>
      </c>
      <c r="AI137">
        <f t="shared" si="29"/>
        <v>0</v>
      </c>
      <c r="AJ137">
        <f t="shared" si="30"/>
        <v>0</v>
      </c>
      <c r="AK137">
        <f t="shared" si="31"/>
        <v>0</v>
      </c>
      <c r="AL137">
        <f t="shared" si="32"/>
        <v>0</v>
      </c>
      <c r="AM137">
        <f t="shared" si="33"/>
        <v>0</v>
      </c>
      <c r="AN137">
        <f t="shared" si="34"/>
        <v>0</v>
      </c>
      <c r="AO137">
        <f t="shared" si="35"/>
        <v>0</v>
      </c>
      <c r="AP137">
        <f t="shared" si="36"/>
        <v>0</v>
      </c>
      <c r="AQ137">
        <f t="shared" si="37"/>
        <v>0</v>
      </c>
      <c r="AR137">
        <f t="shared" si="38"/>
        <v>0</v>
      </c>
      <c r="AS137">
        <f t="shared" si="39"/>
        <v>0</v>
      </c>
      <c r="AT137">
        <f t="shared" si="40"/>
        <v>0</v>
      </c>
      <c r="AU137">
        <f t="shared" si="41"/>
        <v>0</v>
      </c>
    </row>
    <row r="138" spans="1:51" ht="20.100000000000001" customHeight="1" x14ac:dyDescent="0.3">
      <c r="A138" s="6" t="s">
        <v>11</v>
      </c>
      <c r="B138" s="6" t="s">
        <v>12</v>
      </c>
      <c r="C138" s="8" t="s">
        <v>10</v>
      </c>
      <c r="D138" s="9">
        <v>2</v>
      </c>
      <c r="E138" s="9"/>
      <c r="F138" s="9">
        <f t="shared" si="7"/>
        <v>0</v>
      </c>
      <c r="G138" s="9"/>
      <c r="H138" s="9">
        <f t="shared" si="8"/>
        <v>0</v>
      </c>
      <c r="I138" s="9"/>
      <c r="J138" s="9">
        <f t="shared" si="9"/>
        <v>0</v>
      </c>
      <c r="K138" s="9">
        <f t="shared" si="10"/>
        <v>0</v>
      </c>
      <c r="L138" s="9">
        <f t="shared" si="11"/>
        <v>0</v>
      </c>
      <c r="M138" s="15"/>
      <c r="O138" t="str">
        <f>"01"</f>
        <v>01</v>
      </c>
      <c r="P138" s="1" t="s">
        <v>73</v>
      </c>
      <c r="Q138">
        <v>1</v>
      </c>
      <c r="R138">
        <f t="shared" si="12"/>
        <v>0</v>
      </c>
      <c r="S138">
        <f t="shared" si="13"/>
        <v>0</v>
      </c>
      <c r="T138">
        <f t="shared" si="14"/>
        <v>0</v>
      </c>
      <c r="U138">
        <f t="shared" si="15"/>
        <v>0</v>
      </c>
      <c r="V138">
        <f t="shared" si="16"/>
        <v>0</v>
      </c>
      <c r="W138">
        <f t="shared" si="17"/>
        <v>0</v>
      </c>
      <c r="X138">
        <f t="shared" si="18"/>
        <v>0</v>
      </c>
      <c r="Y138">
        <f t="shared" si="19"/>
        <v>0</v>
      </c>
      <c r="Z138">
        <f t="shared" si="20"/>
        <v>0</v>
      </c>
      <c r="AA138">
        <f t="shared" si="21"/>
        <v>0</v>
      </c>
      <c r="AB138">
        <f t="shared" si="22"/>
        <v>0</v>
      </c>
      <c r="AC138">
        <f t="shared" si="23"/>
        <v>0</v>
      </c>
      <c r="AD138">
        <f t="shared" si="24"/>
        <v>0</v>
      </c>
      <c r="AE138">
        <f t="shared" si="25"/>
        <v>0</v>
      </c>
      <c r="AF138">
        <f t="shared" si="26"/>
        <v>0</v>
      </c>
      <c r="AG138">
        <f t="shared" si="27"/>
        <v>0</v>
      </c>
      <c r="AH138">
        <f t="shared" si="28"/>
        <v>0</v>
      </c>
      <c r="AI138">
        <f t="shared" si="29"/>
        <v>0</v>
      </c>
      <c r="AJ138">
        <f t="shared" si="30"/>
        <v>0</v>
      </c>
      <c r="AK138">
        <f t="shared" si="31"/>
        <v>0</v>
      </c>
      <c r="AL138">
        <f t="shared" si="32"/>
        <v>0</v>
      </c>
      <c r="AM138">
        <f t="shared" si="33"/>
        <v>0</v>
      </c>
      <c r="AN138">
        <f t="shared" si="34"/>
        <v>0</v>
      </c>
      <c r="AO138">
        <f t="shared" si="35"/>
        <v>0</v>
      </c>
      <c r="AP138">
        <f t="shared" si="36"/>
        <v>0</v>
      </c>
      <c r="AQ138">
        <f t="shared" si="37"/>
        <v>0</v>
      </c>
      <c r="AR138">
        <f t="shared" si="38"/>
        <v>0</v>
      </c>
      <c r="AS138">
        <f t="shared" si="39"/>
        <v>0</v>
      </c>
      <c r="AT138">
        <f t="shared" si="40"/>
        <v>0</v>
      </c>
      <c r="AU138">
        <f t="shared" si="41"/>
        <v>0</v>
      </c>
      <c r="AY138" s="1" t="s">
        <v>13</v>
      </c>
    </row>
    <row r="139" spans="1:51" ht="20.100000000000001" customHeight="1" x14ac:dyDescent="0.3">
      <c r="A139" s="6" t="s">
        <v>35</v>
      </c>
      <c r="B139" s="6" t="s">
        <v>36</v>
      </c>
      <c r="C139" s="8" t="s">
        <v>25</v>
      </c>
      <c r="D139" s="9">
        <v>2</v>
      </c>
      <c r="E139" s="9"/>
      <c r="F139" s="9">
        <f t="shared" si="7"/>
        <v>0</v>
      </c>
      <c r="G139" s="9"/>
      <c r="H139" s="9">
        <f t="shared" si="8"/>
        <v>0</v>
      </c>
      <c r="I139" s="9"/>
      <c r="J139" s="9">
        <f t="shared" si="9"/>
        <v>0</v>
      </c>
      <c r="K139" s="9">
        <f t="shared" si="10"/>
        <v>0</v>
      </c>
      <c r="L139" s="9">
        <f t="shared" si="11"/>
        <v>0</v>
      </c>
      <c r="M139" s="15"/>
      <c r="O139" t="str">
        <f>"01"</f>
        <v>01</v>
      </c>
      <c r="P139" s="1" t="s">
        <v>73</v>
      </c>
      <c r="Q139">
        <v>1</v>
      </c>
      <c r="R139">
        <f t="shared" si="12"/>
        <v>0</v>
      </c>
      <c r="S139">
        <f t="shared" si="13"/>
        <v>0</v>
      </c>
      <c r="T139">
        <f t="shared" si="14"/>
        <v>0</v>
      </c>
      <c r="U139">
        <f t="shared" si="15"/>
        <v>0</v>
      </c>
      <c r="V139">
        <f t="shared" si="16"/>
        <v>0</v>
      </c>
      <c r="W139">
        <f t="shared" si="17"/>
        <v>0</v>
      </c>
      <c r="X139">
        <f t="shared" si="18"/>
        <v>0</v>
      </c>
      <c r="Y139">
        <f t="shared" si="19"/>
        <v>0</v>
      </c>
      <c r="Z139">
        <f t="shared" si="20"/>
        <v>0</v>
      </c>
      <c r="AA139">
        <f t="shared" si="21"/>
        <v>0</v>
      </c>
      <c r="AB139">
        <f t="shared" si="22"/>
        <v>0</v>
      </c>
      <c r="AC139">
        <f t="shared" si="23"/>
        <v>0</v>
      </c>
      <c r="AD139">
        <f t="shared" si="24"/>
        <v>0</v>
      </c>
      <c r="AE139">
        <f t="shared" si="25"/>
        <v>0</v>
      </c>
      <c r="AF139">
        <f t="shared" si="26"/>
        <v>0</v>
      </c>
      <c r="AG139">
        <f t="shared" si="27"/>
        <v>0</v>
      </c>
      <c r="AH139">
        <f t="shared" si="28"/>
        <v>0</v>
      </c>
      <c r="AI139">
        <f t="shared" si="29"/>
        <v>0</v>
      </c>
      <c r="AJ139">
        <f t="shared" si="30"/>
        <v>0</v>
      </c>
      <c r="AK139">
        <f t="shared" si="31"/>
        <v>0</v>
      </c>
      <c r="AL139">
        <f t="shared" si="32"/>
        <v>0</v>
      </c>
      <c r="AM139">
        <f t="shared" si="33"/>
        <v>0</v>
      </c>
      <c r="AN139">
        <f t="shared" si="34"/>
        <v>0</v>
      </c>
      <c r="AO139">
        <f t="shared" si="35"/>
        <v>0</v>
      </c>
      <c r="AP139">
        <f t="shared" si="36"/>
        <v>0</v>
      </c>
      <c r="AQ139">
        <f t="shared" si="37"/>
        <v>0</v>
      </c>
      <c r="AR139">
        <f t="shared" si="38"/>
        <v>0</v>
      </c>
      <c r="AS139">
        <f t="shared" si="39"/>
        <v>0</v>
      </c>
      <c r="AT139">
        <f t="shared" si="40"/>
        <v>0</v>
      </c>
      <c r="AU139">
        <f t="shared" si="41"/>
        <v>0</v>
      </c>
      <c r="AY139" s="1" t="s">
        <v>16</v>
      </c>
    </row>
    <row r="140" spans="1:51" ht="20.100000000000001" customHeight="1" x14ac:dyDescent="0.3">
      <c r="A140" s="6" t="s">
        <v>35</v>
      </c>
      <c r="B140" s="6" t="s">
        <v>37</v>
      </c>
      <c r="C140" s="8" t="s">
        <v>25</v>
      </c>
      <c r="D140" s="9">
        <v>1</v>
      </c>
      <c r="E140" s="9"/>
      <c r="F140" s="9">
        <f t="shared" si="7"/>
        <v>0</v>
      </c>
      <c r="G140" s="9"/>
      <c r="H140" s="9">
        <f t="shared" si="8"/>
        <v>0</v>
      </c>
      <c r="I140" s="9"/>
      <c r="J140" s="9">
        <f t="shared" si="9"/>
        <v>0</v>
      </c>
      <c r="K140" s="9">
        <f t="shared" si="10"/>
        <v>0</v>
      </c>
      <c r="L140" s="9">
        <f t="shared" si="11"/>
        <v>0</v>
      </c>
      <c r="M140" s="15"/>
      <c r="O140" t="str">
        <f>"01"</f>
        <v>01</v>
      </c>
      <c r="P140" s="1" t="s">
        <v>73</v>
      </c>
      <c r="Q140">
        <v>1</v>
      </c>
      <c r="R140">
        <f t="shared" si="12"/>
        <v>0</v>
      </c>
      <c r="S140">
        <f t="shared" si="13"/>
        <v>0</v>
      </c>
      <c r="T140">
        <f t="shared" si="14"/>
        <v>0</v>
      </c>
      <c r="U140">
        <f t="shared" si="15"/>
        <v>0</v>
      </c>
      <c r="V140">
        <f t="shared" si="16"/>
        <v>0</v>
      </c>
      <c r="W140">
        <f t="shared" si="17"/>
        <v>0</v>
      </c>
      <c r="X140">
        <f t="shared" si="18"/>
        <v>0</v>
      </c>
      <c r="Y140">
        <f t="shared" si="19"/>
        <v>0</v>
      </c>
      <c r="Z140">
        <f t="shared" si="20"/>
        <v>0</v>
      </c>
      <c r="AA140">
        <f t="shared" si="21"/>
        <v>0</v>
      </c>
      <c r="AB140">
        <f t="shared" si="22"/>
        <v>0</v>
      </c>
      <c r="AC140">
        <f t="shared" si="23"/>
        <v>0</v>
      </c>
      <c r="AD140">
        <f t="shared" si="24"/>
        <v>0</v>
      </c>
      <c r="AE140">
        <f t="shared" si="25"/>
        <v>0</v>
      </c>
      <c r="AF140">
        <f t="shared" si="26"/>
        <v>0</v>
      </c>
      <c r="AG140">
        <f t="shared" si="27"/>
        <v>0</v>
      </c>
      <c r="AH140">
        <f t="shared" si="28"/>
        <v>0</v>
      </c>
      <c r="AI140">
        <f t="shared" si="29"/>
        <v>0</v>
      </c>
      <c r="AJ140">
        <f t="shared" si="30"/>
        <v>0</v>
      </c>
      <c r="AK140">
        <f t="shared" si="31"/>
        <v>0</v>
      </c>
      <c r="AL140">
        <f t="shared" si="32"/>
        <v>0</v>
      </c>
      <c r="AM140">
        <f t="shared" si="33"/>
        <v>0</v>
      </c>
      <c r="AN140">
        <f t="shared" si="34"/>
        <v>0</v>
      </c>
      <c r="AO140">
        <f t="shared" si="35"/>
        <v>0</v>
      </c>
      <c r="AP140">
        <f t="shared" si="36"/>
        <v>0</v>
      </c>
      <c r="AQ140">
        <f t="shared" si="37"/>
        <v>0</v>
      </c>
      <c r="AR140">
        <f t="shared" si="38"/>
        <v>0</v>
      </c>
      <c r="AS140">
        <f t="shared" si="39"/>
        <v>0</v>
      </c>
      <c r="AT140">
        <f t="shared" si="40"/>
        <v>0</v>
      </c>
      <c r="AU140">
        <f t="shared" si="41"/>
        <v>0</v>
      </c>
      <c r="AY140" s="1" t="s">
        <v>16</v>
      </c>
    </row>
    <row r="141" spans="1:51" ht="20.100000000000001" customHeight="1" x14ac:dyDescent="0.3">
      <c r="A141" s="6" t="s">
        <v>50</v>
      </c>
      <c r="B141" s="6" t="s">
        <v>51</v>
      </c>
      <c r="C141" s="8" t="s">
        <v>19</v>
      </c>
      <c r="D141" s="9">
        <v>6</v>
      </c>
      <c r="E141" s="9"/>
      <c r="F141" s="9">
        <f t="shared" si="7"/>
        <v>0</v>
      </c>
      <c r="G141" s="9"/>
      <c r="H141" s="9">
        <f t="shared" si="8"/>
        <v>0</v>
      </c>
      <c r="I141" s="9"/>
      <c r="J141" s="9">
        <f t="shared" si="9"/>
        <v>0</v>
      </c>
      <c r="K141" s="9">
        <f t="shared" si="10"/>
        <v>0</v>
      </c>
      <c r="L141" s="9">
        <f t="shared" si="11"/>
        <v>0</v>
      </c>
      <c r="M141" s="15"/>
      <c r="O141" t="str">
        <f>"01"</f>
        <v>01</v>
      </c>
      <c r="P141" s="1" t="s">
        <v>73</v>
      </c>
      <c r="Q141">
        <v>1</v>
      </c>
      <c r="R141">
        <f t="shared" si="12"/>
        <v>0</v>
      </c>
      <c r="S141">
        <f t="shared" si="13"/>
        <v>0</v>
      </c>
      <c r="T141">
        <f t="shared" si="14"/>
        <v>0</v>
      </c>
      <c r="U141">
        <f t="shared" si="15"/>
        <v>0</v>
      </c>
      <c r="V141">
        <f t="shared" si="16"/>
        <v>0</v>
      </c>
      <c r="W141">
        <f t="shared" si="17"/>
        <v>0</v>
      </c>
      <c r="X141">
        <f t="shared" si="18"/>
        <v>0</v>
      </c>
      <c r="Y141">
        <f t="shared" si="19"/>
        <v>0</v>
      </c>
      <c r="Z141">
        <f t="shared" si="20"/>
        <v>0</v>
      </c>
      <c r="AA141">
        <f t="shared" si="21"/>
        <v>0</v>
      </c>
      <c r="AB141">
        <f t="shared" si="22"/>
        <v>0</v>
      </c>
      <c r="AC141">
        <f t="shared" si="23"/>
        <v>0</v>
      </c>
      <c r="AD141">
        <f t="shared" si="24"/>
        <v>0</v>
      </c>
      <c r="AE141">
        <f t="shared" si="25"/>
        <v>0</v>
      </c>
      <c r="AF141">
        <f t="shared" si="26"/>
        <v>0</v>
      </c>
      <c r="AG141">
        <f t="shared" si="27"/>
        <v>0</v>
      </c>
      <c r="AH141">
        <f t="shared" si="28"/>
        <v>0</v>
      </c>
      <c r="AI141">
        <f t="shared" si="29"/>
        <v>0</v>
      </c>
      <c r="AJ141">
        <f t="shared" si="30"/>
        <v>0</v>
      </c>
      <c r="AK141">
        <f t="shared" si="31"/>
        <v>0</v>
      </c>
      <c r="AL141">
        <f t="shared" si="32"/>
        <v>0</v>
      </c>
      <c r="AM141">
        <f t="shared" si="33"/>
        <v>0</v>
      </c>
      <c r="AN141">
        <f t="shared" si="34"/>
        <v>0</v>
      </c>
      <c r="AO141">
        <f t="shared" si="35"/>
        <v>0</v>
      </c>
      <c r="AP141">
        <f t="shared" si="36"/>
        <v>0</v>
      </c>
      <c r="AQ141">
        <f t="shared" si="37"/>
        <v>0</v>
      </c>
      <c r="AR141">
        <f t="shared" si="38"/>
        <v>0</v>
      </c>
      <c r="AS141">
        <f t="shared" si="39"/>
        <v>0</v>
      </c>
      <c r="AT141">
        <f t="shared" si="40"/>
        <v>0</v>
      </c>
      <c r="AU141">
        <f t="shared" si="41"/>
        <v>0</v>
      </c>
    </row>
    <row r="142" spans="1:51" ht="20.100000000000001" customHeight="1" x14ac:dyDescent="0.3">
      <c r="A142" s="6" t="s">
        <v>84</v>
      </c>
      <c r="B142" s="6" t="s">
        <v>123</v>
      </c>
      <c r="C142" s="8" t="s">
        <v>115</v>
      </c>
      <c r="D142" s="9">
        <v>3</v>
      </c>
      <c r="E142" s="9"/>
      <c r="F142" s="9">
        <f t="shared" si="7"/>
        <v>0</v>
      </c>
      <c r="G142" s="9"/>
      <c r="H142" s="9">
        <f t="shared" si="8"/>
        <v>0</v>
      </c>
      <c r="I142" s="9"/>
      <c r="J142" s="9">
        <f t="shared" si="9"/>
        <v>0</v>
      </c>
      <c r="K142" s="9">
        <f t="shared" si="10"/>
        <v>0</v>
      </c>
      <c r="L142" s="9">
        <f t="shared" si="11"/>
        <v>0</v>
      </c>
      <c r="M142" s="15"/>
      <c r="O142" t="str">
        <f>""</f>
        <v/>
      </c>
      <c r="P142" s="1" t="s">
        <v>73</v>
      </c>
      <c r="Q142">
        <v>1</v>
      </c>
      <c r="R142">
        <f t="shared" si="12"/>
        <v>0</v>
      </c>
      <c r="S142">
        <f t="shared" si="13"/>
        <v>0</v>
      </c>
      <c r="T142">
        <f t="shared" si="14"/>
        <v>0</v>
      </c>
      <c r="U142">
        <f t="shared" si="15"/>
        <v>0</v>
      </c>
      <c r="V142">
        <f t="shared" si="16"/>
        <v>0</v>
      </c>
      <c r="W142">
        <f t="shared" si="17"/>
        <v>0</v>
      </c>
      <c r="X142">
        <f t="shared" si="18"/>
        <v>0</v>
      </c>
      <c r="Y142">
        <f t="shared" si="19"/>
        <v>0</v>
      </c>
      <c r="Z142">
        <f t="shared" si="20"/>
        <v>0</v>
      </c>
      <c r="AA142">
        <f t="shared" si="21"/>
        <v>0</v>
      </c>
      <c r="AB142">
        <f t="shared" si="22"/>
        <v>0</v>
      </c>
      <c r="AC142">
        <f t="shared" si="23"/>
        <v>0</v>
      </c>
      <c r="AD142">
        <f t="shared" si="24"/>
        <v>0</v>
      </c>
      <c r="AE142">
        <f t="shared" si="25"/>
        <v>0</v>
      </c>
      <c r="AF142">
        <f t="shared" si="26"/>
        <v>0</v>
      </c>
      <c r="AG142">
        <f t="shared" si="27"/>
        <v>0</v>
      </c>
      <c r="AH142">
        <f t="shared" si="28"/>
        <v>0</v>
      </c>
      <c r="AI142">
        <f t="shared" si="29"/>
        <v>0</v>
      </c>
      <c r="AJ142">
        <f t="shared" si="30"/>
        <v>0</v>
      </c>
      <c r="AK142">
        <f t="shared" si="31"/>
        <v>0</v>
      </c>
      <c r="AL142">
        <f t="shared" si="32"/>
        <v>0</v>
      </c>
      <c r="AM142">
        <f t="shared" si="33"/>
        <v>0</v>
      </c>
      <c r="AN142">
        <f t="shared" si="34"/>
        <v>0</v>
      </c>
      <c r="AO142">
        <f t="shared" si="35"/>
        <v>0</v>
      </c>
      <c r="AP142">
        <f t="shared" si="36"/>
        <v>0</v>
      </c>
      <c r="AQ142">
        <f t="shared" si="37"/>
        <v>0</v>
      </c>
      <c r="AR142">
        <f t="shared" si="38"/>
        <v>0</v>
      </c>
      <c r="AS142">
        <f t="shared" si="39"/>
        <v>0</v>
      </c>
      <c r="AT142">
        <f t="shared" si="40"/>
        <v>0</v>
      </c>
      <c r="AU142">
        <f t="shared" si="41"/>
        <v>0</v>
      </c>
      <c r="AY142" s="1" t="s">
        <v>16</v>
      </c>
    </row>
    <row r="143" spans="1:51" ht="20.100000000000001" customHeight="1" x14ac:dyDescent="0.3">
      <c r="A143" s="6" t="s">
        <v>85</v>
      </c>
      <c r="B143" s="6" t="s">
        <v>124</v>
      </c>
      <c r="C143" s="8" t="s">
        <v>115</v>
      </c>
      <c r="D143" s="9">
        <v>6</v>
      </c>
      <c r="E143" s="9"/>
      <c r="F143" s="9">
        <f t="shared" si="7"/>
        <v>0</v>
      </c>
      <c r="G143" s="9"/>
      <c r="H143" s="9">
        <f t="shared" si="8"/>
        <v>0</v>
      </c>
      <c r="I143" s="9"/>
      <c r="J143" s="9">
        <f t="shared" si="9"/>
        <v>0</v>
      </c>
      <c r="K143" s="9">
        <f t="shared" si="10"/>
        <v>0</v>
      </c>
      <c r="L143" s="9">
        <f t="shared" si="11"/>
        <v>0</v>
      </c>
      <c r="M143" s="15"/>
      <c r="O143" t="str">
        <f>""</f>
        <v/>
      </c>
      <c r="P143" s="1" t="s">
        <v>73</v>
      </c>
      <c r="Q143">
        <v>1</v>
      </c>
      <c r="R143">
        <f t="shared" si="12"/>
        <v>0</v>
      </c>
      <c r="S143">
        <f t="shared" si="13"/>
        <v>0</v>
      </c>
      <c r="T143">
        <f t="shared" si="14"/>
        <v>0</v>
      </c>
      <c r="U143">
        <f t="shared" si="15"/>
        <v>0</v>
      </c>
      <c r="V143">
        <f t="shared" si="16"/>
        <v>0</v>
      </c>
      <c r="W143">
        <f t="shared" si="17"/>
        <v>0</v>
      </c>
      <c r="X143">
        <f t="shared" si="18"/>
        <v>0</v>
      </c>
      <c r="Y143">
        <f t="shared" si="19"/>
        <v>0</v>
      </c>
      <c r="Z143">
        <f t="shared" si="20"/>
        <v>0</v>
      </c>
      <c r="AA143">
        <f t="shared" si="21"/>
        <v>0</v>
      </c>
      <c r="AB143">
        <f t="shared" si="22"/>
        <v>0</v>
      </c>
      <c r="AC143">
        <f t="shared" si="23"/>
        <v>0</v>
      </c>
      <c r="AD143">
        <f t="shared" si="24"/>
        <v>0</v>
      </c>
      <c r="AE143">
        <f t="shared" si="25"/>
        <v>0</v>
      </c>
      <c r="AF143">
        <f t="shared" si="26"/>
        <v>0</v>
      </c>
      <c r="AG143">
        <f t="shared" si="27"/>
        <v>0</v>
      </c>
      <c r="AH143">
        <f t="shared" si="28"/>
        <v>0</v>
      </c>
      <c r="AI143">
        <f t="shared" si="29"/>
        <v>0</v>
      </c>
      <c r="AJ143">
        <f t="shared" si="30"/>
        <v>0</v>
      </c>
      <c r="AK143">
        <f t="shared" si="31"/>
        <v>0</v>
      </c>
      <c r="AL143">
        <f t="shared" si="32"/>
        <v>0</v>
      </c>
      <c r="AM143">
        <f t="shared" si="33"/>
        <v>0</v>
      </c>
      <c r="AN143">
        <f t="shared" si="34"/>
        <v>0</v>
      </c>
      <c r="AO143">
        <f t="shared" si="35"/>
        <v>0</v>
      </c>
      <c r="AP143">
        <f t="shared" si="36"/>
        <v>0</v>
      </c>
      <c r="AQ143">
        <f t="shared" si="37"/>
        <v>0</v>
      </c>
      <c r="AR143">
        <f t="shared" si="38"/>
        <v>0</v>
      </c>
      <c r="AS143">
        <f t="shared" si="39"/>
        <v>0</v>
      </c>
      <c r="AT143">
        <f t="shared" si="40"/>
        <v>0</v>
      </c>
      <c r="AU143">
        <f t="shared" si="41"/>
        <v>0</v>
      </c>
      <c r="AY143" s="1" t="s">
        <v>16</v>
      </c>
    </row>
    <row r="144" spans="1:51" ht="20.100000000000001" customHeight="1" x14ac:dyDescent="0.3">
      <c r="A144" s="6" t="s">
        <v>17</v>
      </c>
      <c r="B144" s="6" t="s">
        <v>18</v>
      </c>
      <c r="C144" s="8" t="s">
        <v>10</v>
      </c>
      <c r="D144" s="9">
        <v>3</v>
      </c>
      <c r="E144" s="9"/>
      <c r="F144" s="9">
        <f t="shared" si="7"/>
        <v>0</v>
      </c>
      <c r="G144" s="9"/>
      <c r="H144" s="9">
        <f t="shared" si="8"/>
        <v>0</v>
      </c>
      <c r="I144" s="9"/>
      <c r="J144" s="9">
        <f t="shared" si="9"/>
        <v>0</v>
      </c>
      <c r="K144" s="9">
        <f t="shared" si="10"/>
        <v>0</v>
      </c>
      <c r="L144" s="9">
        <f t="shared" si="11"/>
        <v>0</v>
      </c>
      <c r="M144" s="15"/>
      <c r="O144" t="str">
        <f>"01"</f>
        <v>01</v>
      </c>
      <c r="P144" s="1" t="s">
        <v>73</v>
      </c>
      <c r="Q144">
        <v>1</v>
      </c>
      <c r="R144">
        <f t="shared" si="12"/>
        <v>0</v>
      </c>
      <c r="S144">
        <f t="shared" si="13"/>
        <v>0</v>
      </c>
      <c r="T144">
        <f t="shared" si="14"/>
        <v>0</v>
      </c>
      <c r="U144">
        <f t="shared" si="15"/>
        <v>0</v>
      </c>
      <c r="V144">
        <f t="shared" si="16"/>
        <v>0</v>
      </c>
      <c r="W144">
        <f t="shared" si="17"/>
        <v>0</v>
      </c>
      <c r="X144">
        <f t="shared" si="18"/>
        <v>0</v>
      </c>
      <c r="Y144">
        <f t="shared" si="19"/>
        <v>0</v>
      </c>
      <c r="Z144">
        <f t="shared" si="20"/>
        <v>0</v>
      </c>
      <c r="AA144">
        <f t="shared" si="21"/>
        <v>0</v>
      </c>
      <c r="AB144">
        <f t="shared" si="22"/>
        <v>0</v>
      </c>
      <c r="AC144">
        <f t="shared" si="23"/>
        <v>0</v>
      </c>
      <c r="AD144">
        <f t="shared" si="24"/>
        <v>0</v>
      </c>
      <c r="AE144">
        <f t="shared" si="25"/>
        <v>0</v>
      </c>
      <c r="AF144">
        <f t="shared" si="26"/>
        <v>0</v>
      </c>
      <c r="AG144">
        <f t="shared" si="27"/>
        <v>0</v>
      </c>
      <c r="AH144">
        <f t="shared" si="28"/>
        <v>0</v>
      </c>
      <c r="AI144">
        <f t="shared" si="29"/>
        <v>0</v>
      </c>
      <c r="AJ144">
        <f t="shared" si="30"/>
        <v>0</v>
      </c>
      <c r="AK144">
        <f t="shared" si="31"/>
        <v>0</v>
      </c>
      <c r="AL144">
        <f t="shared" si="32"/>
        <v>0</v>
      </c>
      <c r="AM144">
        <f t="shared" si="33"/>
        <v>0</v>
      </c>
      <c r="AN144">
        <f t="shared" si="34"/>
        <v>0</v>
      </c>
      <c r="AO144">
        <f t="shared" si="35"/>
        <v>0</v>
      </c>
      <c r="AP144">
        <f t="shared" si="36"/>
        <v>0</v>
      </c>
      <c r="AQ144">
        <f t="shared" si="37"/>
        <v>0</v>
      </c>
      <c r="AR144">
        <f t="shared" si="38"/>
        <v>0</v>
      </c>
      <c r="AS144">
        <f t="shared" si="39"/>
        <v>0</v>
      </c>
      <c r="AT144">
        <f t="shared" si="40"/>
        <v>0</v>
      </c>
      <c r="AU144">
        <f t="shared" si="41"/>
        <v>0</v>
      </c>
    </row>
    <row r="145" spans="1:51" ht="20.100000000000001" customHeight="1" x14ac:dyDescent="0.3">
      <c r="A145" s="6" t="s">
        <v>125</v>
      </c>
      <c r="B145" s="6" t="s">
        <v>126</v>
      </c>
      <c r="C145" s="8" t="s">
        <v>115</v>
      </c>
      <c r="D145" s="9">
        <v>5</v>
      </c>
      <c r="E145" s="9"/>
      <c r="F145" s="9">
        <f t="shared" si="7"/>
        <v>0</v>
      </c>
      <c r="G145" s="9"/>
      <c r="H145" s="9">
        <f t="shared" si="8"/>
        <v>0</v>
      </c>
      <c r="I145" s="9"/>
      <c r="J145" s="9">
        <f t="shared" si="9"/>
        <v>0</v>
      </c>
      <c r="K145" s="9">
        <f t="shared" si="10"/>
        <v>0</v>
      </c>
      <c r="L145" s="9">
        <f t="shared" si="11"/>
        <v>0</v>
      </c>
      <c r="M145" s="15"/>
      <c r="O145" t="str">
        <f>""</f>
        <v/>
      </c>
      <c r="P145" s="1" t="s">
        <v>73</v>
      </c>
      <c r="Q145">
        <v>1</v>
      </c>
      <c r="R145">
        <f t="shared" si="12"/>
        <v>0</v>
      </c>
      <c r="S145">
        <f t="shared" si="13"/>
        <v>0</v>
      </c>
      <c r="T145">
        <f t="shared" si="14"/>
        <v>0</v>
      </c>
      <c r="U145">
        <f t="shared" si="15"/>
        <v>0</v>
      </c>
      <c r="V145">
        <f t="shared" si="16"/>
        <v>0</v>
      </c>
      <c r="W145">
        <f t="shared" si="17"/>
        <v>0</v>
      </c>
      <c r="X145">
        <f t="shared" si="18"/>
        <v>0</v>
      </c>
      <c r="Y145">
        <f t="shared" si="19"/>
        <v>0</v>
      </c>
      <c r="Z145">
        <f t="shared" si="20"/>
        <v>0</v>
      </c>
      <c r="AA145">
        <f t="shared" si="21"/>
        <v>0</v>
      </c>
      <c r="AB145">
        <f t="shared" si="22"/>
        <v>0</v>
      </c>
      <c r="AC145">
        <f t="shared" si="23"/>
        <v>0</v>
      </c>
      <c r="AD145">
        <f t="shared" si="24"/>
        <v>0</v>
      </c>
      <c r="AE145">
        <f t="shared" si="25"/>
        <v>0</v>
      </c>
      <c r="AF145">
        <f t="shared" si="26"/>
        <v>0</v>
      </c>
      <c r="AG145">
        <f t="shared" si="27"/>
        <v>0</v>
      </c>
      <c r="AH145">
        <f t="shared" si="28"/>
        <v>0</v>
      </c>
      <c r="AI145">
        <f t="shared" si="29"/>
        <v>0</v>
      </c>
      <c r="AJ145">
        <f t="shared" si="30"/>
        <v>0</v>
      </c>
      <c r="AK145">
        <f t="shared" si="31"/>
        <v>0</v>
      </c>
      <c r="AL145">
        <f t="shared" si="32"/>
        <v>0</v>
      </c>
      <c r="AM145">
        <f t="shared" si="33"/>
        <v>0</v>
      </c>
      <c r="AN145">
        <f t="shared" si="34"/>
        <v>0</v>
      </c>
      <c r="AO145">
        <f t="shared" si="35"/>
        <v>0</v>
      </c>
      <c r="AP145">
        <f t="shared" si="36"/>
        <v>0</v>
      </c>
      <c r="AQ145">
        <f t="shared" si="37"/>
        <v>0</v>
      </c>
      <c r="AR145">
        <f t="shared" si="38"/>
        <v>0</v>
      </c>
      <c r="AS145">
        <f t="shared" si="39"/>
        <v>0</v>
      </c>
      <c r="AT145">
        <f t="shared" si="40"/>
        <v>0</v>
      </c>
      <c r="AU145">
        <f t="shared" si="41"/>
        <v>0</v>
      </c>
      <c r="AY145" s="1" t="s">
        <v>16</v>
      </c>
    </row>
    <row r="146" spans="1:51" ht="20.100000000000001" customHeight="1" x14ac:dyDescent="0.3">
      <c r="A146" s="6" t="s">
        <v>125</v>
      </c>
      <c r="B146" s="6" t="s">
        <v>127</v>
      </c>
      <c r="C146" s="8" t="s">
        <v>115</v>
      </c>
      <c r="D146" s="9">
        <v>1</v>
      </c>
      <c r="E146" s="9"/>
      <c r="F146" s="9">
        <f t="shared" si="7"/>
        <v>0</v>
      </c>
      <c r="G146" s="9"/>
      <c r="H146" s="9">
        <f t="shared" si="8"/>
        <v>0</v>
      </c>
      <c r="I146" s="9"/>
      <c r="J146" s="9">
        <f t="shared" si="9"/>
        <v>0</v>
      </c>
      <c r="K146" s="9">
        <f t="shared" si="10"/>
        <v>0</v>
      </c>
      <c r="L146" s="9">
        <f t="shared" si="11"/>
        <v>0</v>
      </c>
      <c r="M146" s="15"/>
      <c r="O146" t="str">
        <f>""</f>
        <v/>
      </c>
      <c r="P146" s="1" t="s">
        <v>73</v>
      </c>
      <c r="Q146">
        <v>1</v>
      </c>
      <c r="R146">
        <f t="shared" si="12"/>
        <v>0</v>
      </c>
      <c r="S146">
        <f t="shared" si="13"/>
        <v>0</v>
      </c>
      <c r="T146">
        <f t="shared" si="14"/>
        <v>0</v>
      </c>
      <c r="U146">
        <f t="shared" si="15"/>
        <v>0</v>
      </c>
      <c r="V146">
        <f t="shared" si="16"/>
        <v>0</v>
      </c>
      <c r="W146">
        <f t="shared" si="17"/>
        <v>0</v>
      </c>
      <c r="X146">
        <f t="shared" si="18"/>
        <v>0</v>
      </c>
      <c r="Y146">
        <f t="shared" si="19"/>
        <v>0</v>
      </c>
      <c r="Z146">
        <f t="shared" si="20"/>
        <v>0</v>
      </c>
      <c r="AA146">
        <f t="shared" si="21"/>
        <v>0</v>
      </c>
      <c r="AB146">
        <f t="shared" si="22"/>
        <v>0</v>
      </c>
      <c r="AC146">
        <f t="shared" si="23"/>
        <v>0</v>
      </c>
      <c r="AD146">
        <f t="shared" si="24"/>
        <v>0</v>
      </c>
      <c r="AE146">
        <f t="shared" si="25"/>
        <v>0</v>
      </c>
      <c r="AF146">
        <f t="shared" si="26"/>
        <v>0</v>
      </c>
      <c r="AG146">
        <f t="shared" si="27"/>
        <v>0</v>
      </c>
      <c r="AH146">
        <f t="shared" si="28"/>
        <v>0</v>
      </c>
      <c r="AI146">
        <f t="shared" si="29"/>
        <v>0</v>
      </c>
      <c r="AJ146">
        <f t="shared" si="30"/>
        <v>0</v>
      </c>
      <c r="AK146">
        <f t="shared" si="31"/>
        <v>0</v>
      </c>
      <c r="AL146">
        <f t="shared" si="32"/>
        <v>0</v>
      </c>
      <c r="AM146">
        <f t="shared" si="33"/>
        <v>0</v>
      </c>
      <c r="AN146">
        <f t="shared" si="34"/>
        <v>0</v>
      </c>
      <c r="AO146">
        <f t="shared" si="35"/>
        <v>0</v>
      </c>
      <c r="AP146">
        <f t="shared" si="36"/>
        <v>0</v>
      </c>
      <c r="AQ146">
        <f t="shared" si="37"/>
        <v>0</v>
      </c>
      <c r="AR146">
        <f t="shared" si="38"/>
        <v>0</v>
      </c>
      <c r="AS146">
        <f t="shared" si="39"/>
        <v>0</v>
      </c>
      <c r="AT146">
        <f t="shared" si="40"/>
        <v>0</v>
      </c>
      <c r="AU146">
        <f t="shared" si="41"/>
        <v>0</v>
      </c>
      <c r="AY146" s="1" t="s">
        <v>16</v>
      </c>
    </row>
    <row r="147" spans="1:51" ht="20.100000000000001" customHeight="1" x14ac:dyDescent="0.3">
      <c r="A147" s="6" t="s">
        <v>38</v>
      </c>
      <c r="B147" s="6" t="s">
        <v>39</v>
      </c>
      <c r="C147" s="8" t="s">
        <v>8</v>
      </c>
      <c r="D147" s="9">
        <v>10.5</v>
      </c>
      <c r="E147" s="9"/>
      <c r="F147" s="9">
        <f t="shared" si="7"/>
        <v>0</v>
      </c>
      <c r="G147" s="9"/>
      <c r="H147" s="9">
        <f t="shared" si="8"/>
        <v>0</v>
      </c>
      <c r="I147" s="9"/>
      <c r="J147" s="9">
        <f t="shared" si="9"/>
        <v>0</v>
      </c>
      <c r="K147" s="9">
        <f t="shared" si="10"/>
        <v>0</v>
      </c>
      <c r="L147" s="9">
        <f t="shared" si="11"/>
        <v>0</v>
      </c>
      <c r="M147" s="15"/>
      <c r="O147" t="str">
        <f>"01"</f>
        <v>01</v>
      </c>
      <c r="P147" s="1" t="s">
        <v>73</v>
      </c>
      <c r="Q147">
        <v>1</v>
      </c>
      <c r="R147">
        <f t="shared" si="12"/>
        <v>0</v>
      </c>
      <c r="S147">
        <f t="shared" si="13"/>
        <v>0</v>
      </c>
      <c r="T147">
        <f t="shared" si="14"/>
        <v>0</v>
      </c>
      <c r="U147">
        <f t="shared" si="15"/>
        <v>0</v>
      </c>
      <c r="V147">
        <f t="shared" si="16"/>
        <v>0</v>
      </c>
      <c r="W147">
        <f t="shared" si="17"/>
        <v>0</v>
      </c>
      <c r="X147">
        <f t="shared" si="18"/>
        <v>0</v>
      </c>
      <c r="Y147">
        <f t="shared" si="19"/>
        <v>0</v>
      </c>
      <c r="Z147">
        <f t="shared" si="20"/>
        <v>0</v>
      </c>
      <c r="AA147">
        <f t="shared" si="21"/>
        <v>0</v>
      </c>
      <c r="AB147">
        <f t="shared" si="22"/>
        <v>0</v>
      </c>
      <c r="AC147">
        <f t="shared" si="23"/>
        <v>0</v>
      </c>
      <c r="AD147">
        <f t="shared" si="24"/>
        <v>0</v>
      </c>
      <c r="AE147">
        <f t="shared" si="25"/>
        <v>0</v>
      </c>
      <c r="AF147">
        <f t="shared" si="26"/>
        <v>0</v>
      </c>
      <c r="AG147">
        <f t="shared" si="27"/>
        <v>0</v>
      </c>
      <c r="AH147">
        <f t="shared" si="28"/>
        <v>0</v>
      </c>
      <c r="AI147">
        <f t="shared" si="29"/>
        <v>0</v>
      </c>
      <c r="AJ147">
        <f t="shared" si="30"/>
        <v>0</v>
      </c>
      <c r="AK147">
        <f t="shared" si="31"/>
        <v>0</v>
      </c>
      <c r="AL147">
        <f t="shared" si="32"/>
        <v>0</v>
      </c>
      <c r="AM147">
        <f t="shared" si="33"/>
        <v>0</v>
      </c>
      <c r="AN147">
        <f t="shared" si="34"/>
        <v>0</v>
      </c>
      <c r="AO147">
        <f t="shared" si="35"/>
        <v>0</v>
      </c>
      <c r="AP147">
        <f t="shared" si="36"/>
        <v>0</v>
      </c>
      <c r="AQ147">
        <f t="shared" si="37"/>
        <v>0</v>
      </c>
      <c r="AR147">
        <f t="shared" si="38"/>
        <v>0</v>
      </c>
      <c r="AS147">
        <f t="shared" si="39"/>
        <v>0</v>
      </c>
      <c r="AT147">
        <f t="shared" si="40"/>
        <v>0</v>
      </c>
      <c r="AU147">
        <f t="shared" si="41"/>
        <v>0</v>
      </c>
    </row>
    <row r="148" spans="1:51" ht="20.100000000000001" customHeight="1" x14ac:dyDescent="0.3">
      <c r="A148" s="6" t="s">
        <v>33</v>
      </c>
      <c r="B148" s="6" t="s">
        <v>34</v>
      </c>
      <c r="C148" s="8" t="s">
        <v>8</v>
      </c>
      <c r="D148" s="9">
        <v>0.4</v>
      </c>
      <c r="E148" s="9"/>
      <c r="F148" s="9">
        <f t="shared" si="7"/>
        <v>0</v>
      </c>
      <c r="G148" s="9"/>
      <c r="H148" s="9">
        <f t="shared" si="8"/>
        <v>0</v>
      </c>
      <c r="I148" s="9"/>
      <c r="J148" s="9">
        <f t="shared" si="9"/>
        <v>0</v>
      </c>
      <c r="K148" s="9">
        <f t="shared" si="10"/>
        <v>0</v>
      </c>
      <c r="L148" s="9">
        <f t="shared" si="11"/>
        <v>0</v>
      </c>
      <c r="M148" s="15"/>
      <c r="O148" t="str">
        <f>"01"</f>
        <v>01</v>
      </c>
      <c r="P148" s="1" t="s">
        <v>73</v>
      </c>
      <c r="Q148">
        <v>1</v>
      </c>
      <c r="R148">
        <f t="shared" si="12"/>
        <v>0</v>
      </c>
      <c r="S148">
        <f t="shared" si="13"/>
        <v>0</v>
      </c>
      <c r="T148">
        <f t="shared" si="14"/>
        <v>0</v>
      </c>
      <c r="U148">
        <f t="shared" si="15"/>
        <v>0</v>
      </c>
      <c r="V148">
        <f t="shared" si="16"/>
        <v>0</v>
      </c>
      <c r="W148">
        <f t="shared" si="17"/>
        <v>0</v>
      </c>
      <c r="X148">
        <f t="shared" si="18"/>
        <v>0</v>
      </c>
      <c r="Y148">
        <f t="shared" si="19"/>
        <v>0</v>
      </c>
      <c r="Z148">
        <f t="shared" si="20"/>
        <v>0</v>
      </c>
      <c r="AA148">
        <f t="shared" si="21"/>
        <v>0</v>
      </c>
      <c r="AB148">
        <f t="shared" si="22"/>
        <v>0</v>
      </c>
      <c r="AC148">
        <f t="shared" si="23"/>
        <v>0</v>
      </c>
      <c r="AD148">
        <f t="shared" si="24"/>
        <v>0</v>
      </c>
      <c r="AE148">
        <f t="shared" si="25"/>
        <v>0</v>
      </c>
      <c r="AF148">
        <f t="shared" si="26"/>
        <v>0</v>
      </c>
      <c r="AG148">
        <f t="shared" si="27"/>
        <v>0</v>
      </c>
      <c r="AH148">
        <f t="shared" si="28"/>
        <v>0</v>
      </c>
      <c r="AI148">
        <f t="shared" si="29"/>
        <v>0</v>
      </c>
      <c r="AJ148">
        <f t="shared" si="30"/>
        <v>0</v>
      </c>
      <c r="AK148">
        <f t="shared" si="31"/>
        <v>0</v>
      </c>
      <c r="AL148">
        <f t="shared" si="32"/>
        <v>0</v>
      </c>
      <c r="AM148">
        <f t="shared" si="33"/>
        <v>0</v>
      </c>
      <c r="AN148">
        <f t="shared" si="34"/>
        <v>0</v>
      </c>
      <c r="AO148">
        <f t="shared" si="35"/>
        <v>0</v>
      </c>
      <c r="AP148">
        <f t="shared" si="36"/>
        <v>0</v>
      </c>
      <c r="AQ148">
        <f t="shared" si="37"/>
        <v>0</v>
      </c>
      <c r="AR148">
        <f t="shared" si="38"/>
        <v>0</v>
      </c>
      <c r="AS148">
        <f t="shared" si="39"/>
        <v>0</v>
      </c>
      <c r="AT148">
        <f t="shared" si="40"/>
        <v>0</v>
      </c>
      <c r="AU148">
        <f t="shared" si="41"/>
        <v>0</v>
      </c>
    </row>
    <row r="149" spans="1:51" ht="20.100000000000001" customHeight="1" x14ac:dyDescent="0.3">
      <c r="A149" s="6" t="s">
        <v>128</v>
      </c>
      <c r="B149" s="6" t="s">
        <v>129</v>
      </c>
      <c r="C149" s="8" t="s">
        <v>20</v>
      </c>
      <c r="D149" s="9">
        <v>50.8</v>
      </c>
      <c r="E149" s="9"/>
      <c r="F149" s="9">
        <f t="shared" si="7"/>
        <v>0</v>
      </c>
      <c r="G149" s="9"/>
      <c r="H149" s="9">
        <f t="shared" si="8"/>
        <v>0</v>
      </c>
      <c r="I149" s="9"/>
      <c r="J149" s="9">
        <f t="shared" si="9"/>
        <v>0</v>
      </c>
      <c r="K149" s="9">
        <f t="shared" si="10"/>
        <v>0</v>
      </c>
      <c r="L149" s="9">
        <f t="shared" si="11"/>
        <v>0</v>
      </c>
      <c r="M149" s="15"/>
      <c r="O149" t="str">
        <f>""</f>
        <v/>
      </c>
      <c r="P149" s="1" t="s">
        <v>73</v>
      </c>
      <c r="Q149">
        <v>1</v>
      </c>
      <c r="R149">
        <f t="shared" si="12"/>
        <v>0</v>
      </c>
      <c r="S149">
        <f t="shared" si="13"/>
        <v>0</v>
      </c>
      <c r="T149">
        <f t="shared" si="14"/>
        <v>0</v>
      </c>
      <c r="U149">
        <f t="shared" si="15"/>
        <v>0</v>
      </c>
      <c r="V149">
        <f t="shared" si="16"/>
        <v>0</v>
      </c>
      <c r="W149">
        <f t="shared" si="17"/>
        <v>0</v>
      </c>
      <c r="X149">
        <f t="shared" si="18"/>
        <v>0</v>
      </c>
      <c r="Y149">
        <f t="shared" si="19"/>
        <v>0</v>
      </c>
      <c r="Z149">
        <f t="shared" si="20"/>
        <v>0</v>
      </c>
      <c r="AA149">
        <f t="shared" si="21"/>
        <v>0</v>
      </c>
      <c r="AB149">
        <f t="shared" si="22"/>
        <v>0</v>
      </c>
      <c r="AC149">
        <f t="shared" si="23"/>
        <v>0</v>
      </c>
      <c r="AD149">
        <f t="shared" si="24"/>
        <v>0</v>
      </c>
      <c r="AE149">
        <f t="shared" si="25"/>
        <v>0</v>
      </c>
      <c r="AF149">
        <f t="shared" si="26"/>
        <v>0</v>
      </c>
      <c r="AG149">
        <f t="shared" si="27"/>
        <v>0</v>
      </c>
      <c r="AH149">
        <f t="shared" si="28"/>
        <v>0</v>
      </c>
      <c r="AI149">
        <f t="shared" si="29"/>
        <v>0</v>
      </c>
      <c r="AJ149">
        <f t="shared" si="30"/>
        <v>0</v>
      </c>
      <c r="AK149">
        <f t="shared" si="31"/>
        <v>0</v>
      </c>
      <c r="AL149">
        <f t="shared" si="32"/>
        <v>0</v>
      </c>
      <c r="AM149">
        <f t="shared" si="33"/>
        <v>0</v>
      </c>
      <c r="AN149">
        <f t="shared" si="34"/>
        <v>0</v>
      </c>
      <c r="AO149">
        <f t="shared" si="35"/>
        <v>0</v>
      </c>
      <c r="AP149">
        <f t="shared" si="36"/>
        <v>0</v>
      </c>
      <c r="AQ149">
        <f t="shared" si="37"/>
        <v>0</v>
      </c>
      <c r="AR149">
        <f t="shared" si="38"/>
        <v>0</v>
      </c>
      <c r="AS149">
        <f t="shared" si="39"/>
        <v>0</v>
      </c>
      <c r="AT149">
        <f t="shared" si="40"/>
        <v>0</v>
      </c>
      <c r="AU149">
        <f t="shared" si="41"/>
        <v>0</v>
      </c>
      <c r="AY149" s="1" t="s">
        <v>16</v>
      </c>
    </row>
    <row r="150" spans="1:51" ht="20.100000000000001" customHeight="1" x14ac:dyDescent="0.3">
      <c r="A150" s="7"/>
      <c r="B150" s="7"/>
      <c r="C150" s="14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51" ht="20.100000000000001" customHeight="1" x14ac:dyDescent="0.3">
      <c r="A151" s="10" t="s">
        <v>76</v>
      </c>
      <c r="B151" s="11"/>
      <c r="C151" s="12"/>
      <c r="D151" s="13"/>
      <c r="E151" s="13"/>
      <c r="F151" s="13">
        <f>ROUNDDOWN(SUMIF(Q132:Q150, "1", F132:F150), 0)</f>
        <v>0</v>
      </c>
      <c r="G151" s="13"/>
      <c r="H151" s="13">
        <f>ROUNDDOWN(SUMIF(Q132:Q150, "1", H132:H150), 0)</f>
        <v>0</v>
      </c>
      <c r="I151" s="13"/>
      <c r="J151" s="13">
        <f>ROUNDDOWN(SUMIF(Q132:Q150, "1", J132:J150), 0)</f>
        <v>0</v>
      </c>
      <c r="K151" s="13"/>
      <c r="L151" s="13">
        <f>F151+H151+J151</f>
        <v>0</v>
      </c>
      <c r="M151" s="13"/>
      <c r="R151">
        <f t="shared" ref="R151:AY151" si="42">ROUNDDOWN(SUM(R132:R149), 0)</f>
        <v>0</v>
      </c>
      <c r="S151">
        <f t="shared" si="42"/>
        <v>0</v>
      </c>
      <c r="T151">
        <f t="shared" si="42"/>
        <v>0</v>
      </c>
      <c r="U151">
        <f t="shared" si="42"/>
        <v>0</v>
      </c>
      <c r="V151">
        <f t="shared" si="42"/>
        <v>0</v>
      </c>
      <c r="W151">
        <f t="shared" si="42"/>
        <v>0</v>
      </c>
      <c r="X151">
        <f t="shared" si="42"/>
        <v>0</v>
      </c>
      <c r="Y151">
        <f t="shared" si="42"/>
        <v>0</v>
      </c>
      <c r="Z151">
        <f t="shared" si="42"/>
        <v>0</v>
      </c>
      <c r="AA151">
        <f t="shared" si="42"/>
        <v>0</v>
      </c>
      <c r="AB151">
        <f t="shared" si="42"/>
        <v>0</v>
      </c>
      <c r="AC151">
        <f t="shared" si="42"/>
        <v>0</v>
      </c>
      <c r="AD151">
        <f t="shared" si="42"/>
        <v>0</v>
      </c>
      <c r="AE151">
        <f t="shared" si="42"/>
        <v>0</v>
      </c>
      <c r="AF151">
        <f t="shared" si="42"/>
        <v>0</v>
      </c>
      <c r="AG151">
        <f t="shared" si="42"/>
        <v>0</v>
      </c>
      <c r="AH151">
        <f t="shared" si="42"/>
        <v>0</v>
      </c>
      <c r="AI151">
        <f t="shared" si="42"/>
        <v>0</v>
      </c>
      <c r="AJ151">
        <f t="shared" si="42"/>
        <v>0</v>
      </c>
      <c r="AK151">
        <f t="shared" si="42"/>
        <v>0</v>
      </c>
      <c r="AL151">
        <f t="shared" si="42"/>
        <v>0</v>
      </c>
      <c r="AM151">
        <f t="shared" si="42"/>
        <v>0</v>
      </c>
      <c r="AN151">
        <f t="shared" si="42"/>
        <v>0</v>
      </c>
      <c r="AO151">
        <f t="shared" si="42"/>
        <v>0</v>
      </c>
      <c r="AP151">
        <f t="shared" si="42"/>
        <v>0</v>
      </c>
      <c r="AQ151">
        <f t="shared" si="42"/>
        <v>0</v>
      </c>
      <c r="AR151">
        <f t="shared" si="42"/>
        <v>0</v>
      </c>
      <c r="AS151">
        <f t="shared" si="42"/>
        <v>0</v>
      </c>
      <c r="AT151">
        <f t="shared" si="42"/>
        <v>0</v>
      </c>
      <c r="AU151">
        <f t="shared" si="42"/>
        <v>0</v>
      </c>
      <c r="AV151">
        <f t="shared" si="42"/>
        <v>0</v>
      </c>
      <c r="AW151">
        <f t="shared" si="42"/>
        <v>0</v>
      </c>
      <c r="AX151">
        <f t="shared" si="42"/>
        <v>0</v>
      </c>
      <c r="AY151">
        <f t="shared" si="42"/>
        <v>0</v>
      </c>
    </row>
    <row r="152" spans="1:51" ht="20.100000000000001" customHeight="1" x14ac:dyDescent="0.3">
      <c r="A152" s="49" t="s">
        <v>205</v>
      </c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</row>
    <row r="153" spans="1:51" ht="20.100000000000001" customHeight="1" x14ac:dyDescent="0.3">
      <c r="A153" s="6" t="s">
        <v>5</v>
      </c>
      <c r="B153" s="6" t="s">
        <v>6</v>
      </c>
      <c r="C153" s="8" t="s">
        <v>7</v>
      </c>
      <c r="D153" s="9">
        <v>6.2</v>
      </c>
      <c r="E153" s="9"/>
      <c r="F153" s="9">
        <f t="shared" ref="F153:F158" si="43">ROUNDDOWN(D153*E153, 0)</f>
        <v>0</v>
      </c>
      <c r="G153" s="9"/>
      <c r="H153" s="9">
        <f t="shared" ref="H153:H158" si="44">ROUNDDOWN(D153*G153, 0)</f>
        <v>0</v>
      </c>
      <c r="I153" s="9"/>
      <c r="J153" s="9">
        <f t="shared" ref="J153:J158" si="45">ROUNDDOWN(D153*I153, 0)</f>
        <v>0</v>
      </c>
      <c r="K153" s="9">
        <f t="shared" ref="K153:L158" si="46">E153+G153+I153</f>
        <v>0</v>
      </c>
      <c r="L153" s="9">
        <f t="shared" si="46"/>
        <v>0</v>
      </c>
      <c r="M153" s="15"/>
      <c r="O153" t="str">
        <f>"01"</f>
        <v>01</v>
      </c>
      <c r="P153" s="1" t="s">
        <v>73</v>
      </c>
      <c r="Q153">
        <v>1</v>
      </c>
      <c r="R153">
        <f t="shared" ref="R153:R158" si="47">IF(P153="기계경비", J153, 0)</f>
        <v>0</v>
      </c>
      <c r="S153">
        <f t="shared" ref="S153:S158" si="48">IF(P153="운반비", L153, 0)</f>
        <v>0</v>
      </c>
      <c r="T153">
        <f t="shared" ref="T153:T158" si="49">IF(P153="작업부산물", F153, 0)</f>
        <v>0</v>
      </c>
      <c r="U153">
        <f t="shared" ref="U153:U158" si="50">IF(P153="관급", F153, 0)</f>
        <v>0</v>
      </c>
      <c r="V153">
        <f t="shared" ref="V153:V158" si="51">IF(P153="외주비", J153, 0)</f>
        <v>0</v>
      </c>
      <c r="W153">
        <f t="shared" ref="W153:W158" si="52">IF(P153="장비비", J153, 0)</f>
        <v>0</v>
      </c>
      <c r="X153">
        <f t="shared" ref="X153:X158" si="53">IF(P153="폐기물처리비", L153, 0)</f>
        <v>0</v>
      </c>
      <c r="Y153">
        <f t="shared" ref="Y153:Y158" si="54">IF(P153="가설비", J153, 0)</f>
        <v>0</v>
      </c>
      <c r="Z153">
        <f t="shared" ref="Z153:Z158" si="55">IF(P153="잡비제외분", F153, 0)</f>
        <v>0</v>
      </c>
      <c r="AA153">
        <f t="shared" ref="AA153:AA158" si="56">IF(P153="사급자재대", L153, 0)</f>
        <v>0</v>
      </c>
      <c r="AB153">
        <f t="shared" ref="AB153:AB158" si="57">IF(P153="관급자재대", L153, 0)</f>
        <v>0</v>
      </c>
      <c r="AC153">
        <f t="shared" ref="AC153:AC158" si="58">IF(P153="사용자항목1", L153, 0)</f>
        <v>0</v>
      </c>
      <c r="AD153">
        <f t="shared" ref="AD153:AD158" si="59">IF(P153="사용자항목2", L153, 0)</f>
        <v>0</v>
      </c>
      <c r="AE153">
        <f t="shared" ref="AE153:AE158" si="60">IF(P153="안전관리비", L153, 0)</f>
        <v>0</v>
      </c>
      <c r="AF153">
        <f t="shared" ref="AF153:AF158" si="61">IF(P153="품질관리비", L153, 0)</f>
        <v>0</v>
      </c>
      <c r="AG153">
        <f t="shared" ref="AG153:AG158" si="62">IF(P153="작업부산물(철거해체)", L153, 0)</f>
        <v>0</v>
      </c>
      <c r="AH153">
        <f t="shared" ref="AH153:AH158" si="63">IF(P153="사용자항목6", L153, 0)</f>
        <v>0</v>
      </c>
      <c r="AI153">
        <f t="shared" ref="AI153:AI158" si="64">IF(P153="사용자항목7", L153, 0)</f>
        <v>0</v>
      </c>
      <c r="AJ153">
        <f t="shared" ref="AJ153:AJ158" si="65">IF(P153="관급자재대(도급자)", L153, 0)</f>
        <v>0</v>
      </c>
      <c r="AK153">
        <f t="shared" ref="AK153:AK158" si="66">IF(P153="관급자재대(관급자)", L153, 0)</f>
        <v>0</v>
      </c>
      <c r="AL153">
        <f t="shared" ref="AL153:AL158" si="67">IF(P153="사용자항목10", L153, 0)</f>
        <v>0</v>
      </c>
      <c r="AM153">
        <f t="shared" ref="AM153:AM158" si="68">IF(P153="폐기물처리비(일반)", L153, 0)</f>
        <v>0</v>
      </c>
      <c r="AN153">
        <f t="shared" ref="AN153:AN158" si="69">IF(P153="폐기물처리비(지정)", L153, 0)</f>
        <v>0</v>
      </c>
      <c r="AO153">
        <f t="shared" ref="AO153:AO158" si="70">IF(P153="사용자항목13", L153, 0)</f>
        <v>0</v>
      </c>
      <c r="AP153">
        <f t="shared" ref="AP153:AP158" si="71">IF(P153="사용자항목14", L153, 0)</f>
        <v>0</v>
      </c>
      <c r="AQ153">
        <f t="shared" ref="AQ153:AQ158" si="72">IF(P153="사용자항목15", L153, 0)</f>
        <v>0</v>
      </c>
      <c r="AR153">
        <f t="shared" ref="AR153:AR158" si="73">IF(P153="사용자항목16", L153, 0)</f>
        <v>0</v>
      </c>
      <c r="AS153">
        <f t="shared" ref="AS153:AS158" si="74">IF(P153="사용자항목17", L153, 0)</f>
        <v>0</v>
      </c>
      <c r="AT153">
        <f t="shared" ref="AT153:AT158" si="75">IF(P153="사용자항목18", L153, 0)</f>
        <v>0</v>
      </c>
      <c r="AU153">
        <f t="shared" ref="AU153:AU158" si="76">IF(P153="사용자항목19", L153, 0)</f>
        <v>0</v>
      </c>
    </row>
    <row r="154" spans="1:51" ht="20.100000000000001" customHeight="1" x14ac:dyDescent="0.3">
      <c r="A154" s="6" t="s">
        <v>14</v>
      </c>
      <c r="B154" s="6" t="s">
        <v>15</v>
      </c>
      <c r="C154" s="8" t="s">
        <v>8</v>
      </c>
      <c r="D154" s="9">
        <v>4.3</v>
      </c>
      <c r="E154" s="9"/>
      <c r="F154" s="9">
        <f t="shared" si="43"/>
        <v>0</v>
      </c>
      <c r="G154" s="9"/>
      <c r="H154" s="9">
        <f t="shared" si="44"/>
        <v>0</v>
      </c>
      <c r="I154" s="9"/>
      <c r="J154" s="9">
        <f t="shared" si="45"/>
        <v>0</v>
      </c>
      <c r="K154" s="9">
        <f t="shared" si="46"/>
        <v>0</v>
      </c>
      <c r="L154" s="9">
        <f t="shared" si="46"/>
        <v>0</v>
      </c>
      <c r="M154" s="15"/>
      <c r="O154" t="str">
        <f>"01"</f>
        <v>01</v>
      </c>
      <c r="P154" s="1" t="s">
        <v>73</v>
      </c>
      <c r="Q154">
        <v>1</v>
      </c>
      <c r="R154">
        <f t="shared" si="47"/>
        <v>0</v>
      </c>
      <c r="S154">
        <f t="shared" si="48"/>
        <v>0</v>
      </c>
      <c r="T154">
        <f t="shared" si="49"/>
        <v>0</v>
      </c>
      <c r="U154">
        <f t="shared" si="50"/>
        <v>0</v>
      </c>
      <c r="V154">
        <f t="shared" si="51"/>
        <v>0</v>
      </c>
      <c r="W154">
        <f t="shared" si="52"/>
        <v>0</v>
      </c>
      <c r="X154">
        <f t="shared" si="53"/>
        <v>0</v>
      </c>
      <c r="Y154">
        <f t="shared" si="54"/>
        <v>0</v>
      </c>
      <c r="Z154">
        <f t="shared" si="55"/>
        <v>0</v>
      </c>
      <c r="AA154">
        <f t="shared" si="56"/>
        <v>0</v>
      </c>
      <c r="AB154">
        <f t="shared" si="57"/>
        <v>0</v>
      </c>
      <c r="AC154">
        <f t="shared" si="58"/>
        <v>0</v>
      </c>
      <c r="AD154">
        <f t="shared" si="59"/>
        <v>0</v>
      </c>
      <c r="AE154">
        <f t="shared" si="60"/>
        <v>0</v>
      </c>
      <c r="AF154">
        <f t="shared" si="61"/>
        <v>0</v>
      </c>
      <c r="AG154">
        <f t="shared" si="62"/>
        <v>0</v>
      </c>
      <c r="AH154">
        <f t="shared" si="63"/>
        <v>0</v>
      </c>
      <c r="AI154">
        <f t="shared" si="64"/>
        <v>0</v>
      </c>
      <c r="AJ154">
        <f t="shared" si="65"/>
        <v>0</v>
      </c>
      <c r="AK154">
        <f t="shared" si="66"/>
        <v>0</v>
      </c>
      <c r="AL154">
        <f t="shared" si="67"/>
        <v>0</v>
      </c>
      <c r="AM154">
        <f t="shared" si="68"/>
        <v>0</v>
      </c>
      <c r="AN154">
        <f t="shared" si="69"/>
        <v>0</v>
      </c>
      <c r="AO154">
        <f t="shared" si="70"/>
        <v>0</v>
      </c>
      <c r="AP154">
        <f t="shared" si="71"/>
        <v>0</v>
      </c>
      <c r="AQ154">
        <f t="shared" si="72"/>
        <v>0</v>
      </c>
      <c r="AR154">
        <f t="shared" si="73"/>
        <v>0</v>
      </c>
      <c r="AS154">
        <f t="shared" si="74"/>
        <v>0</v>
      </c>
      <c r="AT154">
        <f t="shared" si="75"/>
        <v>0</v>
      </c>
      <c r="AU154">
        <f t="shared" si="76"/>
        <v>0</v>
      </c>
      <c r="AY154" s="1" t="s">
        <v>16</v>
      </c>
    </row>
    <row r="155" spans="1:51" ht="20.100000000000001" customHeight="1" x14ac:dyDescent="0.3">
      <c r="A155" s="6" t="s">
        <v>130</v>
      </c>
      <c r="B155" s="6" t="s">
        <v>131</v>
      </c>
      <c r="C155" s="8" t="s">
        <v>8</v>
      </c>
      <c r="D155" s="9">
        <v>6.2</v>
      </c>
      <c r="E155" s="9"/>
      <c r="F155" s="9">
        <f t="shared" si="43"/>
        <v>0</v>
      </c>
      <c r="G155" s="9"/>
      <c r="H155" s="9">
        <f t="shared" si="44"/>
        <v>0</v>
      </c>
      <c r="I155" s="9"/>
      <c r="J155" s="9">
        <f t="shared" si="45"/>
        <v>0</v>
      </c>
      <c r="K155" s="9">
        <f t="shared" si="46"/>
        <v>0</v>
      </c>
      <c r="L155" s="9">
        <f t="shared" si="46"/>
        <v>0</v>
      </c>
      <c r="M155" s="15"/>
      <c r="O155" t="str">
        <f>""</f>
        <v/>
      </c>
      <c r="P155" s="1" t="s">
        <v>73</v>
      </c>
      <c r="Q155">
        <v>1</v>
      </c>
      <c r="R155">
        <f t="shared" si="47"/>
        <v>0</v>
      </c>
      <c r="S155">
        <f t="shared" si="48"/>
        <v>0</v>
      </c>
      <c r="T155">
        <f t="shared" si="49"/>
        <v>0</v>
      </c>
      <c r="U155">
        <f t="shared" si="50"/>
        <v>0</v>
      </c>
      <c r="V155">
        <f t="shared" si="51"/>
        <v>0</v>
      </c>
      <c r="W155">
        <f t="shared" si="52"/>
        <v>0</v>
      </c>
      <c r="X155">
        <f t="shared" si="53"/>
        <v>0</v>
      </c>
      <c r="Y155">
        <f t="shared" si="54"/>
        <v>0</v>
      </c>
      <c r="Z155">
        <f t="shared" si="55"/>
        <v>0</v>
      </c>
      <c r="AA155">
        <f t="shared" si="56"/>
        <v>0</v>
      </c>
      <c r="AB155">
        <f t="shared" si="57"/>
        <v>0</v>
      </c>
      <c r="AC155">
        <f t="shared" si="58"/>
        <v>0</v>
      </c>
      <c r="AD155">
        <f t="shared" si="59"/>
        <v>0</v>
      </c>
      <c r="AE155">
        <f t="shared" si="60"/>
        <v>0</v>
      </c>
      <c r="AF155">
        <f t="shared" si="61"/>
        <v>0</v>
      </c>
      <c r="AG155">
        <f t="shared" si="62"/>
        <v>0</v>
      </c>
      <c r="AH155">
        <f t="shared" si="63"/>
        <v>0</v>
      </c>
      <c r="AI155">
        <f t="shared" si="64"/>
        <v>0</v>
      </c>
      <c r="AJ155">
        <f t="shared" si="65"/>
        <v>0</v>
      </c>
      <c r="AK155">
        <f t="shared" si="66"/>
        <v>0</v>
      </c>
      <c r="AL155">
        <f t="shared" si="67"/>
        <v>0</v>
      </c>
      <c r="AM155">
        <f t="shared" si="68"/>
        <v>0</v>
      </c>
      <c r="AN155">
        <f t="shared" si="69"/>
        <v>0</v>
      </c>
      <c r="AO155">
        <f t="shared" si="70"/>
        <v>0</v>
      </c>
      <c r="AP155">
        <f t="shared" si="71"/>
        <v>0</v>
      </c>
      <c r="AQ155">
        <f t="shared" si="72"/>
        <v>0</v>
      </c>
      <c r="AR155">
        <f t="shared" si="73"/>
        <v>0</v>
      </c>
      <c r="AS155">
        <f t="shared" si="74"/>
        <v>0</v>
      </c>
      <c r="AT155">
        <f t="shared" si="75"/>
        <v>0</v>
      </c>
      <c r="AU155">
        <f t="shared" si="76"/>
        <v>0</v>
      </c>
      <c r="AY155" s="1" t="s">
        <v>132</v>
      </c>
    </row>
    <row r="156" spans="1:51" ht="20.100000000000001" customHeight="1" x14ac:dyDescent="0.3">
      <c r="A156" s="6" t="s">
        <v>133</v>
      </c>
      <c r="B156" s="6" t="s">
        <v>134</v>
      </c>
      <c r="C156" s="8" t="s">
        <v>8</v>
      </c>
      <c r="D156" s="9">
        <v>4.3</v>
      </c>
      <c r="E156" s="9"/>
      <c r="F156" s="9">
        <f t="shared" si="43"/>
        <v>0</v>
      </c>
      <c r="G156" s="9"/>
      <c r="H156" s="9">
        <f t="shared" si="44"/>
        <v>0</v>
      </c>
      <c r="I156" s="9"/>
      <c r="J156" s="9">
        <f t="shared" si="45"/>
        <v>0</v>
      </c>
      <c r="K156" s="9">
        <f t="shared" si="46"/>
        <v>0</v>
      </c>
      <c r="L156" s="9">
        <f t="shared" si="46"/>
        <v>0</v>
      </c>
      <c r="M156" s="15"/>
      <c r="O156" t="str">
        <f>""</f>
        <v/>
      </c>
      <c r="P156" s="1" t="s">
        <v>73</v>
      </c>
      <c r="Q156">
        <v>1</v>
      </c>
      <c r="R156">
        <f t="shared" si="47"/>
        <v>0</v>
      </c>
      <c r="S156">
        <f t="shared" si="48"/>
        <v>0</v>
      </c>
      <c r="T156">
        <f t="shared" si="49"/>
        <v>0</v>
      </c>
      <c r="U156">
        <f t="shared" si="50"/>
        <v>0</v>
      </c>
      <c r="V156">
        <f t="shared" si="51"/>
        <v>0</v>
      </c>
      <c r="W156">
        <f t="shared" si="52"/>
        <v>0</v>
      </c>
      <c r="X156">
        <f t="shared" si="53"/>
        <v>0</v>
      </c>
      <c r="Y156">
        <f t="shared" si="54"/>
        <v>0</v>
      </c>
      <c r="Z156">
        <f t="shared" si="55"/>
        <v>0</v>
      </c>
      <c r="AA156">
        <f t="shared" si="56"/>
        <v>0</v>
      </c>
      <c r="AB156">
        <f t="shared" si="57"/>
        <v>0</v>
      </c>
      <c r="AC156">
        <f t="shared" si="58"/>
        <v>0</v>
      </c>
      <c r="AD156">
        <f t="shared" si="59"/>
        <v>0</v>
      </c>
      <c r="AE156">
        <f t="shared" si="60"/>
        <v>0</v>
      </c>
      <c r="AF156">
        <f t="shared" si="61"/>
        <v>0</v>
      </c>
      <c r="AG156">
        <f t="shared" si="62"/>
        <v>0</v>
      </c>
      <c r="AH156">
        <f t="shared" si="63"/>
        <v>0</v>
      </c>
      <c r="AI156">
        <f t="shared" si="64"/>
        <v>0</v>
      </c>
      <c r="AJ156">
        <f t="shared" si="65"/>
        <v>0</v>
      </c>
      <c r="AK156">
        <f t="shared" si="66"/>
        <v>0</v>
      </c>
      <c r="AL156">
        <f t="shared" si="67"/>
        <v>0</v>
      </c>
      <c r="AM156">
        <f t="shared" si="68"/>
        <v>0</v>
      </c>
      <c r="AN156">
        <f t="shared" si="69"/>
        <v>0</v>
      </c>
      <c r="AO156">
        <f t="shared" si="70"/>
        <v>0</v>
      </c>
      <c r="AP156">
        <f t="shared" si="71"/>
        <v>0</v>
      </c>
      <c r="AQ156">
        <f t="shared" si="72"/>
        <v>0</v>
      </c>
      <c r="AR156">
        <f t="shared" si="73"/>
        <v>0</v>
      </c>
      <c r="AS156">
        <f t="shared" si="74"/>
        <v>0</v>
      </c>
      <c r="AT156">
        <f t="shared" si="75"/>
        <v>0</v>
      </c>
      <c r="AU156">
        <f t="shared" si="76"/>
        <v>0</v>
      </c>
      <c r="AY156" s="1" t="s">
        <v>135</v>
      </c>
    </row>
    <row r="157" spans="1:51" ht="20.100000000000001" customHeight="1" x14ac:dyDescent="0.3">
      <c r="A157" s="6" t="s">
        <v>136</v>
      </c>
      <c r="B157" s="6" t="s">
        <v>137</v>
      </c>
      <c r="C157" s="8" t="s">
        <v>20</v>
      </c>
      <c r="D157" s="9">
        <v>37.6</v>
      </c>
      <c r="E157" s="9"/>
      <c r="F157" s="9">
        <f t="shared" si="43"/>
        <v>0</v>
      </c>
      <c r="G157" s="9"/>
      <c r="H157" s="9">
        <f t="shared" si="44"/>
        <v>0</v>
      </c>
      <c r="I157" s="9"/>
      <c r="J157" s="9">
        <f t="shared" si="45"/>
        <v>0</v>
      </c>
      <c r="K157" s="9">
        <f t="shared" si="46"/>
        <v>0</v>
      </c>
      <c r="L157" s="9">
        <f t="shared" si="46"/>
        <v>0</v>
      </c>
      <c r="M157" s="15"/>
      <c r="O157" t="str">
        <f>""</f>
        <v/>
      </c>
      <c r="P157" s="1" t="s">
        <v>73</v>
      </c>
      <c r="Q157">
        <v>1</v>
      </c>
      <c r="R157">
        <f t="shared" si="47"/>
        <v>0</v>
      </c>
      <c r="S157">
        <f t="shared" si="48"/>
        <v>0</v>
      </c>
      <c r="T157">
        <f t="shared" si="49"/>
        <v>0</v>
      </c>
      <c r="U157">
        <f t="shared" si="50"/>
        <v>0</v>
      </c>
      <c r="V157">
        <f t="shared" si="51"/>
        <v>0</v>
      </c>
      <c r="W157">
        <f t="shared" si="52"/>
        <v>0</v>
      </c>
      <c r="X157">
        <f t="shared" si="53"/>
        <v>0</v>
      </c>
      <c r="Y157">
        <f t="shared" si="54"/>
        <v>0</v>
      </c>
      <c r="Z157">
        <f t="shared" si="55"/>
        <v>0</v>
      </c>
      <c r="AA157">
        <f t="shared" si="56"/>
        <v>0</v>
      </c>
      <c r="AB157">
        <f t="shared" si="57"/>
        <v>0</v>
      </c>
      <c r="AC157">
        <f t="shared" si="58"/>
        <v>0</v>
      </c>
      <c r="AD157">
        <f t="shared" si="59"/>
        <v>0</v>
      </c>
      <c r="AE157">
        <f t="shared" si="60"/>
        <v>0</v>
      </c>
      <c r="AF157">
        <f t="shared" si="61"/>
        <v>0</v>
      </c>
      <c r="AG157">
        <f t="shared" si="62"/>
        <v>0</v>
      </c>
      <c r="AH157">
        <f t="shared" si="63"/>
        <v>0</v>
      </c>
      <c r="AI157">
        <f t="shared" si="64"/>
        <v>0</v>
      </c>
      <c r="AJ157">
        <f t="shared" si="65"/>
        <v>0</v>
      </c>
      <c r="AK157">
        <f t="shared" si="66"/>
        <v>0</v>
      </c>
      <c r="AL157">
        <f t="shared" si="67"/>
        <v>0</v>
      </c>
      <c r="AM157">
        <f t="shared" si="68"/>
        <v>0</v>
      </c>
      <c r="AN157">
        <f t="shared" si="69"/>
        <v>0</v>
      </c>
      <c r="AO157">
        <f t="shared" si="70"/>
        <v>0</v>
      </c>
      <c r="AP157">
        <f t="shared" si="71"/>
        <v>0</v>
      </c>
      <c r="AQ157">
        <f t="shared" si="72"/>
        <v>0</v>
      </c>
      <c r="AR157">
        <f t="shared" si="73"/>
        <v>0</v>
      </c>
      <c r="AS157">
        <f t="shared" si="74"/>
        <v>0</v>
      </c>
      <c r="AT157">
        <f t="shared" si="75"/>
        <v>0</v>
      </c>
      <c r="AU157">
        <f t="shared" si="76"/>
        <v>0</v>
      </c>
      <c r="AY157" s="1" t="s">
        <v>16</v>
      </c>
    </row>
    <row r="158" spans="1:51" ht="20.100000000000001" customHeight="1" x14ac:dyDescent="0.3">
      <c r="A158" s="6" t="s">
        <v>136</v>
      </c>
      <c r="B158" s="6" t="s">
        <v>138</v>
      </c>
      <c r="C158" s="8" t="s">
        <v>20</v>
      </c>
      <c r="D158" s="9">
        <v>17</v>
      </c>
      <c r="E158" s="9"/>
      <c r="F158" s="9">
        <f t="shared" si="43"/>
        <v>0</v>
      </c>
      <c r="G158" s="9"/>
      <c r="H158" s="9">
        <f t="shared" si="44"/>
        <v>0</v>
      </c>
      <c r="I158" s="9"/>
      <c r="J158" s="9">
        <f t="shared" si="45"/>
        <v>0</v>
      </c>
      <c r="K158" s="9">
        <f t="shared" si="46"/>
        <v>0</v>
      </c>
      <c r="L158" s="9">
        <f t="shared" si="46"/>
        <v>0</v>
      </c>
      <c r="M158" s="15"/>
      <c r="O158" t="str">
        <f>""</f>
        <v/>
      </c>
      <c r="P158" s="1" t="s">
        <v>73</v>
      </c>
      <c r="Q158">
        <v>1</v>
      </c>
      <c r="R158">
        <f t="shared" si="47"/>
        <v>0</v>
      </c>
      <c r="S158">
        <f t="shared" si="48"/>
        <v>0</v>
      </c>
      <c r="T158">
        <f t="shared" si="49"/>
        <v>0</v>
      </c>
      <c r="U158">
        <f t="shared" si="50"/>
        <v>0</v>
      </c>
      <c r="V158">
        <f t="shared" si="51"/>
        <v>0</v>
      </c>
      <c r="W158">
        <f t="shared" si="52"/>
        <v>0</v>
      </c>
      <c r="X158">
        <f t="shared" si="53"/>
        <v>0</v>
      </c>
      <c r="Y158">
        <f t="shared" si="54"/>
        <v>0</v>
      </c>
      <c r="Z158">
        <f t="shared" si="55"/>
        <v>0</v>
      </c>
      <c r="AA158">
        <f t="shared" si="56"/>
        <v>0</v>
      </c>
      <c r="AB158">
        <f t="shared" si="57"/>
        <v>0</v>
      </c>
      <c r="AC158">
        <f t="shared" si="58"/>
        <v>0</v>
      </c>
      <c r="AD158">
        <f t="shared" si="59"/>
        <v>0</v>
      </c>
      <c r="AE158">
        <f t="shared" si="60"/>
        <v>0</v>
      </c>
      <c r="AF158">
        <f t="shared" si="61"/>
        <v>0</v>
      </c>
      <c r="AG158">
        <f t="shared" si="62"/>
        <v>0</v>
      </c>
      <c r="AH158">
        <f t="shared" si="63"/>
        <v>0</v>
      </c>
      <c r="AI158">
        <f t="shared" si="64"/>
        <v>0</v>
      </c>
      <c r="AJ158">
        <f t="shared" si="65"/>
        <v>0</v>
      </c>
      <c r="AK158">
        <f t="shared" si="66"/>
        <v>0</v>
      </c>
      <c r="AL158">
        <f t="shared" si="67"/>
        <v>0</v>
      </c>
      <c r="AM158">
        <f t="shared" si="68"/>
        <v>0</v>
      </c>
      <c r="AN158">
        <f t="shared" si="69"/>
        <v>0</v>
      </c>
      <c r="AO158">
        <f t="shared" si="70"/>
        <v>0</v>
      </c>
      <c r="AP158">
        <f t="shared" si="71"/>
        <v>0</v>
      </c>
      <c r="AQ158">
        <f t="shared" si="72"/>
        <v>0</v>
      </c>
      <c r="AR158">
        <f t="shared" si="73"/>
        <v>0</v>
      </c>
      <c r="AS158">
        <f t="shared" si="74"/>
        <v>0</v>
      </c>
      <c r="AT158">
        <f t="shared" si="75"/>
        <v>0</v>
      </c>
      <c r="AU158">
        <f t="shared" si="76"/>
        <v>0</v>
      </c>
      <c r="AY158" s="1" t="s">
        <v>16</v>
      </c>
    </row>
    <row r="159" spans="1:51" ht="20.100000000000001" customHeight="1" x14ac:dyDescent="0.3">
      <c r="A159" s="7"/>
      <c r="B159" s="7"/>
      <c r="C159" s="14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51" ht="20.100000000000001" customHeight="1" x14ac:dyDescent="0.3">
      <c r="A160" s="7"/>
      <c r="B160" s="7"/>
      <c r="C160" s="14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51" ht="20.100000000000001" customHeight="1" x14ac:dyDescent="0.3">
      <c r="A161" s="7"/>
      <c r="B161" s="7"/>
      <c r="C161" s="14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51" ht="20.100000000000001" customHeight="1" x14ac:dyDescent="0.3">
      <c r="A162" s="7"/>
      <c r="B162" s="7"/>
      <c r="C162" s="14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51" ht="20.100000000000001" customHeight="1" x14ac:dyDescent="0.3">
      <c r="A163" s="7"/>
      <c r="B163" s="7"/>
      <c r="C163" s="14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51" ht="20.100000000000001" customHeight="1" x14ac:dyDescent="0.3">
      <c r="A164" s="7"/>
      <c r="B164" s="7"/>
      <c r="C164" s="14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51" ht="20.100000000000001" customHeight="1" x14ac:dyDescent="0.3">
      <c r="A165" s="7"/>
      <c r="B165" s="7"/>
      <c r="C165" s="14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51" ht="20.100000000000001" customHeight="1" x14ac:dyDescent="0.3">
      <c r="A166" s="7"/>
      <c r="B166" s="7"/>
      <c r="C166" s="14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51" ht="20.100000000000001" customHeight="1" x14ac:dyDescent="0.3">
      <c r="A167" s="7"/>
      <c r="B167" s="7"/>
      <c r="C167" s="14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51" ht="20.100000000000001" customHeight="1" x14ac:dyDescent="0.3">
      <c r="A168" s="7"/>
      <c r="B168" s="7"/>
      <c r="C168" s="14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51" ht="20.100000000000001" customHeight="1" x14ac:dyDescent="0.3">
      <c r="A169" s="7"/>
      <c r="B169" s="7"/>
      <c r="C169" s="14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51" ht="20.100000000000001" customHeight="1" x14ac:dyDescent="0.3">
      <c r="A170" s="7"/>
      <c r="B170" s="7"/>
      <c r="C170" s="14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51" ht="20.100000000000001" customHeight="1" x14ac:dyDescent="0.3">
      <c r="A171" s="7"/>
      <c r="B171" s="7"/>
      <c r="C171" s="14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spans="1:51" ht="20.100000000000001" customHeight="1" x14ac:dyDescent="0.3">
      <c r="A172" s="10" t="s">
        <v>76</v>
      </c>
      <c r="B172" s="11"/>
      <c r="C172" s="12"/>
      <c r="D172" s="13"/>
      <c r="E172" s="13"/>
      <c r="F172" s="13">
        <f>ROUNDDOWN(SUMIF(Q153:Q171, "1", F153:F171), 0)</f>
        <v>0</v>
      </c>
      <c r="G172" s="13"/>
      <c r="H172" s="13">
        <f>ROUNDDOWN(SUMIF(Q153:Q171, "1", H153:H171), 0)</f>
        <v>0</v>
      </c>
      <c r="I172" s="13"/>
      <c r="J172" s="13">
        <f>ROUNDDOWN(SUMIF(Q153:Q171, "1", J153:J171), 0)</f>
        <v>0</v>
      </c>
      <c r="K172" s="13"/>
      <c r="L172" s="13">
        <f>F172+H172+J172</f>
        <v>0</v>
      </c>
      <c r="M172" s="13"/>
      <c r="R172">
        <f t="shared" ref="R172:AY172" si="77">ROUNDDOWN(SUM(R153:R158), 0)</f>
        <v>0</v>
      </c>
      <c r="S172">
        <f t="shared" si="77"/>
        <v>0</v>
      </c>
      <c r="T172">
        <f t="shared" si="77"/>
        <v>0</v>
      </c>
      <c r="U172">
        <f t="shared" si="77"/>
        <v>0</v>
      </c>
      <c r="V172">
        <f t="shared" si="77"/>
        <v>0</v>
      </c>
      <c r="W172">
        <f t="shared" si="77"/>
        <v>0</v>
      </c>
      <c r="X172">
        <f t="shared" si="77"/>
        <v>0</v>
      </c>
      <c r="Y172">
        <f t="shared" si="77"/>
        <v>0</v>
      </c>
      <c r="Z172">
        <f t="shared" si="77"/>
        <v>0</v>
      </c>
      <c r="AA172">
        <f t="shared" si="77"/>
        <v>0</v>
      </c>
      <c r="AB172">
        <f t="shared" si="77"/>
        <v>0</v>
      </c>
      <c r="AC172">
        <f t="shared" si="77"/>
        <v>0</v>
      </c>
      <c r="AD172">
        <f t="shared" si="77"/>
        <v>0</v>
      </c>
      <c r="AE172">
        <f t="shared" si="77"/>
        <v>0</v>
      </c>
      <c r="AF172">
        <f t="shared" si="77"/>
        <v>0</v>
      </c>
      <c r="AG172">
        <f t="shared" si="77"/>
        <v>0</v>
      </c>
      <c r="AH172">
        <f t="shared" si="77"/>
        <v>0</v>
      </c>
      <c r="AI172">
        <f t="shared" si="77"/>
        <v>0</v>
      </c>
      <c r="AJ172">
        <f t="shared" si="77"/>
        <v>0</v>
      </c>
      <c r="AK172">
        <f t="shared" si="77"/>
        <v>0</v>
      </c>
      <c r="AL172">
        <f t="shared" si="77"/>
        <v>0</v>
      </c>
      <c r="AM172">
        <f t="shared" si="77"/>
        <v>0</v>
      </c>
      <c r="AN172">
        <f t="shared" si="77"/>
        <v>0</v>
      </c>
      <c r="AO172">
        <f t="shared" si="77"/>
        <v>0</v>
      </c>
      <c r="AP172">
        <f t="shared" si="77"/>
        <v>0</v>
      </c>
      <c r="AQ172">
        <f t="shared" si="77"/>
        <v>0</v>
      </c>
      <c r="AR172">
        <f t="shared" si="77"/>
        <v>0</v>
      </c>
      <c r="AS172">
        <f t="shared" si="77"/>
        <v>0</v>
      </c>
      <c r="AT172">
        <f t="shared" si="77"/>
        <v>0</v>
      </c>
      <c r="AU172">
        <f t="shared" si="77"/>
        <v>0</v>
      </c>
      <c r="AV172">
        <f t="shared" si="77"/>
        <v>0</v>
      </c>
      <c r="AW172">
        <f t="shared" si="77"/>
        <v>0</v>
      </c>
      <c r="AX172">
        <f t="shared" si="77"/>
        <v>0</v>
      </c>
      <c r="AY172">
        <f t="shared" si="77"/>
        <v>0</v>
      </c>
    </row>
    <row r="173" spans="1:51" ht="20.100000000000001" customHeight="1" x14ac:dyDescent="0.3">
      <c r="A173" s="49" t="s">
        <v>206</v>
      </c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</row>
    <row r="174" spans="1:51" ht="20.100000000000001" customHeight="1" x14ac:dyDescent="0.3">
      <c r="A174" s="6" t="s">
        <v>86</v>
      </c>
      <c r="B174" s="6" t="s">
        <v>139</v>
      </c>
      <c r="C174" s="8" t="s">
        <v>20</v>
      </c>
      <c r="D174" s="9">
        <v>13.1</v>
      </c>
      <c r="E174" s="9"/>
      <c r="F174" s="9">
        <f>ROUNDDOWN(D174*E174, 0)</f>
        <v>0</v>
      </c>
      <c r="G174" s="9"/>
      <c r="H174" s="9">
        <f>ROUNDDOWN(D174*G174, 0)</f>
        <v>0</v>
      </c>
      <c r="I174" s="9"/>
      <c r="J174" s="9">
        <f>ROUNDDOWN(D174*I174, 0)</f>
        <v>0</v>
      </c>
      <c r="K174" s="9">
        <f t="shared" ref="K174:L177" si="78">E174+G174+I174</f>
        <v>0</v>
      </c>
      <c r="L174" s="9">
        <f t="shared" si="78"/>
        <v>0</v>
      </c>
      <c r="M174" s="15"/>
      <c r="O174" t="str">
        <f>""</f>
        <v/>
      </c>
      <c r="P174" s="1" t="s">
        <v>73</v>
      </c>
      <c r="Q174">
        <v>1</v>
      </c>
      <c r="R174">
        <f>IF(P174="기계경비", J174, 0)</f>
        <v>0</v>
      </c>
      <c r="S174">
        <f>IF(P174="운반비", L174, 0)</f>
        <v>0</v>
      </c>
      <c r="T174">
        <f>IF(P174="작업부산물", F174, 0)</f>
        <v>0</v>
      </c>
      <c r="U174">
        <f>IF(P174="관급", F174, 0)</f>
        <v>0</v>
      </c>
      <c r="V174">
        <f>IF(P174="외주비", J174, 0)</f>
        <v>0</v>
      </c>
      <c r="W174">
        <f>IF(P174="장비비", J174, 0)</f>
        <v>0</v>
      </c>
      <c r="X174">
        <f>IF(P174="폐기물처리비", L174, 0)</f>
        <v>0</v>
      </c>
      <c r="Y174">
        <f>IF(P174="가설비", J174, 0)</f>
        <v>0</v>
      </c>
      <c r="Z174">
        <f>IF(P174="잡비제외분", F174, 0)</f>
        <v>0</v>
      </c>
      <c r="AA174">
        <f>IF(P174="사급자재대", L174, 0)</f>
        <v>0</v>
      </c>
      <c r="AB174">
        <f>IF(P174="관급자재대", L174, 0)</f>
        <v>0</v>
      </c>
      <c r="AC174">
        <f>IF(P174="사용자항목1", L174, 0)</f>
        <v>0</v>
      </c>
      <c r="AD174">
        <f>IF(P174="사용자항목2", L174, 0)</f>
        <v>0</v>
      </c>
      <c r="AE174">
        <f>IF(P174="안전관리비", L174, 0)</f>
        <v>0</v>
      </c>
      <c r="AF174">
        <f>IF(P174="품질관리비", L174, 0)</f>
        <v>0</v>
      </c>
      <c r="AG174">
        <f>IF(P174="작업부산물(철거해체)", L174, 0)</f>
        <v>0</v>
      </c>
      <c r="AH174">
        <f>IF(P174="사용자항목6", L174, 0)</f>
        <v>0</v>
      </c>
      <c r="AI174">
        <f>IF(P174="사용자항목7", L174, 0)</f>
        <v>0</v>
      </c>
      <c r="AJ174">
        <f>IF(P174="관급자재대(도급자)", L174, 0)</f>
        <v>0</v>
      </c>
      <c r="AK174">
        <f>IF(P174="관급자재대(관급자)", L174, 0)</f>
        <v>0</v>
      </c>
      <c r="AL174">
        <f>IF(P174="사용자항목10", L174, 0)</f>
        <v>0</v>
      </c>
      <c r="AM174">
        <f>IF(P174="폐기물처리비(일반)", L174, 0)</f>
        <v>0</v>
      </c>
      <c r="AN174">
        <f>IF(P174="폐기물처리비(지정)", L174, 0)</f>
        <v>0</v>
      </c>
      <c r="AO174">
        <f>IF(P174="사용자항목13", L174, 0)</f>
        <v>0</v>
      </c>
      <c r="AP174">
        <f>IF(P174="사용자항목14", L174, 0)</f>
        <v>0</v>
      </c>
      <c r="AQ174">
        <f>IF(P174="사용자항목15", L174, 0)</f>
        <v>0</v>
      </c>
      <c r="AR174">
        <f>IF(P174="사용자항목16", L174, 0)</f>
        <v>0</v>
      </c>
      <c r="AS174">
        <f>IF(P174="사용자항목17", L174, 0)</f>
        <v>0</v>
      </c>
      <c r="AT174">
        <f>IF(P174="사용자항목18", L174, 0)</f>
        <v>0</v>
      </c>
      <c r="AU174">
        <f>IF(P174="사용자항목19", L174, 0)</f>
        <v>0</v>
      </c>
    </row>
    <row r="175" spans="1:51" ht="20.100000000000001" customHeight="1" x14ac:dyDescent="0.3">
      <c r="A175" s="6" t="s">
        <v>140</v>
      </c>
      <c r="B175" s="6" t="s">
        <v>141</v>
      </c>
      <c r="C175" s="8" t="s">
        <v>8</v>
      </c>
      <c r="D175" s="9">
        <v>36.6</v>
      </c>
      <c r="E175" s="9"/>
      <c r="F175" s="9">
        <f>ROUNDDOWN(D175*E175, 0)</f>
        <v>0</v>
      </c>
      <c r="G175" s="9"/>
      <c r="H175" s="9">
        <f>ROUNDDOWN(D175*G175, 0)</f>
        <v>0</v>
      </c>
      <c r="I175" s="9"/>
      <c r="J175" s="9">
        <f>ROUNDDOWN(D175*I175, 0)</f>
        <v>0</v>
      </c>
      <c r="K175" s="9">
        <f t="shared" si="78"/>
        <v>0</v>
      </c>
      <c r="L175" s="9">
        <f t="shared" si="78"/>
        <v>0</v>
      </c>
      <c r="M175" s="15"/>
      <c r="O175" t="str">
        <f>""</f>
        <v/>
      </c>
      <c r="P175" s="1" t="s">
        <v>73</v>
      </c>
      <c r="Q175">
        <v>1</v>
      </c>
      <c r="R175">
        <f>IF(P175="기계경비", J175, 0)</f>
        <v>0</v>
      </c>
      <c r="S175">
        <f>IF(P175="운반비", L175, 0)</f>
        <v>0</v>
      </c>
      <c r="T175">
        <f>IF(P175="작업부산물", F175, 0)</f>
        <v>0</v>
      </c>
      <c r="U175">
        <f>IF(P175="관급", F175, 0)</f>
        <v>0</v>
      </c>
      <c r="V175">
        <f>IF(P175="외주비", J175, 0)</f>
        <v>0</v>
      </c>
      <c r="W175">
        <f>IF(P175="장비비", J175, 0)</f>
        <v>0</v>
      </c>
      <c r="X175">
        <f>IF(P175="폐기물처리비", L175, 0)</f>
        <v>0</v>
      </c>
      <c r="Y175">
        <f>IF(P175="가설비", J175, 0)</f>
        <v>0</v>
      </c>
      <c r="Z175">
        <f>IF(P175="잡비제외분", F175, 0)</f>
        <v>0</v>
      </c>
      <c r="AA175">
        <f>IF(P175="사급자재대", L175, 0)</f>
        <v>0</v>
      </c>
      <c r="AB175">
        <f>IF(P175="관급자재대", L175, 0)</f>
        <v>0</v>
      </c>
      <c r="AC175">
        <f>IF(P175="사용자항목1", L175, 0)</f>
        <v>0</v>
      </c>
      <c r="AD175">
        <f>IF(P175="사용자항목2", L175, 0)</f>
        <v>0</v>
      </c>
      <c r="AE175">
        <f>IF(P175="안전관리비", L175, 0)</f>
        <v>0</v>
      </c>
      <c r="AF175">
        <f>IF(P175="품질관리비", L175, 0)</f>
        <v>0</v>
      </c>
      <c r="AG175">
        <f>IF(P175="작업부산물(철거해체)", L175, 0)</f>
        <v>0</v>
      </c>
      <c r="AH175">
        <f>IF(P175="사용자항목6", L175, 0)</f>
        <v>0</v>
      </c>
      <c r="AI175">
        <f>IF(P175="사용자항목7", L175, 0)</f>
        <v>0</v>
      </c>
      <c r="AJ175">
        <f>IF(P175="관급자재대(도급자)", L175, 0)</f>
        <v>0</v>
      </c>
      <c r="AK175">
        <f>IF(P175="관급자재대(관급자)", L175, 0)</f>
        <v>0</v>
      </c>
      <c r="AL175">
        <f>IF(P175="사용자항목10", L175, 0)</f>
        <v>0</v>
      </c>
      <c r="AM175">
        <f>IF(P175="폐기물처리비(일반)", L175, 0)</f>
        <v>0</v>
      </c>
      <c r="AN175">
        <f>IF(P175="폐기물처리비(지정)", L175, 0)</f>
        <v>0</v>
      </c>
      <c r="AO175">
        <f>IF(P175="사용자항목13", L175, 0)</f>
        <v>0</v>
      </c>
      <c r="AP175">
        <f>IF(P175="사용자항목14", L175, 0)</f>
        <v>0</v>
      </c>
      <c r="AQ175">
        <f>IF(P175="사용자항목15", L175, 0)</f>
        <v>0</v>
      </c>
      <c r="AR175">
        <f>IF(P175="사용자항목16", L175, 0)</f>
        <v>0</v>
      </c>
      <c r="AS175">
        <f>IF(P175="사용자항목17", L175, 0)</f>
        <v>0</v>
      </c>
      <c r="AT175">
        <f>IF(P175="사용자항목18", L175, 0)</f>
        <v>0</v>
      </c>
      <c r="AU175">
        <f>IF(P175="사용자항목19", L175, 0)</f>
        <v>0</v>
      </c>
      <c r="AY175" s="1" t="s">
        <v>16</v>
      </c>
    </row>
    <row r="176" spans="1:51" ht="20.100000000000001" customHeight="1" x14ac:dyDescent="0.3">
      <c r="A176" s="6" t="s">
        <v>142</v>
      </c>
      <c r="B176" s="6" t="s">
        <v>143</v>
      </c>
      <c r="C176" s="8" t="s">
        <v>8</v>
      </c>
      <c r="D176" s="9">
        <v>86.8</v>
      </c>
      <c r="E176" s="9"/>
      <c r="F176" s="9">
        <f>ROUNDDOWN(D176*E176, 0)</f>
        <v>0</v>
      </c>
      <c r="G176" s="9"/>
      <c r="H176" s="9">
        <f>ROUNDDOWN(D176*G176, 0)</f>
        <v>0</v>
      </c>
      <c r="I176" s="9"/>
      <c r="J176" s="9">
        <f>ROUNDDOWN(D176*I176, 0)</f>
        <v>0</v>
      </c>
      <c r="K176" s="9">
        <f t="shared" si="78"/>
        <v>0</v>
      </c>
      <c r="L176" s="9">
        <f t="shared" si="78"/>
        <v>0</v>
      </c>
      <c r="M176" s="15"/>
      <c r="O176" t="str">
        <f>""</f>
        <v/>
      </c>
      <c r="P176" s="1" t="s">
        <v>73</v>
      </c>
      <c r="Q176">
        <v>1</v>
      </c>
      <c r="R176">
        <f>IF(P176="기계경비", J176, 0)</f>
        <v>0</v>
      </c>
      <c r="S176">
        <f>IF(P176="운반비", L176, 0)</f>
        <v>0</v>
      </c>
      <c r="T176">
        <f>IF(P176="작업부산물", F176, 0)</f>
        <v>0</v>
      </c>
      <c r="U176">
        <f>IF(P176="관급", F176, 0)</f>
        <v>0</v>
      </c>
      <c r="V176">
        <f>IF(P176="외주비", J176, 0)</f>
        <v>0</v>
      </c>
      <c r="W176">
        <f>IF(P176="장비비", J176, 0)</f>
        <v>0</v>
      </c>
      <c r="X176">
        <f>IF(P176="폐기물처리비", L176, 0)</f>
        <v>0</v>
      </c>
      <c r="Y176">
        <f>IF(P176="가설비", J176, 0)</f>
        <v>0</v>
      </c>
      <c r="Z176">
        <f>IF(P176="잡비제외분", F176, 0)</f>
        <v>0</v>
      </c>
      <c r="AA176">
        <f>IF(P176="사급자재대", L176, 0)</f>
        <v>0</v>
      </c>
      <c r="AB176">
        <f>IF(P176="관급자재대", L176, 0)</f>
        <v>0</v>
      </c>
      <c r="AC176">
        <f>IF(P176="사용자항목1", L176, 0)</f>
        <v>0</v>
      </c>
      <c r="AD176">
        <f>IF(P176="사용자항목2", L176, 0)</f>
        <v>0</v>
      </c>
      <c r="AE176">
        <f>IF(P176="안전관리비", L176, 0)</f>
        <v>0</v>
      </c>
      <c r="AF176">
        <f>IF(P176="품질관리비", L176, 0)</f>
        <v>0</v>
      </c>
      <c r="AG176">
        <f>IF(P176="작업부산물(철거해체)", L176, 0)</f>
        <v>0</v>
      </c>
      <c r="AH176">
        <f>IF(P176="사용자항목6", L176, 0)</f>
        <v>0</v>
      </c>
      <c r="AI176">
        <f>IF(P176="사용자항목7", L176, 0)</f>
        <v>0</v>
      </c>
      <c r="AJ176">
        <f>IF(P176="관급자재대(도급자)", L176, 0)</f>
        <v>0</v>
      </c>
      <c r="AK176">
        <f>IF(P176="관급자재대(관급자)", L176, 0)</f>
        <v>0</v>
      </c>
      <c r="AL176">
        <f>IF(P176="사용자항목10", L176, 0)</f>
        <v>0</v>
      </c>
      <c r="AM176">
        <f>IF(P176="폐기물처리비(일반)", L176, 0)</f>
        <v>0</v>
      </c>
      <c r="AN176">
        <f>IF(P176="폐기물처리비(지정)", L176, 0)</f>
        <v>0</v>
      </c>
      <c r="AO176">
        <f>IF(P176="사용자항목13", L176, 0)</f>
        <v>0</v>
      </c>
      <c r="AP176">
        <f>IF(P176="사용자항목14", L176, 0)</f>
        <v>0</v>
      </c>
      <c r="AQ176">
        <f>IF(P176="사용자항목15", L176, 0)</f>
        <v>0</v>
      </c>
      <c r="AR176">
        <f>IF(P176="사용자항목16", L176, 0)</f>
        <v>0</v>
      </c>
      <c r="AS176">
        <f>IF(P176="사용자항목17", L176, 0)</f>
        <v>0</v>
      </c>
      <c r="AT176">
        <f>IF(P176="사용자항목18", L176, 0)</f>
        <v>0</v>
      </c>
      <c r="AU176">
        <f>IF(P176="사용자항목19", L176, 0)</f>
        <v>0</v>
      </c>
    </row>
    <row r="177" spans="1:47" ht="20.100000000000001" customHeight="1" x14ac:dyDescent="0.3">
      <c r="A177" s="6" t="s">
        <v>87</v>
      </c>
      <c r="B177" s="6" t="s">
        <v>144</v>
      </c>
      <c r="C177" s="8" t="s">
        <v>8</v>
      </c>
      <c r="D177" s="9">
        <v>89.7</v>
      </c>
      <c r="E177" s="9"/>
      <c r="F177" s="9">
        <f>ROUNDDOWN(D177*E177, 0)</f>
        <v>0</v>
      </c>
      <c r="G177" s="9"/>
      <c r="H177" s="9">
        <f>ROUNDDOWN(D177*G177, 0)</f>
        <v>0</v>
      </c>
      <c r="I177" s="9"/>
      <c r="J177" s="9">
        <f>ROUNDDOWN(D177*I177, 0)</f>
        <v>0</v>
      </c>
      <c r="K177" s="9">
        <f t="shared" si="78"/>
        <v>0</v>
      </c>
      <c r="L177" s="9">
        <f t="shared" si="78"/>
        <v>0</v>
      </c>
      <c r="M177" s="15"/>
      <c r="O177" t="str">
        <f>""</f>
        <v/>
      </c>
      <c r="P177" s="1" t="s">
        <v>73</v>
      </c>
      <c r="Q177">
        <v>1</v>
      </c>
      <c r="R177">
        <f>IF(P177="기계경비", J177, 0)</f>
        <v>0</v>
      </c>
      <c r="S177">
        <f>IF(P177="운반비", L177, 0)</f>
        <v>0</v>
      </c>
      <c r="T177">
        <f>IF(P177="작업부산물", F177, 0)</f>
        <v>0</v>
      </c>
      <c r="U177">
        <f>IF(P177="관급", F177, 0)</f>
        <v>0</v>
      </c>
      <c r="V177">
        <f>IF(P177="외주비", J177, 0)</f>
        <v>0</v>
      </c>
      <c r="W177">
        <f>IF(P177="장비비", J177, 0)</f>
        <v>0</v>
      </c>
      <c r="X177">
        <f>IF(P177="폐기물처리비", L177, 0)</f>
        <v>0</v>
      </c>
      <c r="Y177">
        <f>IF(P177="가설비", J177, 0)</f>
        <v>0</v>
      </c>
      <c r="Z177">
        <f>IF(P177="잡비제외분", F177, 0)</f>
        <v>0</v>
      </c>
      <c r="AA177">
        <f>IF(P177="사급자재대", L177, 0)</f>
        <v>0</v>
      </c>
      <c r="AB177">
        <f>IF(P177="관급자재대", L177, 0)</f>
        <v>0</v>
      </c>
      <c r="AC177">
        <f>IF(P177="사용자항목1", L177, 0)</f>
        <v>0</v>
      </c>
      <c r="AD177">
        <f>IF(P177="사용자항목2", L177, 0)</f>
        <v>0</v>
      </c>
      <c r="AE177">
        <f>IF(P177="안전관리비", L177, 0)</f>
        <v>0</v>
      </c>
      <c r="AF177">
        <f>IF(P177="품질관리비", L177, 0)</f>
        <v>0</v>
      </c>
      <c r="AG177">
        <f>IF(P177="작업부산물(철거해체)", L177, 0)</f>
        <v>0</v>
      </c>
      <c r="AH177">
        <f>IF(P177="사용자항목6", L177, 0)</f>
        <v>0</v>
      </c>
      <c r="AI177">
        <f>IF(P177="사용자항목7", L177, 0)</f>
        <v>0</v>
      </c>
      <c r="AJ177">
        <f>IF(P177="관급자재대(도급자)", L177, 0)</f>
        <v>0</v>
      </c>
      <c r="AK177">
        <f>IF(P177="관급자재대(관급자)", L177, 0)</f>
        <v>0</v>
      </c>
      <c r="AL177">
        <f>IF(P177="사용자항목10", L177, 0)</f>
        <v>0</v>
      </c>
      <c r="AM177">
        <f>IF(P177="폐기물처리비(일반)", L177, 0)</f>
        <v>0</v>
      </c>
      <c r="AN177">
        <f>IF(P177="폐기물처리비(지정)", L177, 0)</f>
        <v>0</v>
      </c>
      <c r="AO177">
        <f>IF(P177="사용자항목13", L177, 0)</f>
        <v>0</v>
      </c>
      <c r="AP177">
        <f>IF(P177="사용자항목14", L177, 0)</f>
        <v>0</v>
      </c>
      <c r="AQ177">
        <f>IF(P177="사용자항목15", L177, 0)</f>
        <v>0</v>
      </c>
      <c r="AR177">
        <f>IF(P177="사용자항목16", L177, 0)</f>
        <v>0</v>
      </c>
      <c r="AS177">
        <f>IF(P177="사용자항목17", L177, 0)</f>
        <v>0</v>
      </c>
      <c r="AT177">
        <f>IF(P177="사용자항목18", L177, 0)</f>
        <v>0</v>
      </c>
      <c r="AU177">
        <f>IF(P177="사용자항목19", L177, 0)</f>
        <v>0</v>
      </c>
    </row>
    <row r="178" spans="1:47" ht="20.100000000000001" customHeight="1" x14ac:dyDescent="0.3">
      <c r="A178" s="7"/>
      <c r="B178" s="7"/>
      <c r="C178" s="14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47" ht="20.100000000000001" customHeight="1" x14ac:dyDescent="0.3">
      <c r="A179" s="7"/>
      <c r="B179" s="7"/>
      <c r="C179" s="14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47" ht="20.100000000000001" customHeight="1" x14ac:dyDescent="0.3">
      <c r="A180" s="7"/>
      <c r="B180" s="7"/>
      <c r="C180" s="14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47" ht="20.100000000000001" customHeight="1" x14ac:dyDescent="0.3">
      <c r="A181" s="7"/>
      <c r="B181" s="7"/>
      <c r="C181" s="14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47" ht="20.100000000000001" customHeight="1" x14ac:dyDescent="0.3">
      <c r="A182" s="7"/>
      <c r="B182" s="7"/>
      <c r="C182" s="14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47" ht="20.100000000000001" customHeight="1" x14ac:dyDescent="0.3">
      <c r="A183" s="7"/>
      <c r="B183" s="7"/>
      <c r="C183" s="14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47" ht="20.100000000000001" customHeight="1" x14ac:dyDescent="0.3">
      <c r="A184" s="7"/>
      <c r="B184" s="7"/>
      <c r="C184" s="14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47" ht="20.100000000000001" customHeight="1" x14ac:dyDescent="0.3">
      <c r="A185" s="7"/>
      <c r="B185" s="7"/>
      <c r="C185" s="14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47" ht="20.100000000000001" customHeight="1" x14ac:dyDescent="0.3">
      <c r="A186" s="7"/>
      <c r="B186" s="7"/>
      <c r="C186" s="14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47" ht="20.100000000000001" customHeight="1" x14ac:dyDescent="0.3">
      <c r="A187" s="7"/>
      <c r="B187" s="7"/>
      <c r="C187" s="14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47" ht="20.100000000000001" customHeight="1" x14ac:dyDescent="0.3">
      <c r="A188" s="7"/>
      <c r="B188" s="7"/>
      <c r="C188" s="14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47" ht="20.100000000000001" customHeight="1" x14ac:dyDescent="0.3">
      <c r="A189" s="7"/>
      <c r="B189" s="7"/>
      <c r="C189" s="14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47" ht="20.100000000000001" customHeight="1" x14ac:dyDescent="0.3">
      <c r="A190" s="7"/>
      <c r="B190" s="7"/>
      <c r="C190" s="14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47" ht="20.100000000000001" customHeight="1" x14ac:dyDescent="0.3">
      <c r="A191" s="7"/>
      <c r="B191" s="7"/>
      <c r="C191" s="14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47" ht="20.100000000000001" customHeight="1" x14ac:dyDescent="0.3">
      <c r="A192" s="7"/>
      <c r="B192" s="7"/>
      <c r="C192" s="14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51" ht="20.100000000000001" customHeight="1" x14ac:dyDescent="0.3">
      <c r="A193" s="10" t="s">
        <v>76</v>
      </c>
      <c r="B193" s="11"/>
      <c r="C193" s="12"/>
      <c r="D193" s="13"/>
      <c r="E193" s="13"/>
      <c r="F193" s="13">
        <f>ROUNDDOWN(SUMIF(Q174:Q192, "1", F174:F192), 0)</f>
        <v>0</v>
      </c>
      <c r="G193" s="13"/>
      <c r="H193" s="13">
        <f>ROUNDDOWN(SUMIF(Q174:Q192, "1", H174:H192), 0)</f>
        <v>0</v>
      </c>
      <c r="I193" s="13"/>
      <c r="J193" s="13">
        <f>ROUNDDOWN(SUMIF(Q174:Q192, "1", J174:J192), 0)</f>
        <v>0</v>
      </c>
      <c r="K193" s="13"/>
      <c r="L193" s="13">
        <f>F193+H193+J193</f>
        <v>0</v>
      </c>
      <c r="M193" s="13"/>
      <c r="R193">
        <f t="shared" ref="R193:AY193" si="79">ROUNDDOWN(SUM(R174:R177), 0)</f>
        <v>0</v>
      </c>
      <c r="S193">
        <f t="shared" si="79"/>
        <v>0</v>
      </c>
      <c r="T193">
        <f t="shared" si="79"/>
        <v>0</v>
      </c>
      <c r="U193">
        <f t="shared" si="79"/>
        <v>0</v>
      </c>
      <c r="V193">
        <f t="shared" si="79"/>
        <v>0</v>
      </c>
      <c r="W193">
        <f t="shared" si="79"/>
        <v>0</v>
      </c>
      <c r="X193">
        <f t="shared" si="79"/>
        <v>0</v>
      </c>
      <c r="Y193">
        <f t="shared" si="79"/>
        <v>0</v>
      </c>
      <c r="Z193">
        <f t="shared" si="79"/>
        <v>0</v>
      </c>
      <c r="AA193">
        <f t="shared" si="79"/>
        <v>0</v>
      </c>
      <c r="AB193">
        <f t="shared" si="79"/>
        <v>0</v>
      </c>
      <c r="AC193">
        <f t="shared" si="79"/>
        <v>0</v>
      </c>
      <c r="AD193">
        <f t="shared" si="79"/>
        <v>0</v>
      </c>
      <c r="AE193">
        <f t="shared" si="79"/>
        <v>0</v>
      </c>
      <c r="AF193">
        <f t="shared" si="79"/>
        <v>0</v>
      </c>
      <c r="AG193">
        <f t="shared" si="79"/>
        <v>0</v>
      </c>
      <c r="AH193">
        <f t="shared" si="79"/>
        <v>0</v>
      </c>
      <c r="AI193">
        <f t="shared" si="79"/>
        <v>0</v>
      </c>
      <c r="AJ193">
        <f t="shared" si="79"/>
        <v>0</v>
      </c>
      <c r="AK193">
        <f t="shared" si="79"/>
        <v>0</v>
      </c>
      <c r="AL193">
        <f t="shared" si="79"/>
        <v>0</v>
      </c>
      <c r="AM193">
        <f t="shared" si="79"/>
        <v>0</v>
      </c>
      <c r="AN193">
        <f t="shared" si="79"/>
        <v>0</v>
      </c>
      <c r="AO193">
        <f t="shared" si="79"/>
        <v>0</v>
      </c>
      <c r="AP193">
        <f t="shared" si="79"/>
        <v>0</v>
      </c>
      <c r="AQ193">
        <f t="shared" si="79"/>
        <v>0</v>
      </c>
      <c r="AR193">
        <f t="shared" si="79"/>
        <v>0</v>
      </c>
      <c r="AS193">
        <f t="shared" si="79"/>
        <v>0</v>
      </c>
      <c r="AT193">
        <f t="shared" si="79"/>
        <v>0</v>
      </c>
      <c r="AU193">
        <f t="shared" si="79"/>
        <v>0</v>
      </c>
      <c r="AV193">
        <f t="shared" si="79"/>
        <v>0</v>
      </c>
      <c r="AW193">
        <f t="shared" si="79"/>
        <v>0</v>
      </c>
      <c r="AX193">
        <f t="shared" si="79"/>
        <v>0</v>
      </c>
      <c r="AY193">
        <f t="shared" si="79"/>
        <v>0</v>
      </c>
    </row>
    <row r="194" spans="1:51" ht="20.100000000000001" customHeight="1" x14ac:dyDescent="0.3">
      <c r="A194" s="49" t="s">
        <v>207</v>
      </c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</row>
    <row r="195" spans="1:51" ht="20.100000000000001" customHeight="1" x14ac:dyDescent="0.3">
      <c r="A195" s="6" t="s">
        <v>208</v>
      </c>
      <c r="B195" s="6" t="s">
        <v>209</v>
      </c>
      <c r="C195" s="8" t="s">
        <v>8</v>
      </c>
      <c r="D195" s="9">
        <v>283.3</v>
      </c>
      <c r="E195" s="9"/>
      <c r="F195" s="9">
        <f>ROUNDDOWN(D195*E195, 0)</f>
        <v>0</v>
      </c>
      <c r="G195" s="9"/>
      <c r="H195" s="9">
        <f>ROUNDDOWN(D195*G195, 0)</f>
        <v>0</v>
      </c>
      <c r="I195" s="9"/>
      <c r="J195" s="9">
        <f>ROUNDDOWN(D195*I195, 0)</f>
        <v>0</v>
      </c>
      <c r="K195" s="9">
        <f t="shared" ref="K195:L199" si="80">E195+G195+I195</f>
        <v>0</v>
      </c>
      <c r="L195" s="9">
        <f t="shared" si="80"/>
        <v>0</v>
      </c>
      <c r="M195" s="9"/>
      <c r="O195" t="str">
        <f>""</f>
        <v/>
      </c>
      <c r="P195" s="1" t="s">
        <v>73</v>
      </c>
      <c r="Q195">
        <v>1</v>
      </c>
      <c r="R195">
        <f>IF(P195="기계경비", J195, 0)</f>
        <v>0</v>
      </c>
      <c r="S195">
        <f>IF(P195="운반비", L195, 0)</f>
        <v>0</v>
      </c>
      <c r="T195">
        <f>IF(P195="작업부산물", F195, 0)</f>
        <v>0</v>
      </c>
      <c r="U195">
        <f>IF(P195="관급", F195, 0)</f>
        <v>0</v>
      </c>
      <c r="V195">
        <f>IF(P195="외주비", J195, 0)</f>
        <v>0</v>
      </c>
      <c r="W195">
        <f>IF(P195="장비비", J195, 0)</f>
        <v>0</v>
      </c>
      <c r="X195">
        <f>IF(P195="폐기물처리비", L195, 0)</f>
        <v>0</v>
      </c>
      <c r="Y195">
        <f>IF(P195="가설비", J195, 0)</f>
        <v>0</v>
      </c>
      <c r="Z195">
        <f>IF(P195="잡비제외분", F195, 0)</f>
        <v>0</v>
      </c>
      <c r="AA195">
        <f>IF(P195="사급자재대", L195, 0)</f>
        <v>0</v>
      </c>
      <c r="AB195">
        <f>IF(P195="관급자재대", L195, 0)</f>
        <v>0</v>
      </c>
      <c r="AC195">
        <f>IF(P195="사용자항목1", L195, 0)</f>
        <v>0</v>
      </c>
      <c r="AD195">
        <f>IF(P195="사용자항목2", L195, 0)</f>
        <v>0</v>
      </c>
      <c r="AE195">
        <f>IF(P195="안전관리비", L195, 0)</f>
        <v>0</v>
      </c>
      <c r="AF195">
        <f>IF(P195="품질관리비", L195, 0)</f>
        <v>0</v>
      </c>
      <c r="AG195">
        <f>IF(P195="작업부산물(철거해체)", L195, 0)</f>
        <v>0</v>
      </c>
      <c r="AH195">
        <f>IF(P195="사용자항목6", L195, 0)</f>
        <v>0</v>
      </c>
      <c r="AI195">
        <f>IF(P195="사용자항목7", L195, 0)</f>
        <v>0</v>
      </c>
      <c r="AJ195">
        <f>IF(P195="관급자재대(도급자)", L195, 0)</f>
        <v>0</v>
      </c>
      <c r="AK195">
        <f>IF(P195="관급자재대(관급자)", L195, 0)</f>
        <v>0</v>
      </c>
      <c r="AL195">
        <f>IF(P195="사용자항목10", L195, 0)</f>
        <v>0</v>
      </c>
      <c r="AM195">
        <f>IF(P195="폐기물처리비(일반)", L195, 0)</f>
        <v>0</v>
      </c>
      <c r="AN195">
        <f>IF(P195="폐기물처리비(지정)", L195, 0)</f>
        <v>0</v>
      </c>
      <c r="AO195">
        <f>IF(P195="사용자항목13", L195, 0)</f>
        <v>0</v>
      </c>
      <c r="AP195">
        <f>IF(P195="사용자항목14", L195, 0)</f>
        <v>0</v>
      </c>
      <c r="AQ195">
        <f>IF(P195="사용자항목15", L195, 0)</f>
        <v>0</v>
      </c>
      <c r="AR195">
        <f>IF(P195="사용자항목16", L195, 0)</f>
        <v>0</v>
      </c>
      <c r="AS195">
        <f>IF(P195="사용자항목17", L195, 0)</f>
        <v>0</v>
      </c>
      <c r="AT195">
        <f>IF(P195="사용자항목18", L195, 0)</f>
        <v>0</v>
      </c>
      <c r="AU195">
        <f>IF(P195="사용자항목19", L195, 0)</f>
        <v>0</v>
      </c>
    </row>
    <row r="196" spans="1:51" ht="20.100000000000001" customHeight="1" x14ac:dyDescent="0.3">
      <c r="A196" s="6" t="s">
        <v>145</v>
      </c>
      <c r="B196" s="6" t="s">
        <v>146</v>
      </c>
      <c r="C196" s="8" t="s">
        <v>8</v>
      </c>
      <c r="D196" s="9">
        <v>28.3</v>
      </c>
      <c r="E196" s="9"/>
      <c r="F196" s="9">
        <f>ROUNDDOWN(D196*E196, 0)</f>
        <v>0</v>
      </c>
      <c r="G196" s="9"/>
      <c r="H196" s="9">
        <f>ROUNDDOWN(D196*G196, 0)</f>
        <v>0</v>
      </c>
      <c r="I196" s="9"/>
      <c r="J196" s="9">
        <f>ROUNDDOWN(D196*I196, 0)</f>
        <v>0</v>
      </c>
      <c r="K196" s="9">
        <f t="shared" si="80"/>
        <v>0</v>
      </c>
      <c r="L196" s="9">
        <f t="shared" si="80"/>
        <v>0</v>
      </c>
      <c r="M196" s="15"/>
      <c r="O196" t="str">
        <f>""</f>
        <v/>
      </c>
      <c r="P196" s="1" t="s">
        <v>73</v>
      </c>
      <c r="Q196">
        <v>1</v>
      </c>
      <c r="R196">
        <f>IF(P196="기계경비", J196, 0)</f>
        <v>0</v>
      </c>
      <c r="S196">
        <f>IF(P196="운반비", L196, 0)</f>
        <v>0</v>
      </c>
      <c r="T196">
        <f>IF(P196="작업부산물", F196, 0)</f>
        <v>0</v>
      </c>
      <c r="U196">
        <f>IF(P196="관급", F196, 0)</f>
        <v>0</v>
      </c>
      <c r="V196">
        <f>IF(P196="외주비", J196, 0)</f>
        <v>0</v>
      </c>
      <c r="W196">
        <f>IF(P196="장비비", J196, 0)</f>
        <v>0</v>
      </c>
      <c r="X196">
        <f>IF(P196="폐기물처리비", L196, 0)</f>
        <v>0</v>
      </c>
      <c r="Y196">
        <f>IF(P196="가설비", J196, 0)</f>
        <v>0</v>
      </c>
      <c r="Z196">
        <f>IF(P196="잡비제외분", F196, 0)</f>
        <v>0</v>
      </c>
      <c r="AA196">
        <f>IF(P196="사급자재대", L196, 0)</f>
        <v>0</v>
      </c>
      <c r="AB196">
        <f>IF(P196="관급자재대", L196, 0)</f>
        <v>0</v>
      </c>
      <c r="AC196">
        <f>IF(P196="사용자항목1", L196, 0)</f>
        <v>0</v>
      </c>
      <c r="AD196">
        <f>IF(P196="사용자항목2", L196, 0)</f>
        <v>0</v>
      </c>
      <c r="AE196">
        <f>IF(P196="안전관리비", L196, 0)</f>
        <v>0</v>
      </c>
      <c r="AF196">
        <f>IF(P196="품질관리비", L196, 0)</f>
        <v>0</v>
      </c>
      <c r="AG196">
        <f>IF(P196="작업부산물(철거해체)", L196, 0)</f>
        <v>0</v>
      </c>
      <c r="AH196">
        <f>IF(P196="사용자항목6", L196, 0)</f>
        <v>0</v>
      </c>
      <c r="AI196">
        <f>IF(P196="사용자항목7", L196, 0)</f>
        <v>0</v>
      </c>
      <c r="AJ196">
        <f>IF(P196="관급자재대(도급자)", L196, 0)</f>
        <v>0</v>
      </c>
      <c r="AK196">
        <f>IF(P196="관급자재대(관급자)", L196, 0)</f>
        <v>0</v>
      </c>
      <c r="AL196">
        <f>IF(P196="사용자항목10", L196, 0)</f>
        <v>0</v>
      </c>
      <c r="AM196">
        <f>IF(P196="폐기물처리비(일반)", L196, 0)</f>
        <v>0</v>
      </c>
      <c r="AN196">
        <f>IF(P196="폐기물처리비(지정)", L196, 0)</f>
        <v>0</v>
      </c>
      <c r="AO196">
        <f>IF(P196="사용자항목13", L196, 0)</f>
        <v>0</v>
      </c>
      <c r="AP196">
        <f>IF(P196="사용자항목14", L196, 0)</f>
        <v>0</v>
      </c>
      <c r="AQ196">
        <f>IF(P196="사용자항목15", L196, 0)</f>
        <v>0</v>
      </c>
      <c r="AR196">
        <f>IF(P196="사용자항목16", L196, 0)</f>
        <v>0</v>
      </c>
      <c r="AS196">
        <f>IF(P196="사용자항목17", L196, 0)</f>
        <v>0</v>
      </c>
      <c r="AT196">
        <f>IF(P196="사용자항목18", L196, 0)</f>
        <v>0</v>
      </c>
      <c r="AU196">
        <f>IF(P196="사용자항목19", L196, 0)</f>
        <v>0</v>
      </c>
      <c r="AY196" s="1" t="s">
        <v>16</v>
      </c>
    </row>
    <row r="197" spans="1:51" ht="20.100000000000001" customHeight="1" x14ac:dyDescent="0.3">
      <c r="A197" s="6" t="s">
        <v>210</v>
      </c>
      <c r="B197" s="6" t="s">
        <v>211</v>
      </c>
      <c r="C197" s="8" t="s">
        <v>115</v>
      </c>
      <c r="D197" s="9">
        <v>1</v>
      </c>
      <c r="E197" s="9"/>
      <c r="F197" s="9">
        <f>ROUNDDOWN(D197*E197, 0)</f>
        <v>0</v>
      </c>
      <c r="G197" s="9"/>
      <c r="H197" s="9">
        <f>ROUNDDOWN(D197*G197, 0)</f>
        <v>0</v>
      </c>
      <c r="I197" s="9"/>
      <c r="J197" s="9">
        <f>ROUNDDOWN(D197*I197, 0)</f>
        <v>0</v>
      </c>
      <c r="K197" s="9">
        <f t="shared" si="80"/>
        <v>0</v>
      </c>
      <c r="L197" s="9">
        <f t="shared" si="80"/>
        <v>0</v>
      </c>
      <c r="M197" s="9"/>
      <c r="O197" t="str">
        <f>""</f>
        <v/>
      </c>
      <c r="P197" s="1" t="s">
        <v>73</v>
      </c>
      <c r="Q197">
        <v>1</v>
      </c>
      <c r="R197">
        <f>IF(P197="기계경비", J197, 0)</f>
        <v>0</v>
      </c>
      <c r="S197">
        <f>IF(P197="운반비", L197, 0)</f>
        <v>0</v>
      </c>
      <c r="T197">
        <f>IF(P197="작업부산물", F197, 0)</f>
        <v>0</v>
      </c>
      <c r="U197">
        <f>IF(P197="관급", F197, 0)</f>
        <v>0</v>
      </c>
      <c r="V197">
        <f>IF(P197="외주비", J197, 0)</f>
        <v>0</v>
      </c>
      <c r="W197">
        <f>IF(P197="장비비", J197, 0)</f>
        <v>0</v>
      </c>
      <c r="X197">
        <f>IF(P197="폐기물처리비", L197, 0)</f>
        <v>0</v>
      </c>
      <c r="Y197">
        <f>IF(P197="가설비", J197, 0)</f>
        <v>0</v>
      </c>
      <c r="Z197">
        <f>IF(P197="잡비제외분", F197, 0)</f>
        <v>0</v>
      </c>
      <c r="AA197">
        <f>IF(P197="사급자재대", L197, 0)</f>
        <v>0</v>
      </c>
      <c r="AB197">
        <f>IF(P197="관급자재대", L197, 0)</f>
        <v>0</v>
      </c>
      <c r="AC197">
        <f>IF(P197="사용자항목1", L197, 0)</f>
        <v>0</v>
      </c>
      <c r="AD197">
        <f>IF(P197="사용자항목2", L197, 0)</f>
        <v>0</v>
      </c>
      <c r="AE197">
        <f>IF(P197="안전관리비", L197, 0)</f>
        <v>0</v>
      </c>
      <c r="AF197">
        <f>IF(P197="품질관리비", L197, 0)</f>
        <v>0</v>
      </c>
      <c r="AG197">
        <f>IF(P197="작업부산물(철거해체)", L197, 0)</f>
        <v>0</v>
      </c>
      <c r="AH197">
        <f>IF(P197="사용자항목6", L197, 0)</f>
        <v>0</v>
      </c>
      <c r="AI197">
        <f>IF(P197="사용자항목7", L197, 0)</f>
        <v>0</v>
      </c>
      <c r="AJ197">
        <f>IF(P197="관급자재대(도급자)", L197, 0)</f>
        <v>0</v>
      </c>
      <c r="AK197">
        <f>IF(P197="관급자재대(관급자)", L197, 0)</f>
        <v>0</v>
      </c>
      <c r="AL197">
        <f>IF(P197="사용자항목10", L197, 0)</f>
        <v>0</v>
      </c>
      <c r="AM197">
        <f>IF(P197="폐기물처리비(일반)", L197, 0)</f>
        <v>0</v>
      </c>
      <c r="AN197">
        <f>IF(P197="폐기물처리비(지정)", L197, 0)</f>
        <v>0</v>
      </c>
      <c r="AO197">
        <f>IF(P197="사용자항목13", L197, 0)</f>
        <v>0</v>
      </c>
      <c r="AP197">
        <f>IF(P197="사용자항목14", L197, 0)</f>
        <v>0</v>
      </c>
      <c r="AQ197">
        <f>IF(P197="사용자항목15", L197, 0)</f>
        <v>0</v>
      </c>
      <c r="AR197">
        <f>IF(P197="사용자항목16", L197, 0)</f>
        <v>0</v>
      </c>
      <c r="AS197">
        <f>IF(P197="사용자항목17", L197, 0)</f>
        <v>0</v>
      </c>
      <c r="AT197">
        <f>IF(P197="사용자항목18", L197, 0)</f>
        <v>0</v>
      </c>
      <c r="AU197">
        <f>IF(P197="사용자항목19", L197, 0)</f>
        <v>0</v>
      </c>
    </row>
    <row r="198" spans="1:51" ht="20.100000000000001" customHeight="1" x14ac:dyDescent="0.3">
      <c r="A198" s="6" t="s">
        <v>88</v>
      </c>
      <c r="B198" s="6" t="s">
        <v>89</v>
      </c>
      <c r="C198" s="8" t="s">
        <v>20</v>
      </c>
      <c r="D198" s="9">
        <v>50.8</v>
      </c>
      <c r="E198" s="9"/>
      <c r="F198" s="9">
        <f>ROUNDDOWN(D198*E198, 0)</f>
        <v>0</v>
      </c>
      <c r="G198" s="9"/>
      <c r="H198" s="9">
        <f>ROUNDDOWN(D198*G198, 0)</f>
        <v>0</v>
      </c>
      <c r="I198" s="9"/>
      <c r="J198" s="9">
        <f>ROUNDDOWN(D198*I198, 0)</f>
        <v>0</v>
      </c>
      <c r="K198" s="9">
        <f t="shared" si="80"/>
        <v>0</v>
      </c>
      <c r="L198" s="9">
        <f t="shared" si="80"/>
        <v>0</v>
      </c>
      <c r="M198" s="15"/>
      <c r="O198" t="str">
        <f>""</f>
        <v/>
      </c>
      <c r="P198" s="1" t="s">
        <v>73</v>
      </c>
      <c r="Q198">
        <v>1</v>
      </c>
      <c r="R198">
        <f>IF(P198="기계경비", J198, 0)</f>
        <v>0</v>
      </c>
      <c r="S198">
        <f>IF(P198="운반비", L198, 0)</f>
        <v>0</v>
      </c>
      <c r="T198">
        <f>IF(P198="작업부산물", F198, 0)</f>
        <v>0</v>
      </c>
      <c r="U198">
        <f>IF(P198="관급", F198, 0)</f>
        <v>0</v>
      </c>
      <c r="V198">
        <f>IF(P198="외주비", J198, 0)</f>
        <v>0</v>
      </c>
      <c r="W198">
        <f>IF(P198="장비비", J198, 0)</f>
        <v>0</v>
      </c>
      <c r="X198">
        <f>IF(P198="폐기물처리비", L198, 0)</f>
        <v>0</v>
      </c>
      <c r="Y198">
        <f>IF(P198="가설비", J198, 0)</f>
        <v>0</v>
      </c>
      <c r="Z198">
        <f>IF(P198="잡비제외분", F198, 0)</f>
        <v>0</v>
      </c>
      <c r="AA198">
        <f>IF(P198="사급자재대", L198, 0)</f>
        <v>0</v>
      </c>
      <c r="AB198">
        <f>IF(P198="관급자재대", L198, 0)</f>
        <v>0</v>
      </c>
      <c r="AC198">
        <f>IF(P198="사용자항목1", L198, 0)</f>
        <v>0</v>
      </c>
      <c r="AD198">
        <f>IF(P198="사용자항목2", L198, 0)</f>
        <v>0</v>
      </c>
      <c r="AE198">
        <f>IF(P198="안전관리비", L198, 0)</f>
        <v>0</v>
      </c>
      <c r="AF198">
        <f>IF(P198="품질관리비", L198, 0)</f>
        <v>0</v>
      </c>
      <c r="AG198">
        <f>IF(P198="작업부산물(철거해체)", L198, 0)</f>
        <v>0</v>
      </c>
      <c r="AH198">
        <f>IF(P198="사용자항목6", L198, 0)</f>
        <v>0</v>
      </c>
      <c r="AI198">
        <f>IF(P198="사용자항목7", L198, 0)</f>
        <v>0</v>
      </c>
      <c r="AJ198">
        <f>IF(P198="관급자재대(도급자)", L198, 0)</f>
        <v>0</v>
      </c>
      <c r="AK198">
        <f>IF(P198="관급자재대(관급자)", L198, 0)</f>
        <v>0</v>
      </c>
      <c r="AL198">
        <f>IF(P198="사용자항목10", L198, 0)</f>
        <v>0</v>
      </c>
      <c r="AM198">
        <f>IF(P198="폐기물처리비(일반)", L198, 0)</f>
        <v>0</v>
      </c>
      <c r="AN198">
        <f>IF(P198="폐기물처리비(지정)", L198, 0)</f>
        <v>0</v>
      </c>
      <c r="AO198">
        <f>IF(P198="사용자항목13", L198, 0)</f>
        <v>0</v>
      </c>
      <c r="AP198">
        <f>IF(P198="사용자항목14", L198, 0)</f>
        <v>0</v>
      </c>
      <c r="AQ198">
        <f>IF(P198="사용자항목15", L198, 0)</f>
        <v>0</v>
      </c>
      <c r="AR198">
        <f>IF(P198="사용자항목16", L198, 0)</f>
        <v>0</v>
      </c>
      <c r="AS198">
        <f>IF(P198="사용자항목17", L198, 0)</f>
        <v>0</v>
      </c>
      <c r="AT198">
        <f>IF(P198="사용자항목18", L198, 0)</f>
        <v>0</v>
      </c>
      <c r="AU198">
        <f>IF(P198="사용자항목19", L198, 0)</f>
        <v>0</v>
      </c>
      <c r="AY198" s="1" t="s">
        <v>16</v>
      </c>
    </row>
    <row r="199" spans="1:51" ht="20.100000000000001" customHeight="1" x14ac:dyDescent="0.3">
      <c r="A199" s="6" t="s">
        <v>147</v>
      </c>
      <c r="B199" s="6" t="s">
        <v>148</v>
      </c>
      <c r="C199" s="8" t="s">
        <v>8</v>
      </c>
      <c r="D199" s="9">
        <v>72.5</v>
      </c>
      <c r="E199" s="9"/>
      <c r="F199" s="9">
        <f>ROUNDDOWN(D199*E199, 0)</f>
        <v>0</v>
      </c>
      <c r="G199" s="9"/>
      <c r="H199" s="9">
        <f>ROUNDDOWN(D199*G199, 0)</f>
        <v>0</v>
      </c>
      <c r="I199" s="9"/>
      <c r="J199" s="9">
        <f>ROUNDDOWN(D199*I199, 0)</f>
        <v>0</v>
      </c>
      <c r="K199" s="9">
        <f t="shared" si="80"/>
        <v>0</v>
      </c>
      <c r="L199" s="9">
        <f t="shared" si="80"/>
        <v>0</v>
      </c>
      <c r="M199" s="15"/>
      <c r="O199" t="str">
        <f>""</f>
        <v/>
      </c>
      <c r="P199" s="1" t="s">
        <v>73</v>
      </c>
      <c r="Q199">
        <v>1</v>
      </c>
      <c r="R199">
        <f>IF(P199="기계경비", J199, 0)</f>
        <v>0</v>
      </c>
      <c r="S199">
        <f>IF(P199="운반비", L199, 0)</f>
        <v>0</v>
      </c>
      <c r="T199">
        <f>IF(P199="작업부산물", F199, 0)</f>
        <v>0</v>
      </c>
      <c r="U199">
        <f>IF(P199="관급", F199, 0)</f>
        <v>0</v>
      </c>
      <c r="V199">
        <f>IF(P199="외주비", J199, 0)</f>
        <v>0</v>
      </c>
      <c r="W199">
        <f>IF(P199="장비비", J199, 0)</f>
        <v>0</v>
      </c>
      <c r="X199">
        <f>IF(P199="폐기물처리비", L199, 0)</f>
        <v>0</v>
      </c>
      <c r="Y199">
        <f>IF(P199="가설비", J199, 0)</f>
        <v>0</v>
      </c>
      <c r="Z199">
        <f>IF(P199="잡비제외분", F199, 0)</f>
        <v>0</v>
      </c>
      <c r="AA199">
        <f>IF(P199="사급자재대", L199, 0)</f>
        <v>0</v>
      </c>
      <c r="AB199">
        <f>IF(P199="관급자재대", L199, 0)</f>
        <v>0</v>
      </c>
      <c r="AC199">
        <f>IF(P199="사용자항목1", L199, 0)</f>
        <v>0</v>
      </c>
      <c r="AD199">
        <f>IF(P199="사용자항목2", L199, 0)</f>
        <v>0</v>
      </c>
      <c r="AE199">
        <f>IF(P199="안전관리비", L199, 0)</f>
        <v>0</v>
      </c>
      <c r="AF199">
        <f>IF(P199="품질관리비", L199, 0)</f>
        <v>0</v>
      </c>
      <c r="AG199">
        <f>IF(P199="작업부산물(철거해체)", L199, 0)</f>
        <v>0</v>
      </c>
      <c r="AH199">
        <f>IF(P199="사용자항목6", L199, 0)</f>
        <v>0</v>
      </c>
      <c r="AI199">
        <f>IF(P199="사용자항목7", L199, 0)</f>
        <v>0</v>
      </c>
      <c r="AJ199">
        <f>IF(P199="관급자재대(도급자)", L199, 0)</f>
        <v>0</v>
      </c>
      <c r="AK199">
        <f>IF(P199="관급자재대(관급자)", L199, 0)</f>
        <v>0</v>
      </c>
      <c r="AL199">
        <f>IF(P199="사용자항목10", L199, 0)</f>
        <v>0</v>
      </c>
      <c r="AM199">
        <f>IF(P199="폐기물처리비(일반)", L199, 0)</f>
        <v>0</v>
      </c>
      <c r="AN199">
        <f>IF(P199="폐기물처리비(지정)", L199, 0)</f>
        <v>0</v>
      </c>
      <c r="AO199">
        <f>IF(P199="사용자항목13", L199, 0)</f>
        <v>0</v>
      </c>
      <c r="AP199">
        <f>IF(P199="사용자항목14", L199, 0)</f>
        <v>0</v>
      </c>
      <c r="AQ199">
        <f>IF(P199="사용자항목15", L199, 0)</f>
        <v>0</v>
      </c>
      <c r="AR199">
        <f>IF(P199="사용자항목16", L199, 0)</f>
        <v>0</v>
      </c>
      <c r="AS199">
        <f>IF(P199="사용자항목17", L199, 0)</f>
        <v>0</v>
      </c>
      <c r="AT199">
        <f>IF(P199="사용자항목18", L199, 0)</f>
        <v>0</v>
      </c>
      <c r="AU199">
        <f>IF(P199="사용자항목19", L199, 0)</f>
        <v>0</v>
      </c>
      <c r="AY199" s="1" t="s">
        <v>16</v>
      </c>
    </row>
    <row r="200" spans="1:51" ht="20.100000000000001" customHeight="1" x14ac:dyDescent="0.3">
      <c r="A200" s="7"/>
      <c r="B200" s="7"/>
      <c r="C200" s="14"/>
      <c r="D200" s="9"/>
      <c r="E200" s="9"/>
      <c r="F200" s="9"/>
      <c r="G200" s="9"/>
      <c r="H200" s="9"/>
      <c r="I200" s="9"/>
      <c r="J200" s="9"/>
      <c r="K200" s="9"/>
      <c r="L200" s="9"/>
      <c r="M200" s="9"/>
    </row>
    <row r="201" spans="1:51" ht="20.100000000000001" customHeight="1" x14ac:dyDescent="0.3">
      <c r="A201" s="7"/>
      <c r="B201" s="7"/>
      <c r="C201" s="14"/>
      <c r="D201" s="9"/>
      <c r="E201" s="9"/>
      <c r="F201" s="9"/>
      <c r="G201" s="9"/>
      <c r="H201" s="9"/>
      <c r="I201" s="9"/>
      <c r="J201" s="9"/>
      <c r="K201" s="9"/>
      <c r="L201" s="9"/>
      <c r="M201" s="9"/>
    </row>
    <row r="202" spans="1:51" ht="20.100000000000001" customHeight="1" x14ac:dyDescent="0.3">
      <c r="A202" s="7"/>
      <c r="B202" s="7"/>
      <c r="C202" s="14"/>
      <c r="D202" s="9"/>
      <c r="E202" s="9"/>
      <c r="F202" s="9"/>
      <c r="G202" s="9"/>
      <c r="H202" s="9"/>
      <c r="I202" s="9"/>
      <c r="J202" s="9"/>
      <c r="K202" s="9"/>
      <c r="L202" s="9"/>
      <c r="M202" s="9"/>
    </row>
    <row r="203" spans="1:51" ht="20.100000000000001" customHeight="1" x14ac:dyDescent="0.3">
      <c r="A203" s="7"/>
      <c r="B203" s="7"/>
      <c r="C203" s="14"/>
      <c r="D203" s="9"/>
      <c r="E203" s="9"/>
      <c r="F203" s="9"/>
      <c r="G203" s="9"/>
      <c r="H203" s="9"/>
      <c r="I203" s="9"/>
      <c r="J203" s="9"/>
      <c r="K203" s="9"/>
      <c r="L203" s="9"/>
      <c r="M203" s="9"/>
    </row>
    <row r="204" spans="1:51" ht="20.100000000000001" customHeight="1" x14ac:dyDescent="0.3">
      <c r="A204" s="7"/>
      <c r="B204" s="7"/>
      <c r="C204" s="14"/>
      <c r="D204" s="9"/>
      <c r="E204" s="9"/>
      <c r="F204" s="9"/>
      <c r="G204" s="9"/>
      <c r="H204" s="9"/>
      <c r="I204" s="9"/>
      <c r="J204" s="9"/>
      <c r="K204" s="9"/>
      <c r="L204" s="9"/>
      <c r="M204" s="9"/>
    </row>
    <row r="205" spans="1:51" ht="20.100000000000001" customHeight="1" x14ac:dyDescent="0.3">
      <c r="A205" s="7"/>
      <c r="B205" s="7"/>
      <c r="C205" s="14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51" ht="20.100000000000001" customHeight="1" x14ac:dyDescent="0.3">
      <c r="A206" s="7"/>
      <c r="B206" s="7"/>
      <c r="C206" s="14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51" ht="20.100000000000001" customHeight="1" x14ac:dyDescent="0.3">
      <c r="A207" s="7"/>
      <c r="B207" s="7"/>
      <c r="C207" s="14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51" ht="20.100000000000001" customHeight="1" x14ac:dyDescent="0.3">
      <c r="A208" s="7"/>
      <c r="B208" s="7"/>
      <c r="C208" s="14"/>
      <c r="D208" s="9"/>
      <c r="E208" s="9"/>
      <c r="F208" s="9"/>
      <c r="G208" s="9"/>
      <c r="H208" s="9"/>
      <c r="I208" s="9"/>
      <c r="J208" s="9"/>
      <c r="K208" s="9"/>
      <c r="L208" s="9"/>
      <c r="M208" s="9"/>
    </row>
    <row r="209" spans="1:51" ht="20.100000000000001" customHeight="1" x14ac:dyDescent="0.3">
      <c r="A209" s="7"/>
      <c r="B209" s="7"/>
      <c r="C209" s="14"/>
      <c r="D209" s="9"/>
      <c r="E209" s="9"/>
      <c r="F209" s="9"/>
      <c r="G209" s="9"/>
      <c r="H209" s="9"/>
      <c r="I209" s="9"/>
      <c r="J209" s="9"/>
      <c r="K209" s="9"/>
      <c r="L209" s="9"/>
      <c r="M209" s="9"/>
    </row>
    <row r="210" spans="1:51" ht="20.100000000000001" customHeight="1" x14ac:dyDescent="0.3">
      <c r="A210" s="7"/>
      <c r="B210" s="7"/>
      <c r="C210" s="14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51" ht="20.100000000000001" customHeight="1" x14ac:dyDescent="0.3">
      <c r="A211" s="7"/>
      <c r="B211" s="7"/>
      <c r="C211" s="14"/>
      <c r="D211" s="9"/>
      <c r="E211" s="9"/>
      <c r="F211" s="9"/>
      <c r="G211" s="9"/>
      <c r="H211" s="9"/>
      <c r="I211" s="9"/>
      <c r="J211" s="9"/>
      <c r="K211" s="9"/>
      <c r="L211" s="9"/>
      <c r="M211" s="9"/>
    </row>
    <row r="212" spans="1:51" ht="20.100000000000001" customHeight="1" x14ac:dyDescent="0.3">
      <c r="A212" s="7"/>
      <c r="B212" s="7"/>
      <c r="C212" s="14"/>
      <c r="D212" s="9"/>
      <c r="E212" s="9"/>
      <c r="F212" s="9"/>
      <c r="G212" s="9"/>
      <c r="H212" s="9"/>
      <c r="I212" s="9"/>
      <c r="J212" s="9"/>
      <c r="K212" s="9"/>
      <c r="L212" s="9"/>
      <c r="M212" s="9"/>
    </row>
    <row r="213" spans="1:51" ht="20.100000000000001" customHeight="1" x14ac:dyDescent="0.3">
      <c r="A213" s="7"/>
      <c r="B213" s="7"/>
      <c r="C213" s="14"/>
      <c r="D213" s="9"/>
      <c r="E213" s="9"/>
      <c r="F213" s="9"/>
      <c r="G213" s="9"/>
      <c r="H213" s="9"/>
      <c r="I213" s="9"/>
      <c r="J213" s="9"/>
      <c r="K213" s="9"/>
      <c r="L213" s="9"/>
      <c r="M213" s="9"/>
    </row>
    <row r="214" spans="1:51" ht="20.100000000000001" customHeight="1" x14ac:dyDescent="0.3">
      <c r="A214" s="10" t="s">
        <v>76</v>
      </c>
      <c r="B214" s="11"/>
      <c r="C214" s="12"/>
      <c r="D214" s="13"/>
      <c r="E214" s="13"/>
      <c r="F214" s="13">
        <f>ROUNDDOWN(SUMIF(Q195:Q213, "1", F195:F213), 0)</f>
        <v>0</v>
      </c>
      <c r="G214" s="13"/>
      <c r="H214" s="13">
        <f>ROUNDDOWN(SUMIF(Q195:Q213, "1", H195:H213), 0)</f>
        <v>0</v>
      </c>
      <c r="I214" s="13"/>
      <c r="J214" s="13">
        <f>ROUNDDOWN(SUMIF(Q195:Q213, "1", J195:J213), 0)</f>
        <v>0</v>
      </c>
      <c r="K214" s="13"/>
      <c r="L214" s="13">
        <f>F214+H214+J214</f>
        <v>0</v>
      </c>
      <c r="M214" s="13"/>
      <c r="R214">
        <f t="shared" ref="R214:AY214" si="81">ROUNDDOWN(SUM(R195:R199), 0)</f>
        <v>0</v>
      </c>
      <c r="S214">
        <f t="shared" si="81"/>
        <v>0</v>
      </c>
      <c r="T214">
        <f t="shared" si="81"/>
        <v>0</v>
      </c>
      <c r="U214">
        <f t="shared" si="81"/>
        <v>0</v>
      </c>
      <c r="V214">
        <f t="shared" si="81"/>
        <v>0</v>
      </c>
      <c r="W214">
        <f t="shared" si="81"/>
        <v>0</v>
      </c>
      <c r="X214">
        <f t="shared" si="81"/>
        <v>0</v>
      </c>
      <c r="Y214">
        <f t="shared" si="81"/>
        <v>0</v>
      </c>
      <c r="Z214">
        <f t="shared" si="81"/>
        <v>0</v>
      </c>
      <c r="AA214">
        <f t="shared" si="81"/>
        <v>0</v>
      </c>
      <c r="AB214">
        <f t="shared" si="81"/>
        <v>0</v>
      </c>
      <c r="AC214">
        <f t="shared" si="81"/>
        <v>0</v>
      </c>
      <c r="AD214">
        <f t="shared" si="81"/>
        <v>0</v>
      </c>
      <c r="AE214">
        <f t="shared" si="81"/>
        <v>0</v>
      </c>
      <c r="AF214">
        <f t="shared" si="81"/>
        <v>0</v>
      </c>
      <c r="AG214">
        <f t="shared" si="81"/>
        <v>0</v>
      </c>
      <c r="AH214">
        <f t="shared" si="81"/>
        <v>0</v>
      </c>
      <c r="AI214">
        <f t="shared" si="81"/>
        <v>0</v>
      </c>
      <c r="AJ214">
        <f t="shared" si="81"/>
        <v>0</v>
      </c>
      <c r="AK214">
        <f t="shared" si="81"/>
        <v>0</v>
      </c>
      <c r="AL214">
        <f t="shared" si="81"/>
        <v>0</v>
      </c>
      <c r="AM214">
        <f t="shared" si="81"/>
        <v>0</v>
      </c>
      <c r="AN214">
        <f t="shared" si="81"/>
        <v>0</v>
      </c>
      <c r="AO214">
        <f t="shared" si="81"/>
        <v>0</v>
      </c>
      <c r="AP214">
        <f t="shared" si="81"/>
        <v>0</v>
      </c>
      <c r="AQ214">
        <f t="shared" si="81"/>
        <v>0</v>
      </c>
      <c r="AR214">
        <f t="shared" si="81"/>
        <v>0</v>
      </c>
      <c r="AS214">
        <f t="shared" si="81"/>
        <v>0</v>
      </c>
      <c r="AT214">
        <f t="shared" si="81"/>
        <v>0</v>
      </c>
      <c r="AU214">
        <f t="shared" si="81"/>
        <v>0</v>
      </c>
      <c r="AV214">
        <f t="shared" si="81"/>
        <v>0</v>
      </c>
      <c r="AW214">
        <f t="shared" si="81"/>
        <v>0</v>
      </c>
      <c r="AX214">
        <f t="shared" si="81"/>
        <v>0</v>
      </c>
      <c r="AY214">
        <f t="shared" si="81"/>
        <v>0</v>
      </c>
    </row>
    <row r="215" spans="1:51" ht="20.100000000000001" customHeight="1" x14ac:dyDescent="0.3">
      <c r="A215" s="49" t="s">
        <v>212</v>
      </c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</row>
    <row r="216" spans="1:51" ht="20.100000000000001" customHeight="1" x14ac:dyDescent="0.3">
      <c r="A216" s="6" t="s">
        <v>26</v>
      </c>
      <c r="B216" s="6" t="s">
        <v>27</v>
      </c>
      <c r="C216" s="8" t="s">
        <v>25</v>
      </c>
      <c r="D216" s="9">
        <v>1</v>
      </c>
      <c r="E216" s="9"/>
      <c r="F216" s="9">
        <f>ROUNDDOWN(D216*E216, 0)</f>
        <v>0</v>
      </c>
      <c r="G216" s="9"/>
      <c r="H216" s="9">
        <f>ROUNDDOWN(D216*G216, 0)</f>
        <v>0</v>
      </c>
      <c r="I216" s="9"/>
      <c r="J216" s="9">
        <f>ROUNDDOWN(D216*I216, 0)</f>
        <v>0</v>
      </c>
      <c r="K216" s="9">
        <f>E216+G216+I216</f>
        <v>0</v>
      </c>
      <c r="L216" s="9">
        <f>F216+H216+J216</f>
        <v>0</v>
      </c>
      <c r="M216" s="15"/>
      <c r="O216" t="str">
        <f>"01"</f>
        <v>01</v>
      </c>
      <c r="P216" s="1" t="s">
        <v>73</v>
      </c>
      <c r="Q216">
        <v>1</v>
      </c>
      <c r="R216">
        <f>IF(P216="기계경비", J216, 0)</f>
        <v>0</v>
      </c>
      <c r="S216">
        <f>IF(P216="운반비", L216, 0)</f>
        <v>0</v>
      </c>
      <c r="T216">
        <f>IF(P216="작업부산물", F216, 0)</f>
        <v>0</v>
      </c>
      <c r="U216">
        <f>IF(P216="관급", F216, 0)</f>
        <v>0</v>
      </c>
      <c r="V216">
        <f>IF(P216="외주비", J216, 0)</f>
        <v>0</v>
      </c>
      <c r="W216">
        <f>IF(P216="장비비", J216, 0)</f>
        <v>0</v>
      </c>
      <c r="X216">
        <f>IF(P216="폐기물처리비", L216, 0)</f>
        <v>0</v>
      </c>
      <c r="Y216">
        <f>IF(P216="가설비", J216, 0)</f>
        <v>0</v>
      </c>
      <c r="Z216">
        <f>IF(P216="잡비제외분", F216, 0)</f>
        <v>0</v>
      </c>
      <c r="AA216">
        <f>IF(P216="사급자재대", L216, 0)</f>
        <v>0</v>
      </c>
      <c r="AB216">
        <f>IF(P216="관급자재대", L216, 0)</f>
        <v>0</v>
      </c>
      <c r="AC216">
        <f>IF(P216="사용자항목1", L216, 0)</f>
        <v>0</v>
      </c>
      <c r="AD216">
        <f>IF(P216="사용자항목2", L216, 0)</f>
        <v>0</v>
      </c>
      <c r="AE216">
        <f>IF(P216="안전관리비", L216, 0)</f>
        <v>0</v>
      </c>
      <c r="AF216">
        <f>IF(P216="품질관리비", L216, 0)</f>
        <v>0</v>
      </c>
      <c r="AG216">
        <f>IF(P216="작업부산물(철거해체)", L216, 0)</f>
        <v>0</v>
      </c>
      <c r="AH216">
        <f>IF(P216="사용자항목6", L216, 0)</f>
        <v>0</v>
      </c>
      <c r="AI216">
        <f>IF(P216="사용자항목7", L216, 0)</f>
        <v>0</v>
      </c>
      <c r="AJ216">
        <f>IF(P216="관급자재대(도급자)", L216, 0)</f>
        <v>0</v>
      </c>
      <c r="AK216">
        <f>IF(P216="관급자재대(관급자)", L216, 0)</f>
        <v>0</v>
      </c>
      <c r="AL216">
        <f>IF(P216="사용자항목10", L216, 0)</f>
        <v>0</v>
      </c>
      <c r="AM216">
        <f>IF(P216="폐기물처리비(일반)", L216, 0)</f>
        <v>0</v>
      </c>
      <c r="AN216">
        <f>IF(P216="폐기물처리비(지정)", L216, 0)</f>
        <v>0</v>
      </c>
      <c r="AO216">
        <f>IF(P216="사용자항목13", L216, 0)</f>
        <v>0</v>
      </c>
      <c r="AP216">
        <f>IF(P216="사용자항목14", L216, 0)</f>
        <v>0</v>
      </c>
      <c r="AQ216">
        <f>IF(P216="사용자항목15", L216, 0)</f>
        <v>0</v>
      </c>
      <c r="AR216">
        <f>IF(P216="사용자항목16", L216, 0)</f>
        <v>0</v>
      </c>
      <c r="AS216">
        <f>IF(P216="사용자항목17", L216, 0)</f>
        <v>0</v>
      </c>
      <c r="AT216">
        <f>IF(P216="사용자항목18", L216, 0)</f>
        <v>0</v>
      </c>
      <c r="AU216">
        <f>IF(P216="사용자항목19", L216, 0)</f>
        <v>0</v>
      </c>
      <c r="AY216" s="1" t="s">
        <v>16</v>
      </c>
    </row>
    <row r="217" spans="1:51" ht="20.100000000000001" customHeight="1" x14ac:dyDescent="0.3">
      <c r="A217" s="6" t="s">
        <v>213</v>
      </c>
      <c r="B217" s="7"/>
      <c r="C217" s="8" t="s">
        <v>214</v>
      </c>
      <c r="D217" s="9">
        <v>1</v>
      </c>
      <c r="E217" s="9"/>
      <c r="F217" s="9">
        <f>ROUNDDOWN(D217*E217, 0)</f>
        <v>0</v>
      </c>
      <c r="G217" s="9"/>
      <c r="H217" s="9">
        <f>ROUNDDOWN(D217*G217, 0)</f>
        <v>0</v>
      </c>
      <c r="I217" s="9"/>
      <c r="J217" s="9">
        <f>ROUNDDOWN(D217*I217, 0)</f>
        <v>0</v>
      </c>
      <c r="K217" s="9">
        <f>E217+G217+I217</f>
        <v>0</v>
      </c>
      <c r="L217" s="9">
        <f>F217+H217+J217</f>
        <v>0</v>
      </c>
      <c r="M217" s="9"/>
      <c r="O217" t="str">
        <f>""</f>
        <v/>
      </c>
      <c r="P217" s="1" t="s">
        <v>73</v>
      </c>
      <c r="Q217">
        <v>1</v>
      </c>
      <c r="R217">
        <f>IF(P217="기계경비", J217, 0)</f>
        <v>0</v>
      </c>
      <c r="S217">
        <f>IF(P217="운반비", L217, 0)</f>
        <v>0</v>
      </c>
      <c r="T217">
        <f>IF(P217="작업부산물", F217, 0)</f>
        <v>0</v>
      </c>
      <c r="U217">
        <f>IF(P217="관급", F217, 0)</f>
        <v>0</v>
      </c>
      <c r="V217">
        <f>IF(P217="외주비", J217, 0)</f>
        <v>0</v>
      </c>
      <c r="W217">
        <f>IF(P217="장비비", J217, 0)</f>
        <v>0</v>
      </c>
      <c r="X217">
        <f>IF(P217="폐기물처리비", L217, 0)</f>
        <v>0</v>
      </c>
      <c r="Y217">
        <f>IF(P217="가설비", J217, 0)</f>
        <v>0</v>
      </c>
      <c r="Z217">
        <f>IF(P217="잡비제외분", F217, 0)</f>
        <v>0</v>
      </c>
      <c r="AA217">
        <f>IF(P217="사급자재대", L217, 0)</f>
        <v>0</v>
      </c>
      <c r="AB217">
        <f>IF(P217="관급자재대", L217, 0)</f>
        <v>0</v>
      </c>
      <c r="AC217">
        <f>IF(P217="사용자항목1", L217, 0)</f>
        <v>0</v>
      </c>
      <c r="AD217">
        <f>IF(P217="사용자항목2", L217, 0)</f>
        <v>0</v>
      </c>
      <c r="AE217">
        <f>IF(P217="안전관리비", L217, 0)</f>
        <v>0</v>
      </c>
      <c r="AF217">
        <f>IF(P217="품질관리비", L217, 0)</f>
        <v>0</v>
      </c>
      <c r="AG217">
        <f>IF(P217="작업부산물(철거해체)", L217, 0)</f>
        <v>0</v>
      </c>
      <c r="AH217">
        <f>IF(P217="사용자항목6", L217, 0)</f>
        <v>0</v>
      </c>
      <c r="AI217">
        <f>IF(P217="사용자항목7", L217, 0)</f>
        <v>0</v>
      </c>
      <c r="AJ217">
        <f>IF(P217="관급자재대(도급자)", L217, 0)</f>
        <v>0</v>
      </c>
      <c r="AK217">
        <f>IF(P217="관급자재대(관급자)", L217, 0)</f>
        <v>0</v>
      </c>
      <c r="AL217">
        <f>IF(P217="사용자항목10", L217, 0)</f>
        <v>0</v>
      </c>
      <c r="AM217">
        <f>IF(P217="폐기물처리비(일반)", L217, 0)</f>
        <v>0</v>
      </c>
      <c r="AN217">
        <f>IF(P217="폐기물처리비(지정)", L217, 0)</f>
        <v>0</v>
      </c>
      <c r="AO217">
        <f>IF(P217="사용자항목13", L217, 0)</f>
        <v>0</v>
      </c>
      <c r="AP217">
        <f>IF(P217="사용자항목14", L217, 0)</f>
        <v>0</v>
      </c>
      <c r="AQ217">
        <f>IF(P217="사용자항목15", L217, 0)</f>
        <v>0</v>
      </c>
      <c r="AR217">
        <f>IF(P217="사용자항목16", L217, 0)</f>
        <v>0</v>
      </c>
      <c r="AS217">
        <f>IF(P217="사용자항목17", L217, 0)</f>
        <v>0</v>
      </c>
      <c r="AT217">
        <f>IF(P217="사용자항목18", L217, 0)</f>
        <v>0</v>
      </c>
      <c r="AU217">
        <f>IF(P217="사용자항목19", L217, 0)</f>
        <v>0</v>
      </c>
    </row>
    <row r="218" spans="1:51" ht="20.100000000000001" customHeight="1" x14ac:dyDescent="0.3">
      <c r="A218" s="7"/>
      <c r="B218" s="7"/>
      <c r="C218" s="14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51" ht="20.100000000000001" customHeight="1" x14ac:dyDescent="0.3">
      <c r="A219" s="7"/>
      <c r="B219" s="7"/>
      <c r="C219" s="14"/>
      <c r="D219" s="9"/>
      <c r="E219" s="9"/>
      <c r="F219" s="9"/>
      <c r="G219" s="9"/>
      <c r="H219" s="9"/>
      <c r="I219" s="9"/>
      <c r="J219" s="9"/>
      <c r="K219" s="9"/>
      <c r="L219" s="9"/>
      <c r="M219" s="9"/>
    </row>
    <row r="220" spans="1:51" ht="20.100000000000001" customHeight="1" x14ac:dyDescent="0.3">
      <c r="A220" s="7"/>
      <c r="B220" s="7"/>
      <c r="C220" s="14"/>
      <c r="D220" s="9"/>
      <c r="E220" s="9"/>
      <c r="F220" s="9"/>
      <c r="G220" s="9"/>
      <c r="H220" s="9"/>
      <c r="I220" s="9"/>
      <c r="J220" s="9"/>
      <c r="K220" s="9"/>
      <c r="L220" s="9"/>
      <c r="M220" s="9"/>
    </row>
    <row r="221" spans="1:51" ht="20.100000000000001" customHeight="1" x14ac:dyDescent="0.3">
      <c r="A221" s="7"/>
      <c r="B221" s="7"/>
      <c r="C221" s="14"/>
      <c r="D221" s="9"/>
      <c r="E221" s="9"/>
      <c r="F221" s="9"/>
      <c r="G221" s="9"/>
      <c r="H221" s="9"/>
      <c r="I221" s="9"/>
      <c r="J221" s="9"/>
      <c r="K221" s="9"/>
      <c r="L221" s="9"/>
      <c r="M221" s="9"/>
    </row>
    <row r="222" spans="1:51" ht="20.100000000000001" customHeight="1" x14ac:dyDescent="0.3">
      <c r="A222" s="7"/>
      <c r="B222" s="7"/>
      <c r="C222" s="14"/>
      <c r="D222" s="9"/>
      <c r="E222" s="9"/>
      <c r="F222" s="9"/>
      <c r="G222" s="9"/>
      <c r="H222" s="9"/>
      <c r="I222" s="9"/>
      <c r="J222" s="9"/>
      <c r="K222" s="9"/>
      <c r="L222" s="9"/>
      <c r="M222" s="9"/>
    </row>
    <row r="223" spans="1:51" ht="20.100000000000001" customHeight="1" x14ac:dyDescent="0.3">
      <c r="A223" s="7"/>
      <c r="B223" s="7"/>
      <c r="C223" s="14"/>
      <c r="D223" s="9"/>
      <c r="E223" s="9"/>
      <c r="F223" s="9"/>
      <c r="G223" s="9"/>
      <c r="H223" s="9"/>
      <c r="I223" s="9"/>
      <c r="J223" s="9"/>
      <c r="K223" s="9"/>
      <c r="L223" s="9"/>
      <c r="M223" s="9"/>
    </row>
    <row r="224" spans="1:51" ht="20.100000000000001" customHeight="1" x14ac:dyDescent="0.3">
      <c r="A224" s="7"/>
      <c r="B224" s="7"/>
      <c r="C224" s="14"/>
      <c r="D224" s="9"/>
      <c r="E224" s="9"/>
      <c r="F224" s="9"/>
      <c r="G224" s="9"/>
      <c r="H224" s="9"/>
      <c r="I224" s="9"/>
      <c r="J224" s="9"/>
      <c r="K224" s="9"/>
      <c r="L224" s="9"/>
      <c r="M224" s="9"/>
    </row>
    <row r="225" spans="1:51" ht="20.100000000000001" customHeight="1" x14ac:dyDescent="0.3">
      <c r="A225" s="7"/>
      <c r="B225" s="7"/>
      <c r="C225" s="14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51" ht="20.100000000000001" customHeight="1" x14ac:dyDescent="0.3">
      <c r="A226" s="7"/>
      <c r="B226" s="7"/>
      <c r="C226" s="14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51" ht="20.100000000000001" customHeight="1" x14ac:dyDescent="0.3">
      <c r="A227" s="7"/>
      <c r="B227" s="7"/>
      <c r="C227" s="14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51" ht="20.100000000000001" customHeight="1" x14ac:dyDescent="0.3">
      <c r="A228" s="7"/>
      <c r="B228" s="7"/>
      <c r="C228" s="14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51" ht="20.100000000000001" customHeight="1" x14ac:dyDescent="0.3">
      <c r="A229" s="7"/>
      <c r="B229" s="7"/>
      <c r="C229" s="14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51" ht="20.100000000000001" customHeight="1" x14ac:dyDescent="0.3">
      <c r="A230" s="7"/>
      <c r="B230" s="7"/>
      <c r="C230" s="14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51" ht="20.100000000000001" customHeight="1" x14ac:dyDescent="0.3">
      <c r="A231" s="7"/>
      <c r="B231" s="7"/>
      <c r="C231" s="14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51" ht="20.100000000000001" customHeight="1" x14ac:dyDescent="0.3">
      <c r="A232" s="7"/>
      <c r="B232" s="7"/>
      <c r="C232" s="14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51" ht="20.100000000000001" customHeight="1" x14ac:dyDescent="0.3">
      <c r="A233" s="7"/>
      <c r="B233" s="7"/>
      <c r="C233" s="14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51" ht="20.100000000000001" customHeight="1" x14ac:dyDescent="0.3">
      <c r="A234" s="7"/>
      <c r="B234" s="7"/>
      <c r="C234" s="14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51" ht="20.100000000000001" customHeight="1" x14ac:dyDescent="0.3">
      <c r="A235" s="10" t="s">
        <v>76</v>
      </c>
      <c r="B235" s="11"/>
      <c r="C235" s="12"/>
      <c r="D235" s="13"/>
      <c r="E235" s="13"/>
      <c r="F235" s="13">
        <f>ROUNDDOWN(SUMIF(Q216:Q234, "1", F216:F234), 0)</f>
        <v>0</v>
      </c>
      <c r="G235" s="13"/>
      <c r="H235" s="13">
        <f>ROUNDDOWN(SUMIF(Q216:Q234, "1", H216:H234), 0)</f>
        <v>0</v>
      </c>
      <c r="I235" s="13"/>
      <c r="J235" s="13">
        <f>ROUNDDOWN(SUMIF(Q216:Q234, "1", J216:J234), 0)</f>
        <v>0</v>
      </c>
      <c r="K235" s="13"/>
      <c r="L235" s="13">
        <f>F235+H235+J235</f>
        <v>0</v>
      </c>
      <c r="M235" s="13"/>
      <c r="R235">
        <f t="shared" ref="R235:AY235" si="82">ROUNDDOWN(SUM(R216:R217), 0)</f>
        <v>0</v>
      </c>
      <c r="S235">
        <f t="shared" si="82"/>
        <v>0</v>
      </c>
      <c r="T235">
        <f t="shared" si="82"/>
        <v>0</v>
      </c>
      <c r="U235">
        <f t="shared" si="82"/>
        <v>0</v>
      </c>
      <c r="V235">
        <f t="shared" si="82"/>
        <v>0</v>
      </c>
      <c r="W235">
        <f t="shared" si="82"/>
        <v>0</v>
      </c>
      <c r="X235">
        <f t="shared" si="82"/>
        <v>0</v>
      </c>
      <c r="Y235">
        <f t="shared" si="82"/>
        <v>0</v>
      </c>
      <c r="Z235">
        <f t="shared" si="82"/>
        <v>0</v>
      </c>
      <c r="AA235">
        <f t="shared" si="82"/>
        <v>0</v>
      </c>
      <c r="AB235">
        <f t="shared" si="82"/>
        <v>0</v>
      </c>
      <c r="AC235">
        <f t="shared" si="82"/>
        <v>0</v>
      </c>
      <c r="AD235">
        <f t="shared" si="82"/>
        <v>0</v>
      </c>
      <c r="AE235">
        <f t="shared" si="82"/>
        <v>0</v>
      </c>
      <c r="AF235">
        <f t="shared" si="82"/>
        <v>0</v>
      </c>
      <c r="AG235">
        <f t="shared" si="82"/>
        <v>0</v>
      </c>
      <c r="AH235">
        <f t="shared" si="82"/>
        <v>0</v>
      </c>
      <c r="AI235">
        <f t="shared" si="82"/>
        <v>0</v>
      </c>
      <c r="AJ235">
        <f t="shared" si="82"/>
        <v>0</v>
      </c>
      <c r="AK235">
        <f t="shared" si="82"/>
        <v>0</v>
      </c>
      <c r="AL235">
        <f t="shared" si="82"/>
        <v>0</v>
      </c>
      <c r="AM235">
        <f t="shared" si="82"/>
        <v>0</v>
      </c>
      <c r="AN235">
        <f t="shared" si="82"/>
        <v>0</v>
      </c>
      <c r="AO235">
        <f t="shared" si="82"/>
        <v>0</v>
      </c>
      <c r="AP235">
        <f t="shared" si="82"/>
        <v>0</v>
      </c>
      <c r="AQ235">
        <f t="shared" si="82"/>
        <v>0</v>
      </c>
      <c r="AR235">
        <f t="shared" si="82"/>
        <v>0</v>
      </c>
      <c r="AS235">
        <f t="shared" si="82"/>
        <v>0</v>
      </c>
      <c r="AT235">
        <f t="shared" si="82"/>
        <v>0</v>
      </c>
      <c r="AU235">
        <f t="shared" si="82"/>
        <v>0</v>
      </c>
      <c r="AV235">
        <f t="shared" si="82"/>
        <v>0</v>
      </c>
      <c r="AW235">
        <f t="shared" si="82"/>
        <v>0</v>
      </c>
      <c r="AX235">
        <f t="shared" si="82"/>
        <v>0</v>
      </c>
      <c r="AY235">
        <f t="shared" si="82"/>
        <v>0</v>
      </c>
    </row>
    <row r="236" spans="1:51" ht="20.100000000000001" customHeight="1" x14ac:dyDescent="0.3">
      <c r="A236" s="49" t="s">
        <v>215</v>
      </c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</row>
    <row r="237" spans="1:51" ht="20.100000000000001" customHeight="1" x14ac:dyDescent="0.3">
      <c r="A237" s="6" t="s">
        <v>149</v>
      </c>
      <c r="B237" s="6" t="s">
        <v>150</v>
      </c>
      <c r="C237" s="8" t="s">
        <v>20</v>
      </c>
      <c r="D237" s="9">
        <v>6.3</v>
      </c>
      <c r="E237" s="9"/>
      <c r="F237" s="9">
        <f t="shared" ref="F237:F250" si="83">ROUNDDOWN(D237*E237, 0)</f>
        <v>0</v>
      </c>
      <c r="G237" s="9"/>
      <c r="H237" s="9">
        <f t="shared" ref="H237:H250" si="84">ROUNDDOWN(D237*G237, 0)</f>
        <v>0</v>
      </c>
      <c r="I237" s="9"/>
      <c r="J237" s="9">
        <f t="shared" ref="J237:J250" si="85">ROUNDDOWN(D237*I237, 0)</f>
        <v>0</v>
      </c>
      <c r="K237" s="9">
        <f t="shared" ref="K237:K250" si="86">E237+G237+I237</f>
        <v>0</v>
      </c>
      <c r="L237" s="9">
        <f t="shared" ref="L237:L250" si="87">F237+H237+J237</f>
        <v>0</v>
      </c>
      <c r="M237" s="15"/>
      <c r="O237" t="str">
        <f>""</f>
        <v/>
      </c>
      <c r="P237" s="1" t="s">
        <v>73</v>
      </c>
      <c r="Q237">
        <v>1</v>
      </c>
      <c r="R237">
        <f t="shared" ref="R237:R250" si="88">IF(P237="기계경비", J237, 0)</f>
        <v>0</v>
      </c>
      <c r="S237">
        <f t="shared" ref="S237:S250" si="89">IF(P237="운반비", L237, 0)</f>
        <v>0</v>
      </c>
      <c r="T237">
        <f t="shared" ref="T237:T250" si="90">IF(P237="작업부산물", F237, 0)</f>
        <v>0</v>
      </c>
      <c r="U237">
        <f t="shared" ref="U237:U250" si="91">IF(P237="관급", F237, 0)</f>
        <v>0</v>
      </c>
      <c r="V237">
        <f t="shared" ref="V237:V250" si="92">IF(P237="외주비", J237, 0)</f>
        <v>0</v>
      </c>
      <c r="W237">
        <f t="shared" ref="W237:W250" si="93">IF(P237="장비비", J237, 0)</f>
        <v>0</v>
      </c>
      <c r="X237">
        <f t="shared" ref="X237:X250" si="94">IF(P237="폐기물처리비", L237, 0)</f>
        <v>0</v>
      </c>
      <c r="Y237">
        <f t="shared" ref="Y237:Y250" si="95">IF(P237="가설비", J237, 0)</f>
        <v>0</v>
      </c>
      <c r="Z237">
        <f t="shared" ref="Z237:Z250" si="96">IF(P237="잡비제외분", F237, 0)</f>
        <v>0</v>
      </c>
      <c r="AA237">
        <f t="shared" ref="AA237:AA250" si="97">IF(P237="사급자재대", L237, 0)</f>
        <v>0</v>
      </c>
      <c r="AB237">
        <f t="shared" ref="AB237:AB250" si="98">IF(P237="관급자재대", L237, 0)</f>
        <v>0</v>
      </c>
      <c r="AC237">
        <f t="shared" ref="AC237:AC250" si="99">IF(P237="사용자항목1", L237, 0)</f>
        <v>0</v>
      </c>
      <c r="AD237">
        <f t="shared" ref="AD237:AD250" si="100">IF(P237="사용자항목2", L237, 0)</f>
        <v>0</v>
      </c>
      <c r="AE237">
        <f t="shared" ref="AE237:AE250" si="101">IF(P237="안전관리비", L237, 0)</f>
        <v>0</v>
      </c>
      <c r="AF237">
        <f t="shared" ref="AF237:AF250" si="102">IF(P237="품질관리비", L237, 0)</f>
        <v>0</v>
      </c>
      <c r="AG237">
        <f t="shared" ref="AG237:AG250" si="103">IF(P237="작업부산물(철거해체)", L237, 0)</f>
        <v>0</v>
      </c>
      <c r="AH237">
        <f t="shared" ref="AH237:AH250" si="104">IF(P237="사용자항목6", L237, 0)</f>
        <v>0</v>
      </c>
      <c r="AI237">
        <f t="shared" ref="AI237:AI250" si="105">IF(P237="사용자항목7", L237, 0)</f>
        <v>0</v>
      </c>
      <c r="AJ237">
        <f t="shared" ref="AJ237:AJ250" si="106">IF(P237="관급자재대(도급자)", L237, 0)</f>
        <v>0</v>
      </c>
      <c r="AK237">
        <f t="shared" ref="AK237:AK250" si="107">IF(P237="관급자재대(관급자)", L237, 0)</f>
        <v>0</v>
      </c>
      <c r="AL237">
        <f t="shared" ref="AL237:AL250" si="108">IF(P237="사용자항목10", L237, 0)</f>
        <v>0</v>
      </c>
      <c r="AM237">
        <f t="shared" ref="AM237:AM250" si="109">IF(P237="폐기물처리비(일반)", L237, 0)</f>
        <v>0</v>
      </c>
      <c r="AN237">
        <f t="shared" ref="AN237:AN250" si="110">IF(P237="폐기물처리비(지정)", L237, 0)</f>
        <v>0</v>
      </c>
      <c r="AO237">
        <f t="shared" ref="AO237:AO250" si="111">IF(P237="사용자항목13", L237, 0)</f>
        <v>0</v>
      </c>
      <c r="AP237">
        <f t="shared" ref="AP237:AP250" si="112">IF(P237="사용자항목14", L237, 0)</f>
        <v>0</v>
      </c>
      <c r="AQ237">
        <f t="shared" ref="AQ237:AQ250" si="113">IF(P237="사용자항목15", L237, 0)</f>
        <v>0</v>
      </c>
      <c r="AR237">
        <f t="shared" ref="AR237:AR250" si="114">IF(P237="사용자항목16", L237, 0)</f>
        <v>0</v>
      </c>
      <c r="AS237">
        <f t="shared" ref="AS237:AS250" si="115">IF(P237="사용자항목17", L237, 0)</f>
        <v>0</v>
      </c>
      <c r="AT237">
        <f t="shared" ref="AT237:AT250" si="116">IF(P237="사용자항목18", L237, 0)</f>
        <v>0</v>
      </c>
      <c r="AU237">
        <f t="shared" ref="AU237:AU250" si="117">IF(P237="사용자항목19", L237, 0)</f>
        <v>0</v>
      </c>
    </row>
    <row r="238" spans="1:51" ht="20.100000000000001" customHeight="1" x14ac:dyDescent="0.3">
      <c r="A238" s="6" t="s">
        <v>151</v>
      </c>
      <c r="B238" s="6" t="s">
        <v>57</v>
      </c>
      <c r="C238" s="8" t="s">
        <v>23</v>
      </c>
      <c r="D238" s="9">
        <v>0.4</v>
      </c>
      <c r="E238" s="9"/>
      <c r="F238" s="9">
        <f t="shared" si="83"/>
        <v>0</v>
      </c>
      <c r="G238" s="9"/>
      <c r="H238" s="9">
        <f t="shared" si="84"/>
        <v>0</v>
      </c>
      <c r="I238" s="9"/>
      <c r="J238" s="9">
        <f t="shared" si="85"/>
        <v>0</v>
      </c>
      <c r="K238" s="9">
        <f t="shared" si="86"/>
        <v>0</v>
      </c>
      <c r="L238" s="9">
        <f t="shared" si="87"/>
        <v>0</v>
      </c>
      <c r="M238" s="15"/>
      <c r="O238" t="str">
        <f>""</f>
        <v/>
      </c>
      <c r="P238" s="1" t="s">
        <v>73</v>
      </c>
      <c r="Q238">
        <v>1</v>
      </c>
      <c r="R238">
        <f t="shared" si="88"/>
        <v>0</v>
      </c>
      <c r="S238">
        <f t="shared" si="89"/>
        <v>0</v>
      </c>
      <c r="T238">
        <f t="shared" si="90"/>
        <v>0</v>
      </c>
      <c r="U238">
        <f t="shared" si="91"/>
        <v>0</v>
      </c>
      <c r="V238">
        <f t="shared" si="92"/>
        <v>0</v>
      </c>
      <c r="W238">
        <f t="shared" si="93"/>
        <v>0</v>
      </c>
      <c r="X238">
        <f t="shared" si="94"/>
        <v>0</v>
      </c>
      <c r="Y238">
        <f t="shared" si="95"/>
        <v>0</v>
      </c>
      <c r="Z238">
        <f t="shared" si="96"/>
        <v>0</v>
      </c>
      <c r="AA238">
        <f t="shared" si="97"/>
        <v>0</v>
      </c>
      <c r="AB238">
        <f t="shared" si="98"/>
        <v>0</v>
      </c>
      <c r="AC238">
        <f t="shared" si="99"/>
        <v>0</v>
      </c>
      <c r="AD238">
        <f t="shared" si="100"/>
        <v>0</v>
      </c>
      <c r="AE238">
        <f t="shared" si="101"/>
        <v>0</v>
      </c>
      <c r="AF238">
        <f t="shared" si="102"/>
        <v>0</v>
      </c>
      <c r="AG238">
        <f t="shared" si="103"/>
        <v>0</v>
      </c>
      <c r="AH238">
        <f t="shared" si="104"/>
        <v>0</v>
      </c>
      <c r="AI238">
        <f t="shared" si="105"/>
        <v>0</v>
      </c>
      <c r="AJ238">
        <f t="shared" si="106"/>
        <v>0</v>
      </c>
      <c r="AK238">
        <f t="shared" si="107"/>
        <v>0</v>
      </c>
      <c r="AL238">
        <f t="shared" si="108"/>
        <v>0</v>
      </c>
      <c r="AM238">
        <f t="shared" si="109"/>
        <v>0</v>
      </c>
      <c r="AN238">
        <f t="shared" si="110"/>
        <v>0</v>
      </c>
      <c r="AO238">
        <f t="shared" si="111"/>
        <v>0</v>
      </c>
      <c r="AP238">
        <f t="shared" si="112"/>
        <v>0</v>
      </c>
      <c r="AQ238">
        <f t="shared" si="113"/>
        <v>0</v>
      </c>
      <c r="AR238">
        <f t="shared" si="114"/>
        <v>0</v>
      </c>
      <c r="AS238">
        <f t="shared" si="115"/>
        <v>0</v>
      </c>
      <c r="AT238">
        <f t="shared" si="116"/>
        <v>0</v>
      </c>
      <c r="AU238">
        <f t="shared" si="117"/>
        <v>0</v>
      </c>
      <c r="AY238" s="1" t="s">
        <v>16</v>
      </c>
    </row>
    <row r="239" spans="1:51" ht="20.100000000000001" customHeight="1" x14ac:dyDescent="0.3">
      <c r="A239" s="6" t="s">
        <v>152</v>
      </c>
      <c r="B239" s="6" t="s">
        <v>153</v>
      </c>
      <c r="C239" s="8" t="s">
        <v>8</v>
      </c>
      <c r="D239" s="9">
        <v>0.7</v>
      </c>
      <c r="E239" s="9"/>
      <c r="F239" s="9">
        <f t="shared" si="83"/>
        <v>0</v>
      </c>
      <c r="G239" s="9"/>
      <c r="H239" s="9">
        <f t="shared" si="84"/>
        <v>0</v>
      </c>
      <c r="I239" s="9"/>
      <c r="J239" s="9">
        <f t="shared" si="85"/>
        <v>0</v>
      </c>
      <c r="K239" s="9">
        <f t="shared" si="86"/>
        <v>0</v>
      </c>
      <c r="L239" s="9">
        <f t="shared" si="87"/>
        <v>0</v>
      </c>
      <c r="M239" s="15"/>
      <c r="O239" t="str">
        <f>""</f>
        <v/>
      </c>
      <c r="P239" s="1" t="s">
        <v>73</v>
      </c>
      <c r="Q239">
        <v>1</v>
      </c>
      <c r="R239">
        <f t="shared" si="88"/>
        <v>0</v>
      </c>
      <c r="S239">
        <f t="shared" si="89"/>
        <v>0</v>
      </c>
      <c r="T239">
        <f t="shared" si="90"/>
        <v>0</v>
      </c>
      <c r="U239">
        <f t="shared" si="91"/>
        <v>0</v>
      </c>
      <c r="V239">
        <f t="shared" si="92"/>
        <v>0</v>
      </c>
      <c r="W239">
        <f t="shared" si="93"/>
        <v>0</v>
      </c>
      <c r="X239">
        <f t="shared" si="94"/>
        <v>0</v>
      </c>
      <c r="Y239">
        <f t="shared" si="95"/>
        <v>0</v>
      </c>
      <c r="Z239">
        <f t="shared" si="96"/>
        <v>0</v>
      </c>
      <c r="AA239">
        <f t="shared" si="97"/>
        <v>0</v>
      </c>
      <c r="AB239">
        <f t="shared" si="98"/>
        <v>0</v>
      </c>
      <c r="AC239">
        <f t="shared" si="99"/>
        <v>0</v>
      </c>
      <c r="AD239">
        <f t="shared" si="100"/>
        <v>0</v>
      </c>
      <c r="AE239">
        <f t="shared" si="101"/>
        <v>0</v>
      </c>
      <c r="AF239">
        <f t="shared" si="102"/>
        <v>0</v>
      </c>
      <c r="AG239">
        <f t="shared" si="103"/>
        <v>0</v>
      </c>
      <c r="AH239">
        <f t="shared" si="104"/>
        <v>0</v>
      </c>
      <c r="AI239">
        <f t="shared" si="105"/>
        <v>0</v>
      </c>
      <c r="AJ239">
        <f t="shared" si="106"/>
        <v>0</v>
      </c>
      <c r="AK239">
        <f t="shared" si="107"/>
        <v>0</v>
      </c>
      <c r="AL239">
        <f t="shared" si="108"/>
        <v>0</v>
      </c>
      <c r="AM239">
        <f t="shared" si="109"/>
        <v>0</v>
      </c>
      <c r="AN239">
        <f t="shared" si="110"/>
        <v>0</v>
      </c>
      <c r="AO239">
        <f t="shared" si="111"/>
        <v>0</v>
      </c>
      <c r="AP239">
        <f t="shared" si="112"/>
        <v>0</v>
      </c>
      <c r="AQ239">
        <f t="shared" si="113"/>
        <v>0</v>
      </c>
      <c r="AR239">
        <f t="shared" si="114"/>
        <v>0</v>
      </c>
      <c r="AS239">
        <f t="shared" si="115"/>
        <v>0</v>
      </c>
      <c r="AT239">
        <f t="shared" si="116"/>
        <v>0</v>
      </c>
      <c r="AU239">
        <f t="shared" si="117"/>
        <v>0</v>
      </c>
      <c r="AY239" s="1" t="s">
        <v>16</v>
      </c>
    </row>
    <row r="240" spans="1:51" ht="20.100000000000001" customHeight="1" x14ac:dyDescent="0.3">
      <c r="A240" s="6" t="s">
        <v>152</v>
      </c>
      <c r="B240" s="6" t="s">
        <v>154</v>
      </c>
      <c r="C240" s="8" t="s">
        <v>8</v>
      </c>
      <c r="D240" s="9">
        <v>287.39999999999998</v>
      </c>
      <c r="E240" s="9"/>
      <c r="F240" s="9">
        <f t="shared" si="83"/>
        <v>0</v>
      </c>
      <c r="G240" s="9"/>
      <c r="H240" s="9">
        <f t="shared" si="84"/>
        <v>0</v>
      </c>
      <c r="I240" s="9"/>
      <c r="J240" s="9">
        <f t="shared" si="85"/>
        <v>0</v>
      </c>
      <c r="K240" s="9">
        <f t="shared" si="86"/>
        <v>0</v>
      </c>
      <c r="L240" s="9">
        <f t="shared" si="87"/>
        <v>0</v>
      </c>
      <c r="M240" s="15"/>
      <c r="O240" t="str">
        <f>""</f>
        <v/>
      </c>
      <c r="P240" s="1" t="s">
        <v>73</v>
      </c>
      <c r="Q240">
        <v>1</v>
      </c>
      <c r="R240">
        <f t="shared" si="88"/>
        <v>0</v>
      </c>
      <c r="S240">
        <f t="shared" si="89"/>
        <v>0</v>
      </c>
      <c r="T240">
        <f t="shared" si="90"/>
        <v>0</v>
      </c>
      <c r="U240">
        <f t="shared" si="91"/>
        <v>0</v>
      </c>
      <c r="V240">
        <f t="shared" si="92"/>
        <v>0</v>
      </c>
      <c r="W240">
        <f t="shared" si="93"/>
        <v>0</v>
      </c>
      <c r="X240">
        <f t="shared" si="94"/>
        <v>0</v>
      </c>
      <c r="Y240">
        <f t="shared" si="95"/>
        <v>0</v>
      </c>
      <c r="Z240">
        <f t="shared" si="96"/>
        <v>0</v>
      </c>
      <c r="AA240">
        <f t="shared" si="97"/>
        <v>0</v>
      </c>
      <c r="AB240">
        <f t="shared" si="98"/>
        <v>0</v>
      </c>
      <c r="AC240">
        <f t="shared" si="99"/>
        <v>0</v>
      </c>
      <c r="AD240">
        <f t="shared" si="100"/>
        <v>0</v>
      </c>
      <c r="AE240">
        <f t="shared" si="101"/>
        <v>0</v>
      </c>
      <c r="AF240">
        <f t="shared" si="102"/>
        <v>0</v>
      </c>
      <c r="AG240">
        <f t="shared" si="103"/>
        <v>0</v>
      </c>
      <c r="AH240">
        <f t="shared" si="104"/>
        <v>0</v>
      </c>
      <c r="AI240">
        <f t="shared" si="105"/>
        <v>0</v>
      </c>
      <c r="AJ240">
        <f t="shared" si="106"/>
        <v>0</v>
      </c>
      <c r="AK240">
        <f t="shared" si="107"/>
        <v>0</v>
      </c>
      <c r="AL240">
        <f t="shared" si="108"/>
        <v>0</v>
      </c>
      <c r="AM240">
        <f t="shared" si="109"/>
        <v>0</v>
      </c>
      <c r="AN240">
        <f t="shared" si="110"/>
        <v>0</v>
      </c>
      <c r="AO240">
        <f t="shared" si="111"/>
        <v>0</v>
      </c>
      <c r="AP240">
        <f t="shared" si="112"/>
        <v>0</v>
      </c>
      <c r="AQ240">
        <f t="shared" si="113"/>
        <v>0</v>
      </c>
      <c r="AR240">
        <f t="shared" si="114"/>
        <v>0</v>
      </c>
      <c r="AS240">
        <f t="shared" si="115"/>
        <v>0</v>
      </c>
      <c r="AT240">
        <f t="shared" si="116"/>
        <v>0</v>
      </c>
      <c r="AU240">
        <f t="shared" si="117"/>
        <v>0</v>
      </c>
      <c r="AY240" s="1" t="s">
        <v>16</v>
      </c>
    </row>
    <row r="241" spans="1:51" ht="20.100000000000001" customHeight="1" x14ac:dyDescent="0.3">
      <c r="A241" s="6" t="s">
        <v>155</v>
      </c>
      <c r="B241" s="6" t="s">
        <v>156</v>
      </c>
      <c r="C241" s="8" t="s">
        <v>8</v>
      </c>
      <c r="D241" s="9">
        <v>1.8</v>
      </c>
      <c r="E241" s="9"/>
      <c r="F241" s="9">
        <f t="shared" si="83"/>
        <v>0</v>
      </c>
      <c r="G241" s="9"/>
      <c r="H241" s="9">
        <f t="shared" si="84"/>
        <v>0</v>
      </c>
      <c r="I241" s="9"/>
      <c r="J241" s="9">
        <f t="shared" si="85"/>
        <v>0</v>
      </c>
      <c r="K241" s="9">
        <f t="shared" si="86"/>
        <v>0</v>
      </c>
      <c r="L241" s="9">
        <f t="shared" si="87"/>
        <v>0</v>
      </c>
      <c r="M241" s="15"/>
      <c r="O241" t="str">
        <f>""</f>
        <v/>
      </c>
      <c r="P241" s="1" t="s">
        <v>73</v>
      </c>
      <c r="Q241">
        <v>1</v>
      </c>
      <c r="R241">
        <f t="shared" si="88"/>
        <v>0</v>
      </c>
      <c r="S241">
        <f t="shared" si="89"/>
        <v>0</v>
      </c>
      <c r="T241">
        <f t="shared" si="90"/>
        <v>0</v>
      </c>
      <c r="U241">
        <f t="shared" si="91"/>
        <v>0</v>
      </c>
      <c r="V241">
        <f t="shared" si="92"/>
        <v>0</v>
      </c>
      <c r="W241">
        <f t="shared" si="93"/>
        <v>0</v>
      </c>
      <c r="X241">
        <f t="shared" si="94"/>
        <v>0</v>
      </c>
      <c r="Y241">
        <f t="shared" si="95"/>
        <v>0</v>
      </c>
      <c r="Z241">
        <f t="shared" si="96"/>
        <v>0</v>
      </c>
      <c r="AA241">
        <f t="shared" si="97"/>
        <v>0</v>
      </c>
      <c r="AB241">
        <f t="shared" si="98"/>
        <v>0</v>
      </c>
      <c r="AC241">
        <f t="shared" si="99"/>
        <v>0</v>
      </c>
      <c r="AD241">
        <f t="shared" si="100"/>
        <v>0</v>
      </c>
      <c r="AE241">
        <f t="shared" si="101"/>
        <v>0</v>
      </c>
      <c r="AF241">
        <f t="shared" si="102"/>
        <v>0</v>
      </c>
      <c r="AG241">
        <f t="shared" si="103"/>
        <v>0</v>
      </c>
      <c r="AH241">
        <f t="shared" si="104"/>
        <v>0</v>
      </c>
      <c r="AI241">
        <f t="shared" si="105"/>
        <v>0</v>
      </c>
      <c r="AJ241">
        <f t="shared" si="106"/>
        <v>0</v>
      </c>
      <c r="AK241">
        <f t="shared" si="107"/>
        <v>0</v>
      </c>
      <c r="AL241">
        <f t="shared" si="108"/>
        <v>0</v>
      </c>
      <c r="AM241">
        <f t="shared" si="109"/>
        <v>0</v>
      </c>
      <c r="AN241">
        <f t="shared" si="110"/>
        <v>0</v>
      </c>
      <c r="AO241">
        <f t="shared" si="111"/>
        <v>0</v>
      </c>
      <c r="AP241">
        <f t="shared" si="112"/>
        <v>0</v>
      </c>
      <c r="AQ241">
        <f t="shared" si="113"/>
        <v>0</v>
      </c>
      <c r="AR241">
        <f t="shared" si="114"/>
        <v>0</v>
      </c>
      <c r="AS241">
        <f t="shared" si="115"/>
        <v>0</v>
      </c>
      <c r="AT241">
        <f t="shared" si="116"/>
        <v>0</v>
      </c>
      <c r="AU241">
        <f t="shared" si="117"/>
        <v>0</v>
      </c>
      <c r="AY241" s="1" t="s">
        <v>16</v>
      </c>
    </row>
    <row r="242" spans="1:51" ht="20.100000000000001" customHeight="1" x14ac:dyDescent="0.3">
      <c r="A242" s="6" t="s">
        <v>157</v>
      </c>
      <c r="B242" s="7"/>
      <c r="C242" s="8" t="s">
        <v>8</v>
      </c>
      <c r="D242" s="9">
        <v>4.8</v>
      </c>
      <c r="E242" s="9"/>
      <c r="F242" s="9">
        <f t="shared" si="83"/>
        <v>0</v>
      </c>
      <c r="G242" s="9"/>
      <c r="H242" s="9">
        <f t="shared" si="84"/>
        <v>0</v>
      </c>
      <c r="I242" s="9"/>
      <c r="J242" s="9">
        <f t="shared" si="85"/>
        <v>0</v>
      </c>
      <c r="K242" s="9">
        <f t="shared" si="86"/>
        <v>0</v>
      </c>
      <c r="L242" s="9">
        <f t="shared" si="87"/>
        <v>0</v>
      </c>
      <c r="M242" s="15"/>
      <c r="O242" t="str">
        <f>""</f>
        <v/>
      </c>
      <c r="P242" s="1" t="s">
        <v>73</v>
      </c>
      <c r="Q242">
        <v>1</v>
      </c>
      <c r="R242">
        <f t="shared" si="88"/>
        <v>0</v>
      </c>
      <c r="S242">
        <f t="shared" si="89"/>
        <v>0</v>
      </c>
      <c r="T242">
        <f t="shared" si="90"/>
        <v>0</v>
      </c>
      <c r="U242">
        <f t="shared" si="91"/>
        <v>0</v>
      </c>
      <c r="V242">
        <f t="shared" si="92"/>
        <v>0</v>
      </c>
      <c r="W242">
        <f t="shared" si="93"/>
        <v>0</v>
      </c>
      <c r="X242">
        <f t="shared" si="94"/>
        <v>0</v>
      </c>
      <c r="Y242">
        <f t="shared" si="95"/>
        <v>0</v>
      </c>
      <c r="Z242">
        <f t="shared" si="96"/>
        <v>0</v>
      </c>
      <c r="AA242">
        <f t="shared" si="97"/>
        <v>0</v>
      </c>
      <c r="AB242">
        <f t="shared" si="98"/>
        <v>0</v>
      </c>
      <c r="AC242">
        <f t="shared" si="99"/>
        <v>0</v>
      </c>
      <c r="AD242">
        <f t="shared" si="100"/>
        <v>0</v>
      </c>
      <c r="AE242">
        <f t="shared" si="101"/>
        <v>0</v>
      </c>
      <c r="AF242">
        <f t="shared" si="102"/>
        <v>0</v>
      </c>
      <c r="AG242">
        <f t="shared" si="103"/>
        <v>0</v>
      </c>
      <c r="AH242">
        <f t="shared" si="104"/>
        <v>0</v>
      </c>
      <c r="AI242">
        <f t="shared" si="105"/>
        <v>0</v>
      </c>
      <c r="AJ242">
        <f t="shared" si="106"/>
        <v>0</v>
      </c>
      <c r="AK242">
        <f t="shared" si="107"/>
        <v>0</v>
      </c>
      <c r="AL242">
        <f t="shared" si="108"/>
        <v>0</v>
      </c>
      <c r="AM242">
        <f t="shared" si="109"/>
        <v>0</v>
      </c>
      <c r="AN242">
        <f t="shared" si="110"/>
        <v>0</v>
      </c>
      <c r="AO242">
        <f t="shared" si="111"/>
        <v>0</v>
      </c>
      <c r="AP242">
        <f t="shared" si="112"/>
        <v>0</v>
      </c>
      <c r="AQ242">
        <f t="shared" si="113"/>
        <v>0</v>
      </c>
      <c r="AR242">
        <f t="shared" si="114"/>
        <v>0</v>
      </c>
      <c r="AS242">
        <f t="shared" si="115"/>
        <v>0</v>
      </c>
      <c r="AT242">
        <f t="shared" si="116"/>
        <v>0</v>
      </c>
      <c r="AU242">
        <f t="shared" si="117"/>
        <v>0</v>
      </c>
      <c r="AY242" s="1" t="s">
        <v>16</v>
      </c>
    </row>
    <row r="243" spans="1:51" ht="20.100000000000001" customHeight="1" x14ac:dyDescent="0.3">
      <c r="A243" s="6" t="s">
        <v>158</v>
      </c>
      <c r="B243" s="6" t="s">
        <v>156</v>
      </c>
      <c r="C243" s="8" t="s">
        <v>8</v>
      </c>
      <c r="D243" s="9">
        <v>28.3</v>
      </c>
      <c r="E243" s="9"/>
      <c r="F243" s="9">
        <f t="shared" si="83"/>
        <v>0</v>
      </c>
      <c r="G243" s="9"/>
      <c r="H243" s="9">
        <f t="shared" si="84"/>
        <v>0</v>
      </c>
      <c r="I243" s="9"/>
      <c r="J243" s="9">
        <f t="shared" si="85"/>
        <v>0</v>
      </c>
      <c r="K243" s="9">
        <f t="shared" si="86"/>
        <v>0</v>
      </c>
      <c r="L243" s="9">
        <f t="shared" si="87"/>
        <v>0</v>
      </c>
      <c r="M243" s="15"/>
      <c r="O243" t="str">
        <f>""</f>
        <v/>
      </c>
      <c r="P243" s="1" t="s">
        <v>73</v>
      </c>
      <c r="Q243">
        <v>1</v>
      </c>
      <c r="R243">
        <f t="shared" si="88"/>
        <v>0</v>
      </c>
      <c r="S243">
        <f t="shared" si="89"/>
        <v>0</v>
      </c>
      <c r="T243">
        <f t="shared" si="90"/>
        <v>0</v>
      </c>
      <c r="U243">
        <f t="shared" si="91"/>
        <v>0</v>
      </c>
      <c r="V243">
        <f t="shared" si="92"/>
        <v>0</v>
      </c>
      <c r="W243">
        <f t="shared" si="93"/>
        <v>0</v>
      </c>
      <c r="X243">
        <f t="shared" si="94"/>
        <v>0</v>
      </c>
      <c r="Y243">
        <f t="shared" si="95"/>
        <v>0</v>
      </c>
      <c r="Z243">
        <f t="shared" si="96"/>
        <v>0</v>
      </c>
      <c r="AA243">
        <f t="shared" si="97"/>
        <v>0</v>
      </c>
      <c r="AB243">
        <f t="shared" si="98"/>
        <v>0</v>
      </c>
      <c r="AC243">
        <f t="shared" si="99"/>
        <v>0</v>
      </c>
      <c r="AD243">
        <f t="shared" si="100"/>
        <v>0</v>
      </c>
      <c r="AE243">
        <f t="shared" si="101"/>
        <v>0</v>
      </c>
      <c r="AF243">
        <f t="shared" si="102"/>
        <v>0</v>
      </c>
      <c r="AG243">
        <f t="shared" si="103"/>
        <v>0</v>
      </c>
      <c r="AH243">
        <f t="shared" si="104"/>
        <v>0</v>
      </c>
      <c r="AI243">
        <f t="shared" si="105"/>
        <v>0</v>
      </c>
      <c r="AJ243">
        <f t="shared" si="106"/>
        <v>0</v>
      </c>
      <c r="AK243">
        <f t="shared" si="107"/>
        <v>0</v>
      </c>
      <c r="AL243">
        <f t="shared" si="108"/>
        <v>0</v>
      </c>
      <c r="AM243">
        <f t="shared" si="109"/>
        <v>0</v>
      </c>
      <c r="AN243">
        <f t="shared" si="110"/>
        <v>0</v>
      </c>
      <c r="AO243">
        <f t="shared" si="111"/>
        <v>0</v>
      </c>
      <c r="AP243">
        <f t="shared" si="112"/>
        <v>0</v>
      </c>
      <c r="AQ243">
        <f t="shared" si="113"/>
        <v>0</v>
      </c>
      <c r="AR243">
        <f t="shared" si="114"/>
        <v>0</v>
      </c>
      <c r="AS243">
        <f t="shared" si="115"/>
        <v>0</v>
      </c>
      <c r="AT243">
        <f t="shared" si="116"/>
        <v>0</v>
      </c>
      <c r="AU243">
        <f t="shared" si="117"/>
        <v>0</v>
      </c>
      <c r="AY243" s="1" t="s">
        <v>16</v>
      </c>
    </row>
    <row r="244" spans="1:51" ht="20.100000000000001" customHeight="1" x14ac:dyDescent="0.3">
      <c r="A244" s="6" t="s">
        <v>159</v>
      </c>
      <c r="B244" s="6" t="s">
        <v>160</v>
      </c>
      <c r="C244" s="8" t="s">
        <v>8</v>
      </c>
      <c r="D244" s="9">
        <v>11.5</v>
      </c>
      <c r="E244" s="9"/>
      <c r="F244" s="9">
        <f t="shared" si="83"/>
        <v>0</v>
      </c>
      <c r="G244" s="9"/>
      <c r="H244" s="9">
        <f t="shared" si="84"/>
        <v>0</v>
      </c>
      <c r="I244" s="9"/>
      <c r="J244" s="9">
        <f t="shared" si="85"/>
        <v>0</v>
      </c>
      <c r="K244" s="9">
        <f t="shared" si="86"/>
        <v>0</v>
      </c>
      <c r="L244" s="9">
        <f t="shared" si="87"/>
        <v>0</v>
      </c>
      <c r="M244" s="15"/>
      <c r="O244" t="str">
        <f>""</f>
        <v/>
      </c>
      <c r="P244" s="1" t="s">
        <v>73</v>
      </c>
      <c r="Q244">
        <v>1</v>
      </c>
      <c r="R244">
        <f t="shared" si="88"/>
        <v>0</v>
      </c>
      <c r="S244">
        <f t="shared" si="89"/>
        <v>0</v>
      </c>
      <c r="T244">
        <f t="shared" si="90"/>
        <v>0</v>
      </c>
      <c r="U244">
        <f t="shared" si="91"/>
        <v>0</v>
      </c>
      <c r="V244">
        <f t="shared" si="92"/>
        <v>0</v>
      </c>
      <c r="W244">
        <f t="shared" si="93"/>
        <v>0</v>
      </c>
      <c r="X244">
        <f t="shared" si="94"/>
        <v>0</v>
      </c>
      <c r="Y244">
        <f t="shared" si="95"/>
        <v>0</v>
      </c>
      <c r="Z244">
        <f t="shared" si="96"/>
        <v>0</v>
      </c>
      <c r="AA244">
        <f t="shared" si="97"/>
        <v>0</v>
      </c>
      <c r="AB244">
        <f t="shared" si="98"/>
        <v>0</v>
      </c>
      <c r="AC244">
        <f t="shared" si="99"/>
        <v>0</v>
      </c>
      <c r="AD244">
        <f t="shared" si="100"/>
        <v>0</v>
      </c>
      <c r="AE244">
        <f t="shared" si="101"/>
        <v>0</v>
      </c>
      <c r="AF244">
        <f t="shared" si="102"/>
        <v>0</v>
      </c>
      <c r="AG244">
        <f t="shared" si="103"/>
        <v>0</v>
      </c>
      <c r="AH244">
        <f t="shared" si="104"/>
        <v>0</v>
      </c>
      <c r="AI244">
        <f t="shared" si="105"/>
        <v>0</v>
      </c>
      <c r="AJ244">
        <f t="shared" si="106"/>
        <v>0</v>
      </c>
      <c r="AK244">
        <f t="shared" si="107"/>
        <v>0</v>
      </c>
      <c r="AL244">
        <f t="shared" si="108"/>
        <v>0</v>
      </c>
      <c r="AM244">
        <f t="shared" si="109"/>
        <v>0</v>
      </c>
      <c r="AN244">
        <f t="shared" si="110"/>
        <v>0</v>
      </c>
      <c r="AO244">
        <f t="shared" si="111"/>
        <v>0</v>
      </c>
      <c r="AP244">
        <f t="shared" si="112"/>
        <v>0</v>
      </c>
      <c r="AQ244">
        <f t="shared" si="113"/>
        <v>0</v>
      </c>
      <c r="AR244">
        <f t="shared" si="114"/>
        <v>0</v>
      </c>
      <c r="AS244">
        <f t="shared" si="115"/>
        <v>0</v>
      </c>
      <c r="AT244">
        <f t="shared" si="116"/>
        <v>0</v>
      </c>
      <c r="AU244">
        <f t="shared" si="117"/>
        <v>0</v>
      </c>
      <c r="AY244" s="1" t="s">
        <v>16</v>
      </c>
    </row>
    <row r="245" spans="1:51" ht="20.100000000000001" customHeight="1" x14ac:dyDescent="0.3">
      <c r="A245" s="6" t="s">
        <v>161</v>
      </c>
      <c r="B245" s="6" t="s">
        <v>162</v>
      </c>
      <c r="C245" s="8" t="s">
        <v>20</v>
      </c>
      <c r="D245" s="9">
        <v>61.1</v>
      </c>
      <c r="E245" s="9"/>
      <c r="F245" s="9">
        <f t="shared" si="83"/>
        <v>0</v>
      </c>
      <c r="G245" s="9"/>
      <c r="H245" s="9">
        <f t="shared" si="84"/>
        <v>0</v>
      </c>
      <c r="I245" s="9"/>
      <c r="J245" s="9">
        <f t="shared" si="85"/>
        <v>0</v>
      </c>
      <c r="K245" s="9">
        <f t="shared" si="86"/>
        <v>0</v>
      </c>
      <c r="L245" s="9">
        <f t="shared" si="87"/>
        <v>0</v>
      </c>
      <c r="M245" s="15"/>
      <c r="O245" t="str">
        <f>""</f>
        <v/>
      </c>
      <c r="P245" s="1" t="s">
        <v>73</v>
      </c>
      <c r="Q245">
        <v>1</v>
      </c>
      <c r="R245">
        <f t="shared" si="88"/>
        <v>0</v>
      </c>
      <c r="S245">
        <f t="shared" si="89"/>
        <v>0</v>
      </c>
      <c r="T245">
        <f t="shared" si="90"/>
        <v>0</v>
      </c>
      <c r="U245">
        <f t="shared" si="91"/>
        <v>0</v>
      </c>
      <c r="V245">
        <f t="shared" si="92"/>
        <v>0</v>
      </c>
      <c r="W245">
        <f t="shared" si="93"/>
        <v>0</v>
      </c>
      <c r="X245">
        <f t="shared" si="94"/>
        <v>0</v>
      </c>
      <c r="Y245">
        <f t="shared" si="95"/>
        <v>0</v>
      </c>
      <c r="Z245">
        <f t="shared" si="96"/>
        <v>0</v>
      </c>
      <c r="AA245">
        <f t="shared" si="97"/>
        <v>0</v>
      </c>
      <c r="AB245">
        <f t="shared" si="98"/>
        <v>0</v>
      </c>
      <c r="AC245">
        <f t="shared" si="99"/>
        <v>0</v>
      </c>
      <c r="AD245">
        <f t="shared" si="100"/>
        <v>0</v>
      </c>
      <c r="AE245">
        <f t="shared" si="101"/>
        <v>0</v>
      </c>
      <c r="AF245">
        <f t="shared" si="102"/>
        <v>0</v>
      </c>
      <c r="AG245">
        <f t="shared" si="103"/>
        <v>0</v>
      </c>
      <c r="AH245">
        <f t="shared" si="104"/>
        <v>0</v>
      </c>
      <c r="AI245">
        <f t="shared" si="105"/>
        <v>0</v>
      </c>
      <c r="AJ245">
        <f t="shared" si="106"/>
        <v>0</v>
      </c>
      <c r="AK245">
        <f t="shared" si="107"/>
        <v>0</v>
      </c>
      <c r="AL245">
        <f t="shared" si="108"/>
        <v>0</v>
      </c>
      <c r="AM245">
        <f t="shared" si="109"/>
        <v>0</v>
      </c>
      <c r="AN245">
        <f t="shared" si="110"/>
        <v>0</v>
      </c>
      <c r="AO245">
        <f t="shared" si="111"/>
        <v>0</v>
      </c>
      <c r="AP245">
        <f t="shared" si="112"/>
        <v>0</v>
      </c>
      <c r="AQ245">
        <f t="shared" si="113"/>
        <v>0</v>
      </c>
      <c r="AR245">
        <f t="shared" si="114"/>
        <v>0</v>
      </c>
      <c r="AS245">
        <f t="shared" si="115"/>
        <v>0</v>
      </c>
      <c r="AT245">
        <f t="shared" si="116"/>
        <v>0</v>
      </c>
      <c r="AU245">
        <f t="shared" si="117"/>
        <v>0</v>
      </c>
      <c r="AY245" s="1" t="s">
        <v>16</v>
      </c>
    </row>
    <row r="246" spans="1:51" ht="20.100000000000001" customHeight="1" x14ac:dyDescent="0.3">
      <c r="A246" s="6" t="s">
        <v>90</v>
      </c>
      <c r="B246" s="6" t="s">
        <v>163</v>
      </c>
      <c r="C246" s="8" t="s">
        <v>8</v>
      </c>
      <c r="D246" s="9">
        <v>4.5999999999999996</v>
      </c>
      <c r="E246" s="9"/>
      <c r="F246" s="9">
        <f t="shared" si="83"/>
        <v>0</v>
      </c>
      <c r="G246" s="9"/>
      <c r="H246" s="9">
        <f t="shared" si="84"/>
        <v>0</v>
      </c>
      <c r="I246" s="9"/>
      <c r="J246" s="9">
        <f t="shared" si="85"/>
        <v>0</v>
      </c>
      <c r="K246" s="9">
        <f t="shared" si="86"/>
        <v>0</v>
      </c>
      <c r="L246" s="9">
        <f t="shared" si="87"/>
        <v>0</v>
      </c>
      <c r="M246" s="15"/>
      <c r="O246" t="str">
        <f>""</f>
        <v/>
      </c>
      <c r="P246" s="1" t="s">
        <v>73</v>
      </c>
      <c r="Q246">
        <v>1</v>
      </c>
      <c r="R246">
        <f t="shared" si="88"/>
        <v>0</v>
      </c>
      <c r="S246">
        <f t="shared" si="89"/>
        <v>0</v>
      </c>
      <c r="T246">
        <f t="shared" si="90"/>
        <v>0</v>
      </c>
      <c r="U246">
        <f t="shared" si="91"/>
        <v>0</v>
      </c>
      <c r="V246">
        <f t="shared" si="92"/>
        <v>0</v>
      </c>
      <c r="W246">
        <f t="shared" si="93"/>
        <v>0</v>
      </c>
      <c r="X246">
        <f t="shared" si="94"/>
        <v>0</v>
      </c>
      <c r="Y246">
        <f t="shared" si="95"/>
        <v>0</v>
      </c>
      <c r="Z246">
        <f t="shared" si="96"/>
        <v>0</v>
      </c>
      <c r="AA246">
        <f t="shared" si="97"/>
        <v>0</v>
      </c>
      <c r="AB246">
        <f t="shared" si="98"/>
        <v>0</v>
      </c>
      <c r="AC246">
        <f t="shared" si="99"/>
        <v>0</v>
      </c>
      <c r="AD246">
        <f t="shared" si="100"/>
        <v>0</v>
      </c>
      <c r="AE246">
        <f t="shared" si="101"/>
        <v>0</v>
      </c>
      <c r="AF246">
        <f t="shared" si="102"/>
        <v>0</v>
      </c>
      <c r="AG246">
        <f t="shared" si="103"/>
        <v>0</v>
      </c>
      <c r="AH246">
        <f t="shared" si="104"/>
        <v>0</v>
      </c>
      <c r="AI246">
        <f t="shared" si="105"/>
        <v>0</v>
      </c>
      <c r="AJ246">
        <f t="shared" si="106"/>
        <v>0</v>
      </c>
      <c r="AK246">
        <f t="shared" si="107"/>
        <v>0</v>
      </c>
      <c r="AL246">
        <f t="shared" si="108"/>
        <v>0</v>
      </c>
      <c r="AM246">
        <f t="shared" si="109"/>
        <v>0</v>
      </c>
      <c r="AN246">
        <f t="shared" si="110"/>
        <v>0</v>
      </c>
      <c r="AO246">
        <f t="shared" si="111"/>
        <v>0</v>
      </c>
      <c r="AP246">
        <f t="shared" si="112"/>
        <v>0</v>
      </c>
      <c r="AQ246">
        <f t="shared" si="113"/>
        <v>0</v>
      </c>
      <c r="AR246">
        <f t="shared" si="114"/>
        <v>0</v>
      </c>
      <c r="AS246">
        <f t="shared" si="115"/>
        <v>0</v>
      </c>
      <c r="AT246">
        <f t="shared" si="116"/>
        <v>0</v>
      </c>
      <c r="AU246">
        <f t="shared" si="117"/>
        <v>0</v>
      </c>
      <c r="AY246" s="1" t="s">
        <v>16</v>
      </c>
    </row>
    <row r="247" spans="1:51" ht="20.100000000000001" customHeight="1" x14ac:dyDescent="0.3">
      <c r="A247" s="6" t="s">
        <v>90</v>
      </c>
      <c r="B247" s="6" t="s">
        <v>164</v>
      </c>
      <c r="C247" s="8" t="s">
        <v>8</v>
      </c>
      <c r="D247" s="9">
        <v>38.5</v>
      </c>
      <c r="E247" s="9"/>
      <c r="F247" s="9">
        <f t="shared" si="83"/>
        <v>0</v>
      </c>
      <c r="G247" s="9"/>
      <c r="H247" s="9">
        <f t="shared" si="84"/>
        <v>0</v>
      </c>
      <c r="I247" s="9"/>
      <c r="J247" s="9">
        <f t="shared" si="85"/>
        <v>0</v>
      </c>
      <c r="K247" s="9">
        <f t="shared" si="86"/>
        <v>0</v>
      </c>
      <c r="L247" s="9">
        <f t="shared" si="87"/>
        <v>0</v>
      </c>
      <c r="M247" s="15"/>
      <c r="O247" t="str">
        <f>""</f>
        <v/>
      </c>
      <c r="P247" s="1" t="s">
        <v>73</v>
      </c>
      <c r="Q247">
        <v>1</v>
      </c>
      <c r="R247">
        <f t="shared" si="88"/>
        <v>0</v>
      </c>
      <c r="S247">
        <f t="shared" si="89"/>
        <v>0</v>
      </c>
      <c r="T247">
        <f t="shared" si="90"/>
        <v>0</v>
      </c>
      <c r="U247">
        <f t="shared" si="91"/>
        <v>0</v>
      </c>
      <c r="V247">
        <f t="shared" si="92"/>
        <v>0</v>
      </c>
      <c r="W247">
        <f t="shared" si="93"/>
        <v>0</v>
      </c>
      <c r="X247">
        <f t="shared" si="94"/>
        <v>0</v>
      </c>
      <c r="Y247">
        <f t="shared" si="95"/>
        <v>0</v>
      </c>
      <c r="Z247">
        <f t="shared" si="96"/>
        <v>0</v>
      </c>
      <c r="AA247">
        <f t="shared" si="97"/>
        <v>0</v>
      </c>
      <c r="AB247">
        <f t="shared" si="98"/>
        <v>0</v>
      </c>
      <c r="AC247">
        <f t="shared" si="99"/>
        <v>0</v>
      </c>
      <c r="AD247">
        <f t="shared" si="100"/>
        <v>0</v>
      </c>
      <c r="AE247">
        <f t="shared" si="101"/>
        <v>0</v>
      </c>
      <c r="AF247">
        <f t="shared" si="102"/>
        <v>0</v>
      </c>
      <c r="AG247">
        <f t="shared" si="103"/>
        <v>0</v>
      </c>
      <c r="AH247">
        <f t="shared" si="104"/>
        <v>0</v>
      </c>
      <c r="AI247">
        <f t="shared" si="105"/>
        <v>0</v>
      </c>
      <c r="AJ247">
        <f t="shared" si="106"/>
        <v>0</v>
      </c>
      <c r="AK247">
        <f t="shared" si="107"/>
        <v>0</v>
      </c>
      <c r="AL247">
        <f t="shared" si="108"/>
        <v>0</v>
      </c>
      <c r="AM247">
        <f t="shared" si="109"/>
        <v>0</v>
      </c>
      <c r="AN247">
        <f t="shared" si="110"/>
        <v>0</v>
      </c>
      <c r="AO247">
        <f t="shared" si="111"/>
        <v>0</v>
      </c>
      <c r="AP247">
        <f t="shared" si="112"/>
        <v>0</v>
      </c>
      <c r="AQ247">
        <f t="shared" si="113"/>
        <v>0</v>
      </c>
      <c r="AR247">
        <f t="shared" si="114"/>
        <v>0</v>
      </c>
      <c r="AS247">
        <f t="shared" si="115"/>
        <v>0</v>
      </c>
      <c r="AT247">
        <f t="shared" si="116"/>
        <v>0</v>
      </c>
      <c r="AU247">
        <f t="shared" si="117"/>
        <v>0</v>
      </c>
      <c r="AY247" s="1" t="s">
        <v>16</v>
      </c>
    </row>
    <row r="248" spans="1:51" ht="20.100000000000001" customHeight="1" x14ac:dyDescent="0.3">
      <c r="A248" s="6" t="s">
        <v>52</v>
      </c>
      <c r="B248" s="6" t="s">
        <v>53</v>
      </c>
      <c r="C248" s="8" t="s">
        <v>54</v>
      </c>
      <c r="D248" s="9">
        <v>4.4000000000000004</v>
      </c>
      <c r="E248" s="9"/>
      <c r="F248" s="9">
        <f t="shared" si="83"/>
        <v>0</v>
      </c>
      <c r="G248" s="9"/>
      <c r="H248" s="9">
        <f t="shared" si="84"/>
        <v>0</v>
      </c>
      <c r="I248" s="9"/>
      <c r="J248" s="9">
        <f t="shared" si="85"/>
        <v>0</v>
      </c>
      <c r="K248" s="9">
        <f t="shared" si="86"/>
        <v>0</v>
      </c>
      <c r="L248" s="9">
        <f t="shared" si="87"/>
        <v>0</v>
      </c>
      <c r="M248" s="15"/>
      <c r="O248" t="str">
        <f>"03"</f>
        <v>03</v>
      </c>
      <c r="P248" s="1" t="s">
        <v>73</v>
      </c>
      <c r="Q248">
        <v>1</v>
      </c>
      <c r="R248">
        <f t="shared" si="88"/>
        <v>0</v>
      </c>
      <c r="S248">
        <f t="shared" si="89"/>
        <v>0</v>
      </c>
      <c r="T248">
        <f t="shared" si="90"/>
        <v>0</v>
      </c>
      <c r="U248">
        <f t="shared" si="91"/>
        <v>0</v>
      </c>
      <c r="V248">
        <f t="shared" si="92"/>
        <v>0</v>
      </c>
      <c r="W248">
        <f t="shared" si="93"/>
        <v>0</v>
      </c>
      <c r="X248">
        <f t="shared" si="94"/>
        <v>0</v>
      </c>
      <c r="Y248">
        <f t="shared" si="95"/>
        <v>0</v>
      </c>
      <c r="Z248">
        <f t="shared" si="96"/>
        <v>0</v>
      </c>
      <c r="AA248">
        <f t="shared" si="97"/>
        <v>0</v>
      </c>
      <c r="AB248">
        <f t="shared" si="98"/>
        <v>0</v>
      </c>
      <c r="AC248">
        <f t="shared" si="99"/>
        <v>0</v>
      </c>
      <c r="AD248">
        <f t="shared" si="100"/>
        <v>0</v>
      </c>
      <c r="AE248">
        <f t="shared" si="101"/>
        <v>0</v>
      </c>
      <c r="AF248">
        <f t="shared" si="102"/>
        <v>0</v>
      </c>
      <c r="AG248">
        <f t="shared" si="103"/>
        <v>0</v>
      </c>
      <c r="AH248">
        <f t="shared" si="104"/>
        <v>0</v>
      </c>
      <c r="AI248">
        <f t="shared" si="105"/>
        <v>0</v>
      </c>
      <c r="AJ248">
        <f t="shared" si="106"/>
        <v>0</v>
      </c>
      <c r="AK248">
        <f t="shared" si="107"/>
        <v>0</v>
      </c>
      <c r="AL248">
        <f t="shared" si="108"/>
        <v>0</v>
      </c>
      <c r="AM248">
        <f t="shared" si="109"/>
        <v>0</v>
      </c>
      <c r="AN248">
        <f t="shared" si="110"/>
        <v>0</v>
      </c>
      <c r="AO248">
        <f t="shared" si="111"/>
        <v>0</v>
      </c>
      <c r="AP248">
        <f t="shared" si="112"/>
        <v>0</v>
      </c>
      <c r="AQ248">
        <f t="shared" si="113"/>
        <v>0</v>
      </c>
      <c r="AR248">
        <f t="shared" si="114"/>
        <v>0</v>
      </c>
      <c r="AS248">
        <f t="shared" si="115"/>
        <v>0</v>
      </c>
      <c r="AT248">
        <f t="shared" si="116"/>
        <v>0</v>
      </c>
      <c r="AU248">
        <f t="shared" si="117"/>
        <v>0</v>
      </c>
    </row>
    <row r="249" spans="1:51" ht="20.100000000000001" customHeight="1" x14ac:dyDescent="0.3">
      <c r="A249" s="6" t="s">
        <v>45</v>
      </c>
      <c r="B249" s="6" t="s">
        <v>46</v>
      </c>
      <c r="C249" s="8" t="s">
        <v>28</v>
      </c>
      <c r="D249" s="9">
        <v>55</v>
      </c>
      <c r="E249" s="9"/>
      <c r="F249" s="9">
        <f t="shared" si="83"/>
        <v>0</v>
      </c>
      <c r="G249" s="9"/>
      <c r="H249" s="9">
        <f t="shared" si="84"/>
        <v>0</v>
      </c>
      <c r="I249" s="9"/>
      <c r="J249" s="9">
        <f t="shared" si="85"/>
        <v>0</v>
      </c>
      <c r="K249" s="9">
        <f t="shared" si="86"/>
        <v>0</v>
      </c>
      <c r="L249" s="9">
        <f t="shared" si="87"/>
        <v>0</v>
      </c>
      <c r="M249" s="15"/>
      <c r="O249" t="str">
        <f>"01"</f>
        <v>01</v>
      </c>
      <c r="P249" s="1" t="s">
        <v>73</v>
      </c>
      <c r="Q249">
        <v>1</v>
      </c>
      <c r="R249">
        <f t="shared" si="88"/>
        <v>0</v>
      </c>
      <c r="S249">
        <f t="shared" si="89"/>
        <v>0</v>
      </c>
      <c r="T249">
        <f t="shared" si="90"/>
        <v>0</v>
      </c>
      <c r="U249">
        <f t="shared" si="91"/>
        <v>0</v>
      </c>
      <c r="V249">
        <f t="shared" si="92"/>
        <v>0</v>
      </c>
      <c r="W249">
        <f t="shared" si="93"/>
        <v>0</v>
      </c>
      <c r="X249">
        <f t="shared" si="94"/>
        <v>0</v>
      </c>
      <c r="Y249">
        <f t="shared" si="95"/>
        <v>0</v>
      </c>
      <c r="Z249">
        <f t="shared" si="96"/>
        <v>0</v>
      </c>
      <c r="AA249">
        <f t="shared" si="97"/>
        <v>0</v>
      </c>
      <c r="AB249">
        <f t="shared" si="98"/>
        <v>0</v>
      </c>
      <c r="AC249">
        <f t="shared" si="99"/>
        <v>0</v>
      </c>
      <c r="AD249">
        <f t="shared" si="100"/>
        <v>0</v>
      </c>
      <c r="AE249">
        <f t="shared" si="101"/>
        <v>0</v>
      </c>
      <c r="AF249">
        <f t="shared" si="102"/>
        <v>0</v>
      </c>
      <c r="AG249">
        <f t="shared" si="103"/>
        <v>0</v>
      </c>
      <c r="AH249">
        <f t="shared" si="104"/>
        <v>0</v>
      </c>
      <c r="AI249">
        <f t="shared" si="105"/>
        <v>0</v>
      </c>
      <c r="AJ249">
        <f t="shared" si="106"/>
        <v>0</v>
      </c>
      <c r="AK249">
        <f t="shared" si="107"/>
        <v>0</v>
      </c>
      <c r="AL249">
        <f t="shared" si="108"/>
        <v>0</v>
      </c>
      <c r="AM249">
        <f t="shared" si="109"/>
        <v>0</v>
      </c>
      <c r="AN249">
        <f t="shared" si="110"/>
        <v>0</v>
      </c>
      <c r="AO249">
        <f t="shared" si="111"/>
        <v>0</v>
      </c>
      <c r="AP249">
        <f t="shared" si="112"/>
        <v>0</v>
      </c>
      <c r="AQ249">
        <f t="shared" si="113"/>
        <v>0</v>
      </c>
      <c r="AR249">
        <f t="shared" si="114"/>
        <v>0</v>
      </c>
      <c r="AS249">
        <f t="shared" si="115"/>
        <v>0</v>
      </c>
      <c r="AT249">
        <f t="shared" si="116"/>
        <v>0</v>
      </c>
      <c r="AU249">
        <f t="shared" si="117"/>
        <v>0</v>
      </c>
    </row>
    <row r="250" spans="1:51" ht="20.100000000000001" customHeight="1" x14ac:dyDescent="0.3">
      <c r="A250" s="6" t="s">
        <v>45</v>
      </c>
      <c r="B250" s="6" t="s">
        <v>47</v>
      </c>
      <c r="C250" s="8" t="s">
        <v>28</v>
      </c>
      <c r="D250" s="9">
        <v>19.8</v>
      </c>
      <c r="E250" s="9"/>
      <c r="F250" s="9">
        <f t="shared" si="83"/>
        <v>0</v>
      </c>
      <c r="G250" s="9"/>
      <c r="H250" s="9">
        <f t="shared" si="84"/>
        <v>0</v>
      </c>
      <c r="I250" s="9"/>
      <c r="J250" s="9">
        <f t="shared" si="85"/>
        <v>0</v>
      </c>
      <c r="K250" s="9">
        <f t="shared" si="86"/>
        <v>0</v>
      </c>
      <c r="L250" s="9">
        <f t="shared" si="87"/>
        <v>0</v>
      </c>
      <c r="M250" s="15"/>
      <c r="O250" t="str">
        <f>"01"</f>
        <v>01</v>
      </c>
      <c r="P250" s="1" t="s">
        <v>73</v>
      </c>
      <c r="Q250">
        <v>1</v>
      </c>
      <c r="R250">
        <f t="shared" si="88"/>
        <v>0</v>
      </c>
      <c r="S250">
        <f t="shared" si="89"/>
        <v>0</v>
      </c>
      <c r="T250">
        <f t="shared" si="90"/>
        <v>0</v>
      </c>
      <c r="U250">
        <f t="shared" si="91"/>
        <v>0</v>
      </c>
      <c r="V250">
        <f t="shared" si="92"/>
        <v>0</v>
      </c>
      <c r="W250">
        <f t="shared" si="93"/>
        <v>0</v>
      </c>
      <c r="X250">
        <f t="shared" si="94"/>
        <v>0</v>
      </c>
      <c r="Y250">
        <f t="shared" si="95"/>
        <v>0</v>
      </c>
      <c r="Z250">
        <f t="shared" si="96"/>
        <v>0</v>
      </c>
      <c r="AA250">
        <f t="shared" si="97"/>
        <v>0</v>
      </c>
      <c r="AB250">
        <f t="shared" si="98"/>
        <v>0</v>
      </c>
      <c r="AC250">
        <f t="shared" si="99"/>
        <v>0</v>
      </c>
      <c r="AD250">
        <f t="shared" si="100"/>
        <v>0</v>
      </c>
      <c r="AE250">
        <f t="shared" si="101"/>
        <v>0</v>
      </c>
      <c r="AF250">
        <f t="shared" si="102"/>
        <v>0</v>
      </c>
      <c r="AG250">
        <f t="shared" si="103"/>
        <v>0</v>
      </c>
      <c r="AH250">
        <f t="shared" si="104"/>
        <v>0</v>
      </c>
      <c r="AI250">
        <f t="shared" si="105"/>
        <v>0</v>
      </c>
      <c r="AJ250">
        <f t="shared" si="106"/>
        <v>0</v>
      </c>
      <c r="AK250">
        <f t="shared" si="107"/>
        <v>0</v>
      </c>
      <c r="AL250">
        <f t="shared" si="108"/>
        <v>0</v>
      </c>
      <c r="AM250">
        <f t="shared" si="109"/>
        <v>0</v>
      </c>
      <c r="AN250">
        <f t="shared" si="110"/>
        <v>0</v>
      </c>
      <c r="AO250">
        <f t="shared" si="111"/>
        <v>0</v>
      </c>
      <c r="AP250">
        <f t="shared" si="112"/>
        <v>0</v>
      </c>
      <c r="AQ250">
        <f t="shared" si="113"/>
        <v>0</v>
      </c>
      <c r="AR250">
        <f t="shared" si="114"/>
        <v>0</v>
      </c>
      <c r="AS250">
        <f t="shared" si="115"/>
        <v>0</v>
      </c>
      <c r="AT250">
        <f t="shared" si="116"/>
        <v>0</v>
      </c>
      <c r="AU250">
        <f t="shared" si="117"/>
        <v>0</v>
      </c>
    </row>
    <row r="251" spans="1:51" ht="20.100000000000001" customHeight="1" x14ac:dyDescent="0.3">
      <c r="A251" s="7"/>
      <c r="B251" s="7"/>
      <c r="C251" s="14"/>
      <c r="D251" s="9"/>
      <c r="E251" s="9"/>
      <c r="F251" s="9"/>
      <c r="G251" s="9"/>
      <c r="H251" s="9"/>
      <c r="I251" s="9"/>
      <c r="J251" s="9"/>
      <c r="K251" s="9"/>
      <c r="L251" s="9"/>
      <c r="M251" s="9"/>
    </row>
    <row r="252" spans="1:51" ht="20.100000000000001" customHeight="1" x14ac:dyDescent="0.3">
      <c r="A252" s="7"/>
      <c r="B252" s="7"/>
      <c r="C252" s="14"/>
      <c r="D252" s="9"/>
      <c r="E252" s="9"/>
      <c r="F252" s="9"/>
      <c r="G252" s="9"/>
      <c r="H252" s="9"/>
      <c r="I252" s="9"/>
      <c r="J252" s="9"/>
      <c r="K252" s="9"/>
      <c r="L252" s="9"/>
      <c r="M252" s="9"/>
    </row>
    <row r="253" spans="1:51" ht="20.100000000000001" customHeight="1" x14ac:dyDescent="0.3">
      <c r="A253" s="7"/>
      <c r="B253" s="7"/>
      <c r="C253" s="14"/>
      <c r="D253" s="9"/>
      <c r="E253" s="9"/>
      <c r="F253" s="9"/>
      <c r="G253" s="9"/>
      <c r="H253" s="9"/>
      <c r="I253" s="9"/>
      <c r="J253" s="9"/>
      <c r="K253" s="9"/>
      <c r="L253" s="9"/>
      <c r="M253" s="9"/>
    </row>
    <row r="254" spans="1:51" ht="20.100000000000001" customHeight="1" x14ac:dyDescent="0.3">
      <c r="A254" s="7"/>
      <c r="B254" s="7"/>
      <c r="C254" s="14"/>
      <c r="D254" s="9"/>
      <c r="E254" s="9"/>
      <c r="F254" s="9"/>
      <c r="G254" s="9"/>
      <c r="H254" s="9"/>
      <c r="I254" s="9"/>
      <c r="J254" s="9"/>
      <c r="K254" s="9"/>
      <c r="L254" s="9"/>
      <c r="M254" s="9"/>
    </row>
    <row r="255" spans="1:51" ht="20.100000000000001" customHeight="1" x14ac:dyDescent="0.3">
      <c r="A255" s="7"/>
      <c r="B255" s="7"/>
      <c r="C255" s="14"/>
      <c r="D255" s="9"/>
      <c r="E255" s="9"/>
      <c r="F255" s="9"/>
      <c r="G255" s="9"/>
      <c r="H255" s="9"/>
      <c r="I255" s="9"/>
      <c r="J255" s="9"/>
      <c r="K255" s="9"/>
      <c r="L255" s="9"/>
      <c r="M255" s="9"/>
    </row>
    <row r="256" spans="1:51" ht="20.100000000000001" customHeight="1" x14ac:dyDescent="0.3">
      <c r="A256" s="10" t="s">
        <v>76</v>
      </c>
      <c r="B256" s="11"/>
      <c r="C256" s="12"/>
      <c r="D256" s="13"/>
      <c r="E256" s="13"/>
      <c r="F256" s="13">
        <f>ROUNDDOWN(SUMIF(Q237:Q255, "1", F237:F255), 0)</f>
        <v>0</v>
      </c>
      <c r="G256" s="13"/>
      <c r="H256" s="13">
        <f>ROUNDDOWN(SUMIF(Q237:Q255, "1", H237:H255), 0)</f>
        <v>0</v>
      </c>
      <c r="I256" s="13"/>
      <c r="J256" s="13">
        <f>ROUNDDOWN(SUMIF(Q237:Q255, "1", J237:J255), 0)</f>
        <v>0</v>
      </c>
      <c r="K256" s="13"/>
      <c r="L256" s="13">
        <f>F256+H256+J256</f>
        <v>0</v>
      </c>
      <c r="M256" s="13"/>
      <c r="R256">
        <f t="shared" ref="R256:AY256" si="118">ROUNDDOWN(SUM(R237:R250), 0)</f>
        <v>0</v>
      </c>
      <c r="S256">
        <f t="shared" si="118"/>
        <v>0</v>
      </c>
      <c r="T256">
        <f t="shared" si="118"/>
        <v>0</v>
      </c>
      <c r="U256">
        <f t="shared" si="118"/>
        <v>0</v>
      </c>
      <c r="V256">
        <f t="shared" si="118"/>
        <v>0</v>
      </c>
      <c r="W256">
        <f t="shared" si="118"/>
        <v>0</v>
      </c>
      <c r="X256">
        <f t="shared" si="118"/>
        <v>0</v>
      </c>
      <c r="Y256">
        <f t="shared" si="118"/>
        <v>0</v>
      </c>
      <c r="Z256">
        <f t="shared" si="118"/>
        <v>0</v>
      </c>
      <c r="AA256">
        <f t="shared" si="118"/>
        <v>0</v>
      </c>
      <c r="AB256">
        <f t="shared" si="118"/>
        <v>0</v>
      </c>
      <c r="AC256">
        <f t="shared" si="118"/>
        <v>0</v>
      </c>
      <c r="AD256">
        <f t="shared" si="118"/>
        <v>0</v>
      </c>
      <c r="AE256">
        <f t="shared" si="118"/>
        <v>0</v>
      </c>
      <c r="AF256">
        <f t="shared" si="118"/>
        <v>0</v>
      </c>
      <c r="AG256">
        <f t="shared" si="118"/>
        <v>0</v>
      </c>
      <c r="AH256">
        <f t="shared" si="118"/>
        <v>0</v>
      </c>
      <c r="AI256">
        <f t="shared" si="118"/>
        <v>0</v>
      </c>
      <c r="AJ256">
        <f t="shared" si="118"/>
        <v>0</v>
      </c>
      <c r="AK256">
        <f t="shared" si="118"/>
        <v>0</v>
      </c>
      <c r="AL256">
        <f t="shared" si="118"/>
        <v>0</v>
      </c>
      <c r="AM256">
        <f t="shared" si="118"/>
        <v>0</v>
      </c>
      <c r="AN256">
        <f t="shared" si="118"/>
        <v>0</v>
      </c>
      <c r="AO256">
        <f t="shared" si="118"/>
        <v>0</v>
      </c>
      <c r="AP256">
        <f t="shared" si="118"/>
        <v>0</v>
      </c>
      <c r="AQ256">
        <f t="shared" si="118"/>
        <v>0</v>
      </c>
      <c r="AR256">
        <f t="shared" si="118"/>
        <v>0</v>
      </c>
      <c r="AS256">
        <f t="shared" si="118"/>
        <v>0</v>
      </c>
      <c r="AT256">
        <f t="shared" si="118"/>
        <v>0</v>
      </c>
      <c r="AU256">
        <f t="shared" si="118"/>
        <v>0</v>
      </c>
      <c r="AV256">
        <f t="shared" si="118"/>
        <v>0</v>
      </c>
      <c r="AW256">
        <f t="shared" si="118"/>
        <v>0</v>
      </c>
      <c r="AX256">
        <f t="shared" si="118"/>
        <v>0</v>
      </c>
      <c r="AY256">
        <f t="shared" si="118"/>
        <v>0</v>
      </c>
    </row>
    <row r="257" spans="1:51" ht="20.100000000000001" customHeight="1" x14ac:dyDescent="0.3">
      <c r="A257" s="49" t="s">
        <v>216</v>
      </c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</row>
    <row r="258" spans="1:51" ht="20.100000000000001" customHeight="1" x14ac:dyDescent="0.3">
      <c r="A258" s="6" t="s">
        <v>29</v>
      </c>
      <c r="B258" s="6" t="s">
        <v>30</v>
      </c>
      <c r="C258" s="8" t="s">
        <v>31</v>
      </c>
      <c r="D258" s="9">
        <v>6</v>
      </c>
      <c r="E258" s="9"/>
      <c r="F258" s="9">
        <f>ROUNDDOWN(D258*E258, 0)</f>
        <v>0</v>
      </c>
      <c r="G258" s="9"/>
      <c r="H258" s="9">
        <f>ROUNDDOWN(D258*G258, 0)</f>
        <v>0</v>
      </c>
      <c r="I258" s="9"/>
      <c r="J258" s="9">
        <f>ROUNDDOWN(D258*I258, 0)</f>
        <v>0</v>
      </c>
      <c r="K258" s="9">
        <f>E258+G258+I258</f>
        <v>0</v>
      </c>
      <c r="L258" s="9">
        <f>F258+H258+J258</f>
        <v>0</v>
      </c>
      <c r="M258" s="15"/>
      <c r="O258" t="str">
        <f>"01"</f>
        <v>01</v>
      </c>
      <c r="P258" s="1" t="s">
        <v>73</v>
      </c>
      <c r="Q258">
        <v>1</v>
      </c>
      <c r="R258">
        <f>IF(P258="기계경비", J258, 0)</f>
        <v>0</v>
      </c>
      <c r="S258">
        <f>IF(P258="운반비", L258, 0)</f>
        <v>0</v>
      </c>
      <c r="T258">
        <f>IF(P258="작업부산물", F258, 0)</f>
        <v>0</v>
      </c>
      <c r="U258">
        <f>IF(P258="관급", F258, 0)</f>
        <v>0</v>
      </c>
      <c r="V258">
        <f>IF(P258="외주비", J258, 0)</f>
        <v>0</v>
      </c>
      <c r="W258">
        <f>IF(P258="장비비", J258, 0)</f>
        <v>0</v>
      </c>
      <c r="X258">
        <f>IF(P258="폐기물처리비", L258, 0)</f>
        <v>0</v>
      </c>
      <c r="Y258">
        <f>IF(P258="가설비", J258, 0)</f>
        <v>0</v>
      </c>
      <c r="Z258">
        <f>IF(P258="잡비제외분", F258, 0)</f>
        <v>0</v>
      </c>
      <c r="AA258">
        <f>IF(P258="사급자재대", L258, 0)</f>
        <v>0</v>
      </c>
      <c r="AB258">
        <f>IF(P258="관급자재대", L258, 0)</f>
        <v>0</v>
      </c>
      <c r="AC258">
        <f>IF(P258="사용자항목1", L258, 0)</f>
        <v>0</v>
      </c>
      <c r="AD258">
        <f>IF(P258="사용자항목2", L258, 0)</f>
        <v>0</v>
      </c>
      <c r="AE258">
        <f>IF(P258="안전관리비", L258, 0)</f>
        <v>0</v>
      </c>
      <c r="AF258">
        <f>IF(P258="품질관리비", L258, 0)</f>
        <v>0</v>
      </c>
      <c r="AG258">
        <f>IF(P258="작업부산물(철거해체)", L258, 0)</f>
        <v>0</v>
      </c>
      <c r="AH258">
        <f>IF(P258="사용자항목6", L258, 0)</f>
        <v>0</v>
      </c>
      <c r="AI258">
        <f>IF(P258="사용자항목7", L258, 0)</f>
        <v>0</v>
      </c>
      <c r="AJ258">
        <f>IF(P258="관급자재대(도급자)", L258, 0)</f>
        <v>0</v>
      </c>
      <c r="AK258">
        <f>IF(P258="관급자재대(관급자)", L258, 0)</f>
        <v>0</v>
      </c>
      <c r="AL258">
        <f>IF(P258="사용자항목10", L258, 0)</f>
        <v>0</v>
      </c>
      <c r="AM258">
        <f>IF(P258="폐기물처리비(일반)", L258, 0)</f>
        <v>0</v>
      </c>
      <c r="AN258">
        <f>IF(P258="폐기물처리비(지정)", L258, 0)</f>
        <v>0</v>
      </c>
      <c r="AO258">
        <f>IF(P258="사용자항목13", L258, 0)</f>
        <v>0</v>
      </c>
      <c r="AP258">
        <f>IF(P258="사용자항목14", L258, 0)</f>
        <v>0</v>
      </c>
      <c r="AQ258">
        <f>IF(P258="사용자항목15", L258, 0)</f>
        <v>0</v>
      </c>
      <c r="AR258">
        <f>IF(P258="사용자항목16", L258, 0)</f>
        <v>0</v>
      </c>
      <c r="AS258">
        <f>IF(P258="사용자항목17", L258, 0)</f>
        <v>0</v>
      </c>
      <c r="AT258">
        <f>IF(P258="사용자항목18", L258, 0)</f>
        <v>0</v>
      </c>
      <c r="AU258">
        <f>IF(P258="사용자항목19", L258, 0)</f>
        <v>0</v>
      </c>
      <c r="AY258" s="1" t="s">
        <v>32</v>
      </c>
    </row>
    <row r="259" spans="1:51" ht="20.100000000000001" customHeight="1" x14ac:dyDescent="0.3">
      <c r="A259" s="6" t="s">
        <v>21</v>
      </c>
      <c r="B259" s="6" t="s">
        <v>22</v>
      </c>
      <c r="C259" s="8" t="s">
        <v>23</v>
      </c>
      <c r="D259" s="9">
        <v>0.6</v>
      </c>
      <c r="E259" s="9"/>
      <c r="F259" s="9">
        <f>ROUNDDOWN(D259*E259, 0)</f>
        <v>0</v>
      </c>
      <c r="G259" s="9"/>
      <c r="H259" s="9">
        <f>ROUNDDOWN(D259*G259, 0)</f>
        <v>0</v>
      </c>
      <c r="I259" s="9"/>
      <c r="J259" s="9">
        <f>ROUNDDOWN(D259*I259, 0)</f>
        <v>0</v>
      </c>
      <c r="K259" s="9">
        <f>E259+G259+I259</f>
        <v>0</v>
      </c>
      <c r="L259" s="9">
        <f>F259+H259+J259</f>
        <v>0</v>
      </c>
      <c r="M259" s="15"/>
      <c r="O259" t="str">
        <f>"01"</f>
        <v>01</v>
      </c>
      <c r="P259" s="1" t="s">
        <v>73</v>
      </c>
      <c r="Q259">
        <v>1</v>
      </c>
      <c r="R259">
        <f>IF(P259="기계경비", J259, 0)</f>
        <v>0</v>
      </c>
      <c r="S259">
        <f>IF(P259="운반비", L259, 0)</f>
        <v>0</v>
      </c>
      <c r="T259">
        <f>IF(P259="작업부산물", F259, 0)</f>
        <v>0</v>
      </c>
      <c r="U259">
        <f>IF(P259="관급", F259, 0)</f>
        <v>0</v>
      </c>
      <c r="V259">
        <f>IF(P259="외주비", J259, 0)</f>
        <v>0</v>
      </c>
      <c r="W259">
        <f>IF(P259="장비비", J259, 0)</f>
        <v>0</v>
      </c>
      <c r="X259">
        <f>IF(P259="폐기물처리비", L259, 0)</f>
        <v>0</v>
      </c>
      <c r="Y259">
        <f>IF(P259="가설비", J259, 0)</f>
        <v>0</v>
      </c>
      <c r="Z259">
        <f>IF(P259="잡비제외분", F259, 0)</f>
        <v>0</v>
      </c>
      <c r="AA259">
        <f>IF(P259="사급자재대", L259, 0)</f>
        <v>0</v>
      </c>
      <c r="AB259">
        <f>IF(P259="관급자재대", L259, 0)</f>
        <v>0</v>
      </c>
      <c r="AC259">
        <f>IF(P259="사용자항목1", L259, 0)</f>
        <v>0</v>
      </c>
      <c r="AD259">
        <f>IF(P259="사용자항목2", L259, 0)</f>
        <v>0</v>
      </c>
      <c r="AE259">
        <f>IF(P259="안전관리비", L259, 0)</f>
        <v>0</v>
      </c>
      <c r="AF259">
        <f>IF(P259="품질관리비", L259, 0)</f>
        <v>0</v>
      </c>
      <c r="AG259">
        <f>IF(P259="작업부산물(철거해체)", L259, 0)</f>
        <v>0</v>
      </c>
      <c r="AH259">
        <f>IF(P259="사용자항목6", L259, 0)</f>
        <v>0</v>
      </c>
      <c r="AI259">
        <f>IF(P259="사용자항목7", L259, 0)</f>
        <v>0</v>
      </c>
      <c r="AJ259">
        <f>IF(P259="관급자재대(도급자)", L259, 0)</f>
        <v>0</v>
      </c>
      <c r="AK259">
        <f>IF(P259="관급자재대(관급자)", L259, 0)</f>
        <v>0</v>
      </c>
      <c r="AL259">
        <f>IF(P259="사용자항목10", L259, 0)</f>
        <v>0</v>
      </c>
      <c r="AM259">
        <f>IF(P259="폐기물처리비(일반)", L259, 0)</f>
        <v>0</v>
      </c>
      <c r="AN259">
        <f>IF(P259="폐기물처리비(지정)", L259, 0)</f>
        <v>0</v>
      </c>
      <c r="AO259">
        <f>IF(P259="사용자항목13", L259, 0)</f>
        <v>0</v>
      </c>
      <c r="AP259">
        <f>IF(P259="사용자항목14", L259, 0)</f>
        <v>0</v>
      </c>
      <c r="AQ259">
        <f>IF(P259="사용자항목15", L259, 0)</f>
        <v>0</v>
      </c>
      <c r="AR259">
        <f>IF(P259="사용자항목16", L259, 0)</f>
        <v>0</v>
      </c>
      <c r="AS259">
        <f>IF(P259="사용자항목17", L259, 0)</f>
        <v>0</v>
      </c>
      <c r="AT259">
        <f>IF(P259="사용자항목18", L259, 0)</f>
        <v>0</v>
      </c>
      <c r="AU259">
        <f>IF(P259="사용자항목19", L259, 0)</f>
        <v>0</v>
      </c>
      <c r="AY259" s="1" t="s">
        <v>24</v>
      </c>
    </row>
    <row r="260" spans="1:51" ht="20.100000000000001" customHeight="1" x14ac:dyDescent="0.3">
      <c r="A260" s="7"/>
      <c r="B260" s="7"/>
      <c r="C260" s="14"/>
      <c r="D260" s="9"/>
      <c r="E260" s="9"/>
      <c r="F260" s="9"/>
      <c r="G260" s="9"/>
      <c r="H260" s="9"/>
      <c r="I260" s="9"/>
      <c r="J260" s="9"/>
      <c r="K260" s="9"/>
      <c r="L260" s="9"/>
      <c r="M260" s="9"/>
    </row>
    <row r="261" spans="1:51" ht="20.100000000000001" customHeight="1" x14ac:dyDescent="0.3">
      <c r="A261" s="7"/>
      <c r="B261" s="7"/>
      <c r="C261" s="14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51" ht="20.100000000000001" customHeight="1" x14ac:dyDescent="0.3">
      <c r="A262" s="7"/>
      <c r="B262" s="7"/>
      <c r="C262" s="14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51" ht="20.100000000000001" customHeight="1" x14ac:dyDescent="0.3">
      <c r="A263" s="7"/>
      <c r="B263" s="7"/>
      <c r="C263" s="14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51" ht="20.100000000000001" customHeight="1" x14ac:dyDescent="0.3">
      <c r="A264" s="7"/>
      <c r="B264" s="7"/>
      <c r="C264" s="14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51" ht="20.100000000000001" customHeight="1" x14ac:dyDescent="0.3">
      <c r="A265" s="7"/>
      <c r="B265" s="7"/>
      <c r="C265" s="14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51" ht="20.100000000000001" customHeight="1" x14ac:dyDescent="0.3">
      <c r="A266" s="7"/>
      <c r="B266" s="7"/>
      <c r="C266" s="14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51" ht="20.100000000000001" customHeight="1" x14ac:dyDescent="0.3">
      <c r="A267" s="7"/>
      <c r="B267" s="7"/>
      <c r="C267" s="14"/>
      <c r="D267" s="9"/>
      <c r="E267" s="9"/>
      <c r="F267" s="9"/>
      <c r="G267" s="9"/>
      <c r="H267" s="9"/>
      <c r="I267" s="9"/>
      <c r="J267" s="9"/>
      <c r="K267" s="9"/>
      <c r="L267" s="9"/>
      <c r="M267" s="9"/>
    </row>
    <row r="268" spans="1:51" ht="20.100000000000001" customHeight="1" x14ac:dyDescent="0.3">
      <c r="A268" s="7"/>
      <c r="B268" s="7"/>
      <c r="C268" s="14"/>
      <c r="D268" s="9"/>
      <c r="E268" s="9"/>
      <c r="F268" s="9"/>
      <c r="G268" s="9"/>
      <c r="H268" s="9"/>
      <c r="I268" s="9"/>
      <c r="J268" s="9"/>
      <c r="K268" s="9"/>
      <c r="L268" s="9"/>
      <c r="M268" s="9"/>
    </row>
    <row r="269" spans="1:51" ht="20.100000000000001" customHeight="1" x14ac:dyDescent="0.3">
      <c r="A269" s="7"/>
      <c r="B269" s="7"/>
      <c r="C269" s="14"/>
      <c r="D269" s="9"/>
      <c r="E269" s="9"/>
      <c r="F269" s="9"/>
      <c r="G269" s="9"/>
      <c r="H269" s="9"/>
      <c r="I269" s="9"/>
      <c r="J269" s="9"/>
      <c r="K269" s="9"/>
      <c r="L269" s="9"/>
      <c r="M269" s="9"/>
    </row>
    <row r="270" spans="1:51" ht="20.100000000000001" customHeight="1" x14ac:dyDescent="0.3">
      <c r="A270" s="7"/>
      <c r="B270" s="7"/>
      <c r="C270" s="14"/>
      <c r="D270" s="9"/>
      <c r="E270" s="9"/>
      <c r="F270" s="9"/>
      <c r="G270" s="9"/>
      <c r="H270" s="9"/>
      <c r="I270" s="9"/>
      <c r="J270" s="9"/>
      <c r="K270" s="9"/>
      <c r="L270" s="9"/>
      <c r="M270" s="9"/>
    </row>
    <row r="271" spans="1:51" ht="20.100000000000001" customHeight="1" x14ac:dyDescent="0.3">
      <c r="A271" s="7"/>
      <c r="B271" s="7"/>
      <c r="C271" s="14"/>
      <c r="D271" s="9"/>
      <c r="E271" s="9"/>
      <c r="F271" s="9"/>
      <c r="G271" s="9"/>
      <c r="H271" s="9"/>
      <c r="I271" s="9"/>
      <c r="J271" s="9"/>
      <c r="K271" s="9"/>
      <c r="L271" s="9"/>
      <c r="M271" s="9"/>
    </row>
    <row r="272" spans="1:51" ht="20.100000000000001" customHeight="1" x14ac:dyDescent="0.3">
      <c r="A272" s="7"/>
      <c r="B272" s="7"/>
      <c r="C272" s="14"/>
      <c r="D272" s="9"/>
      <c r="E272" s="9"/>
      <c r="F272" s="9"/>
      <c r="G272" s="9"/>
      <c r="H272" s="9"/>
      <c r="I272" s="9"/>
      <c r="J272" s="9"/>
      <c r="K272" s="9"/>
      <c r="L272" s="9"/>
      <c r="M272" s="9"/>
    </row>
    <row r="273" spans="1:51" ht="20.100000000000001" customHeight="1" x14ac:dyDescent="0.3">
      <c r="A273" s="7"/>
      <c r="B273" s="7"/>
      <c r="C273" s="14"/>
      <c r="D273" s="9"/>
      <c r="E273" s="9"/>
      <c r="F273" s="9"/>
      <c r="G273" s="9"/>
      <c r="H273" s="9"/>
      <c r="I273" s="9"/>
      <c r="J273" s="9"/>
      <c r="K273" s="9"/>
      <c r="L273" s="9"/>
      <c r="M273" s="9"/>
    </row>
    <row r="274" spans="1:51" ht="20.100000000000001" customHeight="1" x14ac:dyDescent="0.3">
      <c r="A274" s="7"/>
      <c r="B274" s="7"/>
      <c r="C274" s="14"/>
      <c r="D274" s="9"/>
      <c r="E274" s="9"/>
      <c r="F274" s="9"/>
      <c r="G274" s="9"/>
      <c r="H274" s="9"/>
      <c r="I274" s="9"/>
      <c r="J274" s="9"/>
      <c r="K274" s="9"/>
      <c r="L274" s="9"/>
      <c r="M274" s="9"/>
    </row>
    <row r="275" spans="1:51" ht="20.100000000000001" customHeight="1" x14ac:dyDescent="0.3">
      <c r="A275" s="7"/>
      <c r="B275" s="7"/>
      <c r="C275" s="14"/>
      <c r="D275" s="9"/>
      <c r="E275" s="9"/>
      <c r="F275" s="9"/>
      <c r="G275" s="9"/>
      <c r="H275" s="9"/>
      <c r="I275" s="9"/>
      <c r="J275" s="9"/>
      <c r="K275" s="9"/>
      <c r="L275" s="9"/>
      <c r="M275" s="9"/>
    </row>
    <row r="276" spans="1:51" ht="20.100000000000001" customHeight="1" x14ac:dyDescent="0.3">
      <c r="A276" s="7"/>
      <c r="B276" s="7"/>
      <c r="C276" s="14"/>
      <c r="D276" s="9"/>
      <c r="E276" s="9"/>
      <c r="F276" s="9"/>
      <c r="G276" s="9"/>
      <c r="H276" s="9"/>
      <c r="I276" s="9"/>
      <c r="J276" s="9"/>
      <c r="K276" s="9"/>
      <c r="L276" s="9"/>
      <c r="M276" s="9"/>
    </row>
    <row r="277" spans="1:51" ht="20.100000000000001" customHeight="1" x14ac:dyDescent="0.3">
      <c r="A277" s="10" t="s">
        <v>76</v>
      </c>
      <c r="B277" s="11"/>
      <c r="C277" s="12"/>
      <c r="D277" s="13"/>
      <c r="E277" s="13"/>
      <c r="F277" s="13">
        <f>ROUNDDOWN(SUMIF(Q258:Q276, "1", F258:F276), 0)</f>
        <v>0</v>
      </c>
      <c r="G277" s="13"/>
      <c r="H277" s="13">
        <f>ROUNDDOWN(SUMIF(Q258:Q276, "1", H258:H276), 0)</f>
        <v>0</v>
      </c>
      <c r="I277" s="13"/>
      <c r="J277" s="13">
        <f>ROUNDDOWN(SUMIF(Q258:Q276, "1", J258:J276), 0)</f>
        <v>0</v>
      </c>
      <c r="K277" s="13"/>
      <c r="L277" s="13">
        <f>F277+H277+J277</f>
        <v>0</v>
      </c>
      <c r="M277" s="13"/>
      <c r="R277">
        <f t="shared" ref="R277:AY277" si="119">ROUNDDOWN(SUM(R258:R259), 0)</f>
        <v>0</v>
      </c>
      <c r="S277">
        <f t="shared" si="119"/>
        <v>0</v>
      </c>
      <c r="T277">
        <f t="shared" si="119"/>
        <v>0</v>
      </c>
      <c r="U277">
        <f t="shared" si="119"/>
        <v>0</v>
      </c>
      <c r="V277">
        <f t="shared" si="119"/>
        <v>0</v>
      </c>
      <c r="W277">
        <f t="shared" si="119"/>
        <v>0</v>
      </c>
      <c r="X277">
        <f t="shared" si="119"/>
        <v>0</v>
      </c>
      <c r="Y277">
        <f t="shared" si="119"/>
        <v>0</v>
      </c>
      <c r="Z277">
        <f t="shared" si="119"/>
        <v>0</v>
      </c>
      <c r="AA277">
        <f t="shared" si="119"/>
        <v>0</v>
      </c>
      <c r="AB277">
        <f t="shared" si="119"/>
        <v>0</v>
      </c>
      <c r="AC277">
        <f t="shared" si="119"/>
        <v>0</v>
      </c>
      <c r="AD277">
        <f t="shared" si="119"/>
        <v>0</v>
      </c>
      <c r="AE277">
        <f t="shared" si="119"/>
        <v>0</v>
      </c>
      <c r="AF277">
        <f t="shared" si="119"/>
        <v>0</v>
      </c>
      <c r="AG277">
        <f t="shared" si="119"/>
        <v>0</v>
      </c>
      <c r="AH277">
        <f t="shared" si="119"/>
        <v>0</v>
      </c>
      <c r="AI277">
        <f t="shared" si="119"/>
        <v>0</v>
      </c>
      <c r="AJ277">
        <f t="shared" si="119"/>
        <v>0</v>
      </c>
      <c r="AK277">
        <f t="shared" si="119"/>
        <v>0</v>
      </c>
      <c r="AL277">
        <f t="shared" si="119"/>
        <v>0</v>
      </c>
      <c r="AM277">
        <f t="shared" si="119"/>
        <v>0</v>
      </c>
      <c r="AN277">
        <f t="shared" si="119"/>
        <v>0</v>
      </c>
      <c r="AO277">
        <f t="shared" si="119"/>
        <v>0</v>
      </c>
      <c r="AP277">
        <f t="shared" si="119"/>
        <v>0</v>
      </c>
      <c r="AQ277">
        <f t="shared" si="119"/>
        <v>0</v>
      </c>
      <c r="AR277">
        <f t="shared" si="119"/>
        <v>0</v>
      </c>
      <c r="AS277">
        <f t="shared" si="119"/>
        <v>0</v>
      </c>
      <c r="AT277">
        <f t="shared" si="119"/>
        <v>0</v>
      </c>
      <c r="AU277">
        <f t="shared" si="119"/>
        <v>0</v>
      </c>
      <c r="AV277">
        <f t="shared" si="119"/>
        <v>0</v>
      </c>
      <c r="AW277">
        <f t="shared" si="119"/>
        <v>0</v>
      </c>
      <c r="AX277">
        <f t="shared" si="119"/>
        <v>0</v>
      </c>
      <c r="AY277">
        <f t="shared" si="119"/>
        <v>0</v>
      </c>
    </row>
    <row r="278" spans="1:51" ht="20.100000000000001" customHeight="1" x14ac:dyDescent="0.3">
      <c r="A278" s="49" t="s">
        <v>217</v>
      </c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</row>
    <row r="279" spans="1:51" ht="20.100000000000001" customHeight="1" x14ac:dyDescent="0.3">
      <c r="A279" s="6" t="s">
        <v>58</v>
      </c>
      <c r="B279" s="6" t="s">
        <v>59</v>
      </c>
      <c r="C279" s="8" t="s">
        <v>60</v>
      </c>
      <c r="D279" s="9">
        <v>0.9</v>
      </c>
      <c r="E279" s="9"/>
      <c r="F279" s="9">
        <f>ROUNDDOWN(D279*E279, 0)</f>
        <v>0</v>
      </c>
      <c r="G279" s="9"/>
      <c r="H279" s="9">
        <f>ROUNDDOWN(D279*G279, 0)</f>
        <v>0</v>
      </c>
      <c r="I279" s="9"/>
      <c r="J279" s="9">
        <f>ROUNDDOWN(D279*I279, 0)</f>
        <v>0</v>
      </c>
      <c r="K279" s="9">
        <f t="shared" ref="K279:L282" si="120">E279+G279+I279</f>
        <v>0</v>
      </c>
      <c r="L279" s="9">
        <f t="shared" si="120"/>
        <v>0</v>
      </c>
      <c r="M279" s="15"/>
      <c r="O279" t="str">
        <f>"03"</f>
        <v>03</v>
      </c>
      <c r="P279" t="s">
        <v>188</v>
      </c>
      <c r="Q279">
        <v>1</v>
      </c>
      <c r="R279">
        <f>IF(P279="기계경비", J279, 0)</f>
        <v>0</v>
      </c>
      <c r="S279">
        <f>IF(P279="운반비", L279, 0)</f>
        <v>0</v>
      </c>
      <c r="T279">
        <f>IF(P279="작업부산물", F279, 0)</f>
        <v>0</v>
      </c>
      <c r="U279">
        <f>IF(P279="관급", F279, 0)</f>
        <v>0</v>
      </c>
      <c r="V279">
        <f>IF(P279="외주비", J279, 0)</f>
        <v>0</v>
      </c>
      <c r="W279">
        <f>IF(P279="장비비", J279, 0)</f>
        <v>0</v>
      </c>
      <c r="X279">
        <f>IF(P279="폐기물처리비", L279, 0)</f>
        <v>0</v>
      </c>
      <c r="Y279">
        <f>IF(P279="가설비", J279, 0)</f>
        <v>0</v>
      </c>
      <c r="Z279">
        <f>IF(P279="잡비제외분", F279, 0)</f>
        <v>0</v>
      </c>
      <c r="AA279">
        <f>IF(P279="사급자재대", L279, 0)</f>
        <v>0</v>
      </c>
      <c r="AB279">
        <f>IF(P279="관급자재대", L279, 0)</f>
        <v>0</v>
      </c>
      <c r="AC279">
        <f>IF(P279="사용자항목1", L279, 0)</f>
        <v>0</v>
      </c>
      <c r="AD279">
        <f>IF(P279="사용자항목2", L279, 0)</f>
        <v>0</v>
      </c>
      <c r="AE279">
        <f>IF(P279="안전관리비", L279, 0)</f>
        <v>0</v>
      </c>
      <c r="AF279">
        <f>IF(P279="품질관리비", L279, 0)</f>
        <v>0</v>
      </c>
      <c r="AG279">
        <f>IF(P279="작업부산물(철거해체)", L279, 0)</f>
        <v>0</v>
      </c>
      <c r="AH279">
        <f>IF(P279="사용자항목6", L279, 0)</f>
        <v>0</v>
      </c>
      <c r="AI279">
        <f>IF(P279="사용자항목7", L279, 0)</f>
        <v>0</v>
      </c>
      <c r="AJ279">
        <f>IF(P279="관급자재대(도급자)", L279, 0)</f>
        <v>0</v>
      </c>
      <c r="AK279">
        <f>IF(P279="관급자재대(관급자)", L279, 0)</f>
        <v>0</v>
      </c>
      <c r="AL279">
        <f>IF(P279="사용자항목10", L279, 0)</f>
        <v>0</v>
      </c>
      <c r="AM279">
        <f>IF(P279="폐기물처리비(일반)", L279, 0)</f>
        <v>0</v>
      </c>
      <c r="AN279">
        <f>IF(P279="폐기물처리비(지정)", L279, 0)</f>
        <v>0</v>
      </c>
      <c r="AO279">
        <f>IF(P279="사용자항목13", L279, 0)</f>
        <v>0</v>
      </c>
      <c r="AP279">
        <f>IF(P279="사용자항목14", L279, 0)</f>
        <v>0</v>
      </c>
      <c r="AQ279">
        <f>IF(P279="사용자항목15", L279, 0)</f>
        <v>0</v>
      </c>
      <c r="AR279">
        <f>IF(P279="사용자항목16", L279, 0)</f>
        <v>0</v>
      </c>
      <c r="AS279">
        <f>IF(P279="사용자항목17", L279, 0)</f>
        <v>0</v>
      </c>
      <c r="AT279">
        <f>IF(P279="사용자항목18", L279, 0)</f>
        <v>0</v>
      </c>
      <c r="AU279">
        <f>IF(P279="사용자항목19", L279, 0)</f>
        <v>0</v>
      </c>
    </row>
    <row r="280" spans="1:51" ht="20.100000000000001" customHeight="1" x14ac:dyDescent="0.3">
      <c r="A280" s="6" t="s">
        <v>58</v>
      </c>
      <c r="B280" s="6" t="s">
        <v>62</v>
      </c>
      <c r="C280" s="8" t="s">
        <v>60</v>
      </c>
      <c r="D280" s="9">
        <v>2.2999999999999998</v>
      </c>
      <c r="E280" s="9"/>
      <c r="F280" s="9">
        <f>ROUNDDOWN(D280*E280, 0)</f>
        <v>0</v>
      </c>
      <c r="G280" s="9"/>
      <c r="H280" s="9">
        <f>ROUNDDOWN(D280*G280, 0)</f>
        <v>0</v>
      </c>
      <c r="I280" s="9"/>
      <c r="J280" s="9">
        <f>ROUNDDOWN(D280*I280, 0)</f>
        <v>0</v>
      </c>
      <c r="K280" s="9">
        <f t="shared" si="120"/>
        <v>0</v>
      </c>
      <c r="L280" s="9">
        <f t="shared" si="120"/>
        <v>0</v>
      </c>
      <c r="M280" s="15"/>
      <c r="O280" t="str">
        <f>"03"</f>
        <v>03</v>
      </c>
      <c r="P280" t="s">
        <v>188</v>
      </c>
      <c r="Q280">
        <v>1</v>
      </c>
      <c r="R280">
        <f>IF(P280="기계경비", J280, 0)</f>
        <v>0</v>
      </c>
      <c r="S280">
        <f>IF(P280="운반비", L280, 0)</f>
        <v>0</v>
      </c>
      <c r="T280">
        <f>IF(P280="작업부산물", F280, 0)</f>
        <v>0</v>
      </c>
      <c r="U280">
        <f>IF(P280="관급", F280, 0)</f>
        <v>0</v>
      </c>
      <c r="V280">
        <f>IF(P280="외주비", J280, 0)</f>
        <v>0</v>
      </c>
      <c r="W280">
        <f>IF(P280="장비비", J280, 0)</f>
        <v>0</v>
      </c>
      <c r="X280">
        <f>IF(P280="폐기물처리비", L280, 0)</f>
        <v>0</v>
      </c>
      <c r="Y280">
        <f>IF(P280="가설비", J280, 0)</f>
        <v>0</v>
      </c>
      <c r="Z280">
        <f>IF(P280="잡비제외분", F280, 0)</f>
        <v>0</v>
      </c>
      <c r="AA280">
        <f>IF(P280="사급자재대", L280, 0)</f>
        <v>0</v>
      </c>
      <c r="AB280">
        <f>IF(P280="관급자재대", L280, 0)</f>
        <v>0</v>
      </c>
      <c r="AC280">
        <f>IF(P280="사용자항목1", L280, 0)</f>
        <v>0</v>
      </c>
      <c r="AD280">
        <f>IF(P280="사용자항목2", L280, 0)</f>
        <v>0</v>
      </c>
      <c r="AE280">
        <f>IF(P280="안전관리비", L280, 0)</f>
        <v>0</v>
      </c>
      <c r="AF280">
        <f>IF(P280="품질관리비", L280, 0)</f>
        <v>0</v>
      </c>
      <c r="AG280">
        <f>IF(P280="작업부산물(철거해체)", L280, 0)</f>
        <v>0</v>
      </c>
      <c r="AH280">
        <f>IF(P280="사용자항목6", L280, 0)</f>
        <v>0</v>
      </c>
      <c r="AI280">
        <f>IF(P280="사용자항목7", L280, 0)</f>
        <v>0</v>
      </c>
      <c r="AJ280">
        <f>IF(P280="관급자재대(도급자)", L280, 0)</f>
        <v>0</v>
      </c>
      <c r="AK280">
        <f>IF(P280="관급자재대(관급자)", L280, 0)</f>
        <v>0</v>
      </c>
      <c r="AL280">
        <f>IF(P280="사용자항목10", L280, 0)</f>
        <v>0</v>
      </c>
      <c r="AM280">
        <f>IF(P280="폐기물처리비(일반)", L280, 0)</f>
        <v>0</v>
      </c>
      <c r="AN280">
        <f>IF(P280="폐기물처리비(지정)", L280, 0)</f>
        <v>0</v>
      </c>
      <c r="AO280">
        <f>IF(P280="사용자항목13", L280, 0)</f>
        <v>0</v>
      </c>
      <c r="AP280">
        <f>IF(P280="사용자항목14", L280, 0)</f>
        <v>0</v>
      </c>
      <c r="AQ280">
        <f>IF(P280="사용자항목15", L280, 0)</f>
        <v>0</v>
      </c>
      <c r="AR280">
        <f>IF(P280="사용자항목16", L280, 0)</f>
        <v>0</v>
      </c>
      <c r="AS280">
        <f>IF(P280="사용자항목17", L280, 0)</f>
        <v>0</v>
      </c>
      <c r="AT280">
        <f>IF(P280="사용자항목18", L280, 0)</f>
        <v>0</v>
      </c>
      <c r="AU280">
        <f>IF(P280="사용자항목19", L280, 0)</f>
        <v>0</v>
      </c>
    </row>
    <row r="281" spans="1:51" ht="20.100000000000001" customHeight="1" x14ac:dyDescent="0.3">
      <c r="A281" s="6" t="s">
        <v>58</v>
      </c>
      <c r="B281" s="6" t="s">
        <v>61</v>
      </c>
      <c r="C281" s="8" t="s">
        <v>23</v>
      </c>
      <c r="D281" s="9">
        <v>0.8</v>
      </c>
      <c r="E281" s="9"/>
      <c r="F281" s="9">
        <f>ROUNDDOWN(D281*E281, 0)</f>
        <v>0</v>
      </c>
      <c r="G281" s="9"/>
      <c r="H281" s="9">
        <f>ROUNDDOWN(D281*G281, 0)</f>
        <v>0</v>
      </c>
      <c r="I281" s="9"/>
      <c r="J281" s="9">
        <f>ROUNDDOWN(D281*I281, 0)</f>
        <v>0</v>
      </c>
      <c r="K281" s="9">
        <f t="shared" si="120"/>
        <v>0</v>
      </c>
      <c r="L281" s="9">
        <f t="shared" si="120"/>
        <v>0</v>
      </c>
      <c r="M281" s="15"/>
      <c r="O281" t="str">
        <f>"03"</f>
        <v>03</v>
      </c>
      <c r="P281" t="s">
        <v>188</v>
      </c>
      <c r="Q281">
        <v>1</v>
      </c>
      <c r="R281">
        <f>IF(P281="기계경비", J281, 0)</f>
        <v>0</v>
      </c>
      <c r="S281">
        <f>IF(P281="운반비", L281, 0)</f>
        <v>0</v>
      </c>
      <c r="T281">
        <f>IF(P281="작업부산물", F281, 0)</f>
        <v>0</v>
      </c>
      <c r="U281">
        <f>IF(P281="관급", F281, 0)</f>
        <v>0</v>
      </c>
      <c r="V281">
        <f>IF(P281="외주비", J281, 0)</f>
        <v>0</v>
      </c>
      <c r="W281">
        <f>IF(P281="장비비", J281, 0)</f>
        <v>0</v>
      </c>
      <c r="X281">
        <f>IF(P281="폐기물처리비", L281, 0)</f>
        <v>0</v>
      </c>
      <c r="Y281">
        <f>IF(P281="가설비", J281, 0)</f>
        <v>0</v>
      </c>
      <c r="Z281">
        <f>IF(P281="잡비제외분", F281, 0)</f>
        <v>0</v>
      </c>
      <c r="AA281">
        <f>IF(P281="사급자재대", L281, 0)</f>
        <v>0</v>
      </c>
      <c r="AB281">
        <f>IF(P281="관급자재대", L281, 0)</f>
        <v>0</v>
      </c>
      <c r="AC281">
        <f>IF(P281="사용자항목1", L281, 0)</f>
        <v>0</v>
      </c>
      <c r="AD281">
        <f>IF(P281="사용자항목2", L281, 0)</f>
        <v>0</v>
      </c>
      <c r="AE281">
        <f>IF(P281="안전관리비", L281, 0)</f>
        <v>0</v>
      </c>
      <c r="AF281">
        <f>IF(P281="품질관리비", L281, 0)</f>
        <v>0</v>
      </c>
      <c r="AG281">
        <f>IF(P281="작업부산물(철거해체)", L281, 0)</f>
        <v>0</v>
      </c>
      <c r="AH281">
        <f>IF(P281="사용자항목6", L281, 0)</f>
        <v>0</v>
      </c>
      <c r="AI281">
        <f>IF(P281="사용자항목7", L281, 0)</f>
        <v>0</v>
      </c>
      <c r="AJ281">
        <f>IF(P281="관급자재대(도급자)", L281, 0)</f>
        <v>0</v>
      </c>
      <c r="AK281">
        <f>IF(P281="관급자재대(관급자)", L281, 0)</f>
        <v>0</v>
      </c>
      <c r="AL281">
        <f>IF(P281="사용자항목10", L281, 0)</f>
        <v>0</v>
      </c>
      <c r="AM281">
        <f>IF(P281="폐기물처리비(일반)", L281, 0)</f>
        <v>0</v>
      </c>
      <c r="AN281">
        <f>IF(P281="폐기물처리비(지정)", L281, 0)</f>
        <v>0</v>
      </c>
      <c r="AO281">
        <f>IF(P281="사용자항목13", L281, 0)</f>
        <v>0</v>
      </c>
      <c r="AP281">
        <f>IF(P281="사용자항목14", L281, 0)</f>
        <v>0</v>
      </c>
      <c r="AQ281">
        <f>IF(P281="사용자항목15", L281, 0)</f>
        <v>0</v>
      </c>
      <c r="AR281">
        <f>IF(P281="사용자항목16", L281, 0)</f>
        <v>0</v>
      </c>
      <c r="AS281">
        <f>IF(P281="사용자항목17", L281, 0)</f>
        <v>0</v>
      </c>
      <c r="AT281">
        <f>IF(P281="사용자항목18", L281, 0)</f>
        <v>0</v>
      </c>
      <c r="AU281">
        <f>IF(P281="사용자항목19", L281, 0)</f>
        <v>0</v>
      </c>
      <c r="AY281" s="1" t="s">
        <v>16</v>
      </c>
    </row>
    <row r="282" spans="1:51" ht="20.100000000000001" customHeight="1" x14ac:dyDescent="0.3">
      <c r="A282" s="6" t="s">
        <v>55</v>
      </c>
      <c r="B282" s="6" t="s">
        <v>56</v>
      </c>
      <c r="C282" s="8" t="s">
        <v>54</v>
      </c>
      <c r="D282" s="9">
        <v>4.4000000000000004</v>
      </c>
      <c r="E282" s="9"/>
      <c r="F282" s="9">
        <f>ROUNDDOWN(D282*E282, 0)</f>
        <v>0</v>
      </c>
      <c r="G282" s="9"/>
      <c r="H282" s="9">
        <f>ROUNDDOWN(D282*G282, 0)</f>
        <v>0</v>
      </c>
      <c r="I282" s="9"/>
      <c r="J282" s="9">
        <f>ROUNDDOWN(D282*I282, 0)</f>
        <v>0</v>
      </c>
      <c r="K282" s="9">
        <f t="shared" si="120"/>
        <v>0</v>
      </c>
      <c r="L282" s="9">
        <f t="shared" si="120"/>
        <v>0</v>
      </c>
      <c r="M282" s="15"/>
      <c r="O282" t="str">
        <f>"03"</f>
        <v>03</v>
      </c>
      <c r="P282" t="s">
        <v>188</v>
      </c>
      <c r="Q282">
        <v>1</v>
      </c>
      <c r="R282">
        <f>IF(P282="기계경비", J282, 0)</f>
        <v>0</v>
      </c>
      <c r="S282">
        <f>IF(P282="운반비", L282, 0)</f>
        <v>0</v>
      </c>
      <c r="T282">
        <f>IF(P282="작업부산물", F282, 0)</f>
        <v>0</v>
      </c>
      <c r="U282">
        <f>IF(P282="관급", F282, 0)</f>
        <v>0</v>
      </c>
      <c r="V282">
        <f>IF(P282="외주비", J282, 0)</f>
        <v>0</v>
      </c>
      <c r="W282">
        <f>IF(P282="장비비", J282, 0)</f>
        <v>0</v>
      </c>
      <c r="X282">
        <f>IF(P282="폐기물처리비", L282, 0)</f>
        <v>0</v>
      </c>
      <c r="Y282">
        <f>IF(P282="가설비", J282, 0)</f>
        <v>0</v>
      </c>
      <c r="Z282">
        <f>IF(P282="잡비제외분", F282, 0)</f>
        <v>0</v>
      </c>
      <c r="AA282">
        <f>IF(P282="사급자재대", L282, 0)</f>
        <v>0</v>
      </c>
      <c r="AB282">
        <f>IF(P282="관급자재대", L282, 0)</f>
        <v>0</v>
      </c>
      <c r="AC282">
        <f>IF(P282="사용자항목1", L282, 0)</f>
        <v>0</v>
      </c>
      <c r="AD282">
        <f>IF(P282="사용자항목2", L282, 0)</f>
        <v>0</v>
      </c>
      <c r="AE282">
        <f>IF(P282="안전관리비", L282, 0)</f>
        <v>0</v>
      </c>
      <c r="AF282">
        <f>IF(P282="품질관리비", L282, 0)</f>
        <v>0</v>
      </c>
      <c r="AG282">
        <f>IF(P282="작업부산물(철거해체)", L282, 0)</f>
        <v>0</v>
      </c>
      <c r="AH282">
        <f>IF(P282="사용자항목6", L282, 0)</f>
        <v>0</v>
      </c>
      <c r="AI282">
        <f>IF(P282="사용자항목7", L282, 0)</f>
        <v>0</v>
      </c>
      <c r="AJ282">
        <f>IF(P282="관급자재대(도급자)", L282, 0)</f>
        <v>0</v>
      </c>
      <c r="AK282">
        <f>IF(P282="관급자재대(관급자)", L282, 0)</f>
        <v>0</v>
      </c>
      <c r="AL282">
        <f>IF(P282="사용자항목10", L282, 0)</f>
        <v>0</v>
      </c>
      <c r="AM282">
        <f>IF(P282="폐기물처리비(일반)", L282, 0)</f>
        <v>0</v>
      </c>
      <c r="AN282">
        <f>IF(P282="폐기물처리비(지정)", L282, 0)</f>
        <v>0</v>
      </c>
      <c r="AO282">
        <f>IF(P282="사용자항목13", L282, 0)</f>
        <v>0</v>
      </c>
      <c r="AP282">
        <f>IF(P282="사용자항목14", L282, 0)</f>
        <v>0</v>
      </c>
      <c r="AQ282">
        <f>IF(P282="사용자항목15", L282, 0)</f>
        <v>0</v>
      </c>
      <c r="AR282">
        <f>IF(P282="사용자항목16", L282, 0)</f>
        <v>0</v>
      </c>
      <c r="AS282">
        <f>IF(P282="사용자항목17", L282, 0)</f>
        <v>0</v>
      </c>
      <c r="AT282">
        <f>IF(P282="사용자항목18", L282, 0)</f>
        <v>0</v>
      </c>
      <c r="AU282">
        <f>IF(P282="사용자항목19", L282, 0)</f>
        <v>0</v>
      </c>
    </row>
    <row r="283" spans="1:51" ht="20.100000000000001" customHeight="1" x14ac:dyDescent="0.3">
      <c r="A283" s="7"/>
      <c r="B283" s="7"/>
      <c r="C283" s="14"/>
      <c r="D283" s="9"/>
      <c r="E283" s="9"/>
      <c r="F283" s="9"/>
      <c r="G283" s="9"/>
      <c r="H283" s="9"/>
      <c r="I283" s="9"/>
      <c r="J283" s="9"/>
      <c r="K283" s="9"/>
      <c r="L283" s="9"/>
      <c r="M283" s="9"/>
    </row>
    <row r="284" spans="1:51" ht="20.100000000000001" customHeight="1" x14ac:dyDescent="0.3">
      <c r="A284" s="7"/>
      <c r="B284" s="7"/>
      <c r="C284" s="14"/>
      <c r="D284" s="9"/>
      <c r="E284" s="9"/>
      <c r="F284" s="9"/>
      <c r="G284" s="9"/>
      <c r="H284" s="9"/>
      <c r="I284" s="9"/>
      <c r="J284" s="9"/>
      <c r="K284" s="9"/>
      <c r="L284" s="9"/>
      <c r="M284" s="9"/>
    </row>
    <row r="285" spans="1:51" ht="20.100000000000001" customHeight="1" x14ac:dyDescent="0.3">
      <c r="A285" s="7"/>
      <c r="B285" s="7"/>
      <c r="C285" s="14"/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51" ht="20.100000000000001" customHeight="1" x14ac:dyDescent="0.3">
      <c r="A286" s="7"/>
      <c r="B286" s="7"/>
      <c r="C286" s="14"/>
      <c r="D286" s="9"/>
      <c r="E286" s="9"/>
      <c r="F286" s="9"/>
      <c r="G286" s="9"/>
      <c r="H286" s="9"/>
      <c r="I286" s="9"/>
      <c r="J286" s="9"/>
      <c r="K286" s="9"/>
      <c r="L286" s="9"/>
      <c r="M286" s="9"/>
    </row>
    <row r="287" spans="1:51" ht="20.100000000000001" customHeight="1" x14ac:dyDescent="0.3">
      <c r="A287" s="7"/>
      <c r="B287" s="7"/>
      <c r="C287" s="14"/>
      <c r="D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51" ht="20.100000000000001" customHeight="1" x14ac:dyDescent="0.3">
      <c r="A288" s="7"/>
      <c r="B288" s="7"/>
      <c r="C288" s="14"/>
      <c r="D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51" ht="20.100000000000001" customHeight="1" x14ac:dyDescent="0.3">
      <c r="A289" s="7"/>
      <c r="B289" s="7"/>
      <c r="C289" s="14"/>
      <c r="D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51" ht="20.100000000000001" customHeight="1" x14ac:dyDescent="0.3">
      <c r="A290" s="7"/>
      <c r="B290" s="7"/>
      <c r="C290" s="14"/>
      <c r="D290" s="9"/>
      <c r="E290" s="9"/>
      <c r="F290" s="9"/>
      <c r="G290" s="9"/>
      <c r="H290" s="9"/>
      <c r="I290" s="9"/>
      <c r="J290" s="9"/>
      <c r="K290" s="9"/>
      <c r="L290" s="9"/>
      <c r="M290" s="9"/>
    </row>
    <row r="291" spans="1:51" ht="20.100000000000001" customHeight="1" x14ac:dyDescent="0.3">
      <c r="A291" s="7"/>
      <c r="B291" s="7"/>
      <c r="C291" s="14"/>
      <c r="D291" s="9"/>
      <c r="E291" s="9"/>
      <c r="F291" s="9"/>
      <c r="G291" s="9"/>
      <c r="H291" s="9"/>
      <c r="I291" s="9"/>
      <c r="J291" s="9"/>
      <c r="K291" s="9"/>
      <c r="L291" s="9"/>
      <c r="M291" s="9"/>
    </row>
    <row r="292" spans="1:51" ht="20.100000000000001" customHeight="1" x14ac:dyDescent="0.3">
      <c r="A292" s="7"/>
      <c r="B292" s="7"/>
      <c r="C292" s="14"/>
      <c r="D292" s="9"/>
      <c r="E292" s="9"/>
      <c r="F292" s="9"/>
      <c r="G292" s="9"/>
      <c r="H292" s="9"/>
      <c r="I292" s="9"/>
      <c r="J292" s="9"/>
      <c r="K292" s="9"/>
      <c r="L292" s="9"/>
      <c r="M292" s="9"/>
    </row>
    <row r="293" spans="1:51" ht="20.100000000000001" customHeight="1" x14ac:dyDescent="0.3">
      <c r="A293" s="7"/>
      <c r="B293" s="7"/>
      <c r="C293" s="14"/>
      <c r="D293" s="9"/>
      <c r="E293" s="9"/>
      <c r="F293" s="9"/>
      <c r="G293" s="9"/>
      <c r="H293" s="9"/>
      <c r="I293" s="9"/>
      <c r="J293" s="9"/>
      <c r="K293" s="9"/>
      <c r="L293" s="9"/>
      <c r="M293" s="9"/>
    </row>
    <row r="294" spans="1:51" ht="20.100000000000001" customHeight="1" x14ac:dyDescent="0.3">
      <c r="A294" s="7"/>
      <c r="B294" s="7"/>
      <c r="C294" s="14"/>
      <c r="D294" s="9"/>
      <c r="E294" s="9"/>
      <c r="F294" s="9"/>
      <c r="G294" s="9"/>
      <c r="H294" s="9"/>
      <c r="I294" s="9"/>
      <c r="J294" s="9"/>
      <c r="K294" s="9"/>
      <c r="L294" s="9"/>
      <c r="M294" s="9"/>
    </row>
    <row r="295" spans="1:51" ht="20.100000000000001" customHeight="1" x14ac:dyDescent="0.3">
      <c r="A295" s="7"/>
      <c r="B295" s="7"/>
      <c r="C295" s="14"/>
      <c r="D295" s="9"/>
      <c r="E295" s="9"/>
      <c r="F295" s="9"/>
      <c r="G295" s="9"/>
      <c r="H295" s="9"/>
      <c r="I295" s="9"/>
      <c r="J295" s="9"/>
      <c r="K295" s="9"/>
      <c r="L295" s="9"/>
      <c r="M295" s="9"/>
    </row>
    <row r="296" spans="1:51" ht="20.100000000000001" customHeight="1" x14ac:dyDescent="0.3">
      <c r="A296" s="7"/>
      <c r="B296" s="7"/>
      <c r="C296" s="14"/>
      <c r="D296" s="9"/>
      <c r="E296" s="9"/>
      <c r="F296" s="9"/>
      <c r="G296" s="9"/>
      <c r="H296" s="9"/>
      <c r="I296" s="9"/>
      <c r="J296" s="9"/>
      <c r="K296" s="9"/>
      <c r="L296" s="9"/>
      <c r="M296" s="9"/>
    </row>
    <row r="297" spans="1:51" ht="20.100000000000001" customHeight="1" x14ac:dyDescent="0.3">
      <c r="A297" s="7"/>
      <c r="B297" s="7"/>
      <c r="C297" s="14"/>
      <c r="D297" s="9"/>
      <c r="E297" s="9"/>
      <c r="F297" s="9"/>
      <c r="G297" s="9"/>
      <c r="H297" s="9"/>
      <c r="I297" s="9"/>
      <c r="J297" s="9"/>
      <c r="K297" s="9"/>
      <c r="L297" s="9"/>
      <c r="M297" s="9"/>
    </row>
    <row r="298" spans="1:51" ht="20.100000000000001" customHeight="1" x14ac:dyDescent="0.3">
      <c r="A298" s="10" t="s">
        <v>76</v>
      </c>
      <c r="B298" s="11"/>
      <c r="C298" s="12"/>
      <c r="D298" s="13"/>
      <c r="E298" s="13"/>
      <c r="F298" s="13">
        <f>ROUNDDOWN(SUMIF(Q279:Q297, "1", F279:F297), 0)</f>
        <v>0</v>
      </c>
      <c r="G298" s="13"/>
      <c r="H298" s="13">
        <f>ROUNDDOWN(SUMIF(Q279:Q297, "1", H279:H297), 0)</f>
        <v>0</v>
      </c>
      <c r="I298" s="13"/>
      <c r="J298" s="13">
        <f>ROUNDDOWN(SUMIF(Q279:Q297, "1", J279:J297), 0)</f>
        <v>0</v>
      </c>
      <c r="K298" s="13"/>
      <c r="L298" s="13">
        <f>F298+H298+J298</f>
        <v>0</v>
      </c>
      <c r="M298" s="13"/>
      <c r="R298">
        <f t="shared" ref="R298:AY298" si="121">ROUNDDOWN(SUM(R279:R282), 0)</f>
        <v>0</v>
      </c>
      <c r="S298">
        <f t="shared" si="121"/>
        <v>0</v>
      </c>
      <c r="T298">
        <f t="shared" si="121"/>
        <v>0</v>
      </c>
      <c r="U298">
        <f t="shared" si="121"/>
        <v>0</v>
      </c>
      <c r="V298">
        <f t="shared" si="121"/>
        <v>0</v>
      </c>
      <c r="W298">
        <f t="shared" si="121"/>
        <v>0</v>
      </c>
      <c r="X298">
        <f t="shared" si="121"/>
        <v>0</v>
      </c>
      <c r="Y298">
        <f t="shared" si="121"/>
        <v>0</v>
      </c>
      <c r="Z298">
        <f t="shared" si="121"/>
        <v>0</v>
      </c>
      <c r="AA298">
        <f t="shared" si="121"/>
        <v>0</v>
      </c>
      <c r="AB298">
        <f t="shared" si="121"/>
        <v>0</v>
      </c>
      <c r="AC298">
        <f t="shared" si="121"/>
        <v>0</v>
      </c>
      <c r="AD298">
        <f t="shared" si="121"/>
        <v>0</v>
      </c>
      <c r="AE298">
        <f t="shared" si="121"/>
        <v>0</v>
      </c>
      <c r="AF298">
        <f t="shared" si="121"/>
        <v>0</v>
      </c>
      <c r="AG298">
        <f t="shared" si="121"/>
        <v>0</v>
      </c>
      <c r="AH298">
        <f t="shared" si="121"/>
        <v>0</v>
      </c>
      <c r="AI298">
        <f t="shared" si="121"/>
        <v>0</v>
      </c>
      <c r="AJ298">
        <f t="shared" si="121"/>
        <v>0</v>
      </c>
      <c r="AK298">
        <f t="shared" si="121"/>
        <v>0</v>
      </c>
      <c r="AL298">
        <f t="shared" si="121"/>
        <v>0</v>
      </c>
      <c r="AM298">
        <f t="shared" si="121"/>
        <v>0</v>
      </c>
      <c r="AN298">
        <f t="shared" si="121"/>
        <v>0</v>
      </c>
      <c r="AO298">
        <f t="shared" si="121"/>
        <v>0</v>
      </c>
      <c r="AP298">
        <f t="shared" si="121"/>
        <v>0</v>
      </c>
      <c r="AQ298">
        <f t="shared" si="121"/>
        <v>0</v>
      </c>
      <c r="AR298">
        <f t="shared" si="121"/>
        <v>0</v>
      </c>
      <c r="AS298">
        <f t="shared" si="121"/>
        <v>0</v>
      </c>
      <c r="AT298">
        <f t="shared" si="121"/>
        <v>0</v>
      </c>
      <c r="AU298">
        <f t="shared" si="121"/>
        <v>0</v>
      </c>
      <c r="AV298">
        <f t="shared" si="121"/>
        <v>0</v>
      </c>
      <c r="AW298">
        <f t="shared" si="121"/>
        <v>0</v>
      </c>
      <c r="AX298">
        <f t="shared" si="121"/>
        <v>0</v>
      </c>
      <c r="AY298">
        <f t="shared" si="121"/>
        <v>0</v>
      </c>
    </row>
    <row r="299" spans="1:51" ht="20.100000000000001" customHeight="1" x14ac:dyDescent="0.3">
      <c r="A299" s="49" t="s">
        <v>218</v>
      </c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</row>
    <row r="300" spans="1:51" ht="20.100000000000001" customHeight="1" x14ac:dyDescent="0.3">
      <c r="A300" s="6" t="s">
        <v>219</v>
      </c>
      <c r="B300" s="7"/>
      <c r="C300" s="8" t="s">
        <v>74</v>
      </c>
      <c r="D300" s="9">
        <v>1</v>
      </c>
      <c r="E300" s="9"/>
      <c r="F300" s="9">
        <f>ROUNDDOWN(D300*E300, 0)</f>
        <v>0</v>
      </c>
      <c r="G300" s="9"/>
      <c r="H300" s="9">
        <f>ROUNDDOWN(D300*G300, 0)</f>
        <v>0</v>
      </c>
      <c r="I300" s="9"/>
      <c r="J300" s="9">
        <f>ROUNDDOWN(D300*I300, 0)</f>
        <v>0</v>
      </c>
      <c r="K300" s="9">
        <f>E300+G300+I300</f>
        <v>0</v>
      </c>
      <c r="L300" s="9">
        <f>F300+H300+J300</f>
        <v>0</v>
      </c>
      <c r="M300" s="9"/>
      <c r="O300" t="str">
        <f>""</f>
        <v/>
      </c>
      <c r="P300" s="1" t="s">
        <v>73</v>
      </c>
      <c r="Q300">
        <v>1</v>
      </c>
      <c r="R300">
        <f>IF(P300="기계경비", J300, 0)</f>
        <v>0</v>
      </c>
      <c r="S300">
        <f>IF(P300="운반비", L300, 0)</f>
        <v>0</v>
      </c>
      <c r="T300">
        <f>IF(P300="작업부산물", F300, 0)</f>
        <v>0</v>
      </c>
      <c r="U300">
        <f>IF(P300="관급", F300, 0)</f>
        <v>0</v>
      </c>
      <c r="V300">
        <f>IF(P300="외주비", J300, 0)</f>
        <v>0</v>
      </c>
      <c r="W300">
        <f>IF(P300="장비비", J300, 0)</f>
        <v>0</v>
      </c>
      <c r="X300">
        <f>IF(P300="폐기물처리비", L300, 0)</f>
        <v>0</v>
      </c>
      <c r="Y300">
        <f>IF(P300="가설비", J300, 0)</f>
        <v>0</v>
      </c>
      <c r="Z300">
        <f>IF(P300="잡비제외분", F300, 0)</f>
        <v>0</v>
      </c>
      <c r="AA300">
        <f>IF(P300="사급자재대", L300, 0)</f>
        <v>0</v>
      </c>
      <c r="AB300">
        <f>IF(P300="관급자재대", L300, 0)</f>
        <v>0</v>
      </c>
      <c r="AC300">
        <f>IF(P300="사용자항목1", L300, 0)</f>
        <v>0</v>
      </c>
      <c r="AD300">
        <f>IF(P300="사용자항목2", L300, 0)</f>
        <v>0</v>
      </c>
      <c r="AE300">
        <f>IF(P300="안전관리비", L300, 0)</f>
        <v>0</v>
      </c>
      <c r="AF300">
        <f>IF(P300="품질관리비", L300, 0)</f>
        <v>0</v>
      </c>
      <c r="AG300">
        <f>IF(P300="작업부산물(철거해체)", L300, 0)</f>
        <v>0</v>
      </c>
      <c r="AH300">
        <f>IF(P300="사용자항목6", L300, 0)</f>
        <v>0</v>
      </c>
      <c r="AI300">
        <f>IF(P300="사용자항목7", L300, 0)</f>
        <v>0</v>
      </c>
      <c r="AJ300">
        <f>IF(P300="관급자재대(도급자)", L300, 0)</f>
        <v>0</v>
      </c>
      <c r="AK300">
        <f>IF(P300="관급자재대(관급자)", L300, 0)</f>
        <v>0</v>
      </c>
      <c r="AL300">
        <f>IF(P300="사용자항목10", L300, 0)</f>
        <v>0</v>
      </c>
      <c r="AM300">
        <f>IF(P300="폐기물처리비(일반)", L300, 0)</f>
        <v>0</v>
      </c>
      <c r="AN300">
        <f>IF(P300="폐기물처리비(지정)", L300, 0)</f>
        <v>0</v>
      </c>
      <c r="AO300">
        <f>IF(P300="사용자항목13", L300, 0)</f>
        <v>0</v>
      </c>
      <c r="AP300">
        <f>IF(P300="사용자항목14", L300, 0)</f>
        <v>0</v>
      </c>
      <c r="AQ300">
        <f>IF(P300="사용자항목15", L300, 0)</f>
        <v>0</v>
      </c>
      <c r="AR300">
        <f>IF(P300="사용자항목16", L300, 0)</f>
        <v>0</v>
      </c>
      <c r="AS300">
        <f>IF(P300="사용자항목17", L300, 0)</f>
        <v>0</v>
      </c>
      <c r="AT300">
        <f>IF(P300="사용자항목18", L300, 0)</f>
        <v>0</v>
      </c>
      <c r="AU300">
        <f>IF(P300="사용자항목19", L300, 0)</f>
        <v>0</v>
      </c>
    </row>
    <row r="301" spans="1:51" ht="20.100000000000001" customHeight="1" x14ac:dyDescent="0.3">
      <c r="A301" s="7"/>
      <c r="B301" s="7"/>
      <c r="C301" s="14"/>
      <c r="D301" s="9"/>
      <c r="E301" s="9"/>
      <c r="F301" s="9"/>
      <c r="G301" s="9"/>
      <c r="H301" s="9"/>
      <c r="I301" s="9"/>
      <c r="J301" s="9"/>
      <c r="K301" s="9"/>
      <c r="L301" s="9"/>
      <c r="M301" s="9"/>
    </row>
    <row r="302" spans="1:51" ht="20.100000000000001" customHeight="1" x14ac:dyDescent="0.3">
      <c r="A302" s="7"/>
      <c r="B302" s="7"/>
      <c r="C302" s="14"/>
      <c r="D302" s="9"/>
      <c r="E302" s="9"/>
      <c r="F302" s="9"/>
      <c r="G302" s="9"/>
      <c r="H302" s="9"/>
      <c r="I302" s="9"/>
      <c r="J302" s="9"/>
      <c r="K302" s="9"/>
      <c r="L302" s="9"/>
      <c r="M302" s="9"/>
    </row>
    <row r="303" spans="1:51" ht="20.100000000000001" customHeight="1" x14ac:dyDescent="0.3">
      <c r="A303" s="7"/>
      <c r="B303" s="7"/>
      <c r="C303" s="14"/>
      <c r="D303" s="9"/>
      <c r="E303" s="9"/>
      <c r="F303" s="9"/>
      <c r="G303" s="9"/>
      <c r="H303" s="9"/>
      <c r="I303" s="9"/>
      <c r="J303" s="9"/>
      <c r="K303" s="9"/>
      <c r="L303" s="9"/>
      <c r="M303" s="9"/>
    </row>
    <row r="304" spans="1:51" ht="20.100000000000001" customHeight="1" x14ac:dyDescent="0.3">
      <c r="A304" s="7"/>
      <c r="B304" s="7"/>
      <c r="C304" s="14"/>
      <c r="D304" s="9"/>
      <c r="E304" s="9"/>
      <c r="F304" s="9"/>
      <c r="G304" s="9"/>
      <c r="H304" s="9"/>
      <c r="I304" s="9"/>
      <c r="J304" s="9"/>
      <c r="K304" s="9"/>
      <c r="L304" s="9"/>
      <c r="M304" s="9"/>
    </row>
    <row r="305" spans="1:51" ht="20.100000000000001" customHeight="1" x14ac:dyDescent="0.3">
      <c r="A305" s="7"/>
      <c r="B305" s="7"/>
      <c r="C305" s="14"/>
      <c r="D305" s="9"/>
      <c r="E305" s="9"/>
      <c r="F305" s="9"/>
      <c r="G305" s="9"/>
      <c r="H305" s="9"/>
      <c r="I305" s="9"/>
      <c r="J305" s="9"/>
      <c r="K305" s="9"/>
      <c r="L305" s="9"/>
      <c r="M305" s="9"/>
    </row>
    <row r="306" spans="1:51" ht="20.100000000000001" customHeight="1" x14ac:dyDescent="0.3">
      <c r="A306" s="7"/>
      <c r="B306" s="7"/>
      <c r="C306" s="14"/>
      <c r="D306" s="9"/>
      <c r="E306" s="9"/>
      <c r="F306" s="9"/>
      <c r="G306" s="9"/>
      <c r="H306" s="9"/>
      <c r="I306" s="9"/>
      <c r="J306" s="9"/>
      <c r="K306" s="9"/>
      <c r="L306" s="9"/>
      <c r="M306" s="9"/>
    </row>
    <row r="307" spans="1:51" ht="20.100000000000001" customHeight="1" x14ac:dyDescent="0.3">
      <c r="A307" s="7"/>
      <c r="B307" s="7"/>
      <c r="C307" s="14"/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51" ht="20.100000000000001" customHeight="1" x14ac:dyDescent="0.3">
      <c r="A308" s="7"/>
      <c r="B308" s="7"/>
      <c r="C308" s="14"/>
      <c r="D308" s="9"/>
      <c r="E308" s="9"/>
      <c r="F308" s="9"/>
      <c r="G308" s="9"/>
      <c r="H308" s="9"/>
      <c r="I308" s="9"/>
      <c r="J308" s="9"/>
      <c r="K308" s="9"/>
      <c r="L308" s="9"/>
      <c r="M308" s="9"/>
    </row>
    <row r="309" spans="1:51" ht="20.100000000000001" customHeight="1" x14ac:dyDescent="0.3">
      <c r="A309" s="7"/>
      <c r="B309" s="7"/>
      <c r="C309" s="14"/>
      <c r="D309" s="9"/>
      <c r="E309" s="9"/>
      <c r="F309" s="9"/>
      <c r="G309" s="9"/>
      <c r="H309" s="9"/>
      <c r="I309" s="9"/>
      <c r="J309" s="9"/>
      <c r="K309" s="9"/>
      <c r="L309" s="9"/>
      <c r="M309" s="9"/>
    </row>
    <row r="310" spans="1:51" ht="20.100000000000001" customHeight="1" x14ac:dyDescent="0.3">
      <c r="A310" s="7"/>
      <c r="B310" s="7"/>
      <c r="C310" s="14"/>
      <c r="D310" s="9"/>
      <c r="E310" s="9"/>
      <c r="F310" s="9"/>
      <c r="G310" s="9"/>
      <c r="H310" s="9"/>
      <c r="I310" s="9"/>
      <c r="J310" s="9"/>
      <c r="K310" s="9"/>
      <c r="L310" s="9"/>
      <c r="M310" s="9"/>
    </row>
    <row r="311" spans="1:51" ht="20.100000000000001" customHeight="1" x14ac:dyDescent="0.3">
      <c r="A311" s="7"/>
      <c r="B311" s="7"/>
      <c r="C311" s="14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51" ht="20.100000000000001" customHeight="1" x14ac:dyDescent="0.3">
      <c r="A312" s="7"/>
      <c r="B312" s="7"/>
      <c r="C312" s="14"/>
      <c r="D312" s="9"/>
      <c r="E312" s="9"/>
      <c r="F312" s="9"/>
      <c r="G312" s="9"/>
      <c r="H312" s="9"/>
      <c r="I312" s="9"/>
      <c r="J312" s="9"/>
      <c r="K312" s="9"/>
      <c r="L312" s="9"/>
      <c r="M312" s="9"/>
    </row>
    <row r="313" spans="1:51" ht="20.100000000000001" customHeight="1" x14ac:dyDescent="0.3">
      <c r="A313" s="7"/>
      <c r="B313" s="7"/>
      <c r="C313" s="14"/>
      <c r="D313" s="9"/>
      <c r="E313" s="9"/>
      <c r="F313" s="9"/>
      <c r="G313" s="9"/>
      <c r="H313" s="9"/>
      <c r="I313" s="9"/>
      <c r="J313" s="9"/>
      <c r="K313" s="9"/>
      <c r="L313" s="9"/>
      <c r="M313" s="9"/>
    </row>
    <row r="314" spans="1:51" ht="20.100000000000001" customHeight="1" x14ac:dyDescent="0.3">
      <c r="A314" s="7"/>
      <c r="B314" s="7"/>
      <c r="C314" s="14"/>
      <c r="D314" s="9"/>
      <c r="E314" s="9"/>
      <c r="F314" s="9"/>
      <c r="G314" s="9"/>
      <c r="H314" s="9"/>
      <c r="I314" s="9"/>
      <c r="J314" s="9"/>
      <c r="K314" s="9"/>
      <c r="L314" s="9"/>
      <c r="M314" s="9"/>
    </row>
    <row r="315" spans="1:51" ht="20.100000000000001" customHeight="1" x14ac:dyDescent="0.3">
      <c r="A315" s="7"/>
      <c r="B315" s="7"/>
      <c r="C315" s="14"/>
      <c r="D315" s="9"/>
      <c r="E315" s="9"/>
      <c r="F315" s="9"/>
      <c r="G315" s="9"/>
      <c r="H315" s="9"/>
      <c r="I315" s="9"/>
      <c r="J315" s="9"/>
      <c r="K315" s="9"/>
      <c r="L315" s="9"/>
      <c r="M315" s="9"/>
    </row>
    <row r="316" spans="1:51" ht="20.100000000000001" customHeight="1" x14ac:dyDescent="0.3">
      <c r="A316" s="7"/>
      <c r="B316" s="7"/>
      <c r="C316" s="14"/>
      <c r="D316" s="9"/>
      <c r="E316" s="9"/>
      <c r="F316" s="9"/>
      <c r="G316" s="9"/>
      <c r="H316" s="9"/>
      <c r="I316" s="9"/>
      <c r="J316" s="9"/>
      <c r="K316" s="9"/>
      <c r="L316" s="9"/>
      <c r="M316" s="9"/>
    </row>
    <row r="317" spans="1:51" ht="20.100000000000001" customHeight="1" x14ac:dyDescent="0.3">
      <c r="A317" s="7"/>
      <c r="B317" s="7"/>
      <c r="C317" s="14"/>
      <c r="D317" s="9"/>
      <c r="E317" s="9"/>
      <c r="F317" s="9"/>
      <c r="G317" s="9"/>
      <c r="H317" s="9"/>
      <c r="I317" s="9"/>
      <c r="J317" s="9"/>
      <c r="K317" s="9"/>
      <c r="L317" s="9"/>
      <c r="M317" s="9"/>
    </row>
    <row r="318" spans="1:51" ht="20.100000000000001" customHeight="1" x14ac:dyDescent="0.3">
      <c r="A318" s="7"/>
      <c r="B318" s="7"/>
      <c r="C318" s="14"/>
      <c r="D318" s="9"/>
      <c r="E318" s="9"/>
      <c r="F318" s="9"/>
      <c r="G318" s="9"/>
      <c r="H318" s="9"/>
      <c r="I318" s="9"/>
      <c r="J318" s="9"/>
      <c r="K318" s="9"/>
      <c r="L318" s="9"/>
      <c r="M318" s="9"/>
    </row>
    <row r="319" spans="1:51" ht="20.100000000000001" customHeight="1" x14ac:dyDescent="0.3">
      <c r="A319" s="10" t="s">
        <v>76</v>
      </c>
      <c r="B319" s="11"/>
      <c r="C319" s="12"/>
      <c r="D319" s="13"/>
      <c r="E319" s="13"/>
      <c r="F319" s="13">
        <f>ROUNDDOWN(SUMIF(Q300:Q318, "1", F300:F318), 0)</f>
        <v>0</v>
      </c>
      <c r="G319" s="13"/>
      <c r="H319" s="13">
        <f>ROUNDDOWN(SUMIF(Q300:Q318, "1", H300:H318), 0)</f>
        <v>0</v>
      </c>
      <c r="I319" s="13"/>
      <c r="J319" s="13">
        <f>ROUNDDOWN(SUMIF(Q300:Q318, "1", J300:J318), 0)</f>
        <v>0</v>
      </c>
      <c r="K319" s="13"/>
      <c r="L319" s="13">
        <f>F319+H319+J319</f>
        <v>0</v>
      </c>
      <c r="M319" s="13"/>
      <c r="R319">
        <f t="shared" ref="R319:AY319" si="122">ROUNDDOWN(SUM(R300:R300), 0)</f>
        <v>0</v>
      </c>
      <c r="S319">
        <f t="shared" si="122"/>
        <v>0</v>
      </c>
      <c r="T319">
        <f t="shared" si="122"/>
        <v>0</v>
      </c>
      <c r="U319">
        <f t="shared" si="122"/>
        <v>0</v>
      </c>
      <c r="V319">
        <f t="shared" si="122"/>
        <v>0</v>
      </c>
      <c r="W319">
        <f t="shared" si="122"/>
        <v>0</v>
      </c>
      <c r="X319">
        <f t="shared" si="122"/>
        <v>0</v>
      </c>
      <c r="Y319">
        <f t="shared" si="122"/>
        <v>0</v>
      </c>
      <c r="Z319">
        <f t="shared" si="122"/>
        <v>0</v>
      </c>
      <c r="AA319">
        <f t="shared" si="122"/>
        <v>0</v>
      </c>
      <c r="AB319">
        <f t="shared" si="122"/>
        <v>0</v>
      </c>
      <c r="AC319">
        <f t="shared" si="122"/>
        <v>0</v>
      </c>
      <c r="AD319">
        <f t="shared" si="122"/>
        <v>0</v>
      </c>
      <c r="AE319">
        <f t="shared" si="122"/>
        <v>0</v>
      </c>
      <c r="AF319">
        <f t="shared" si="122"/>
        <v>0</v>
      </c>
      <c r="AG319">
        <f t="shared" si="122"/>
        <v>0</v>
      </c>
      <c r="AH319">
        <f t="shared" si="122"/>
        <v>0</v>
      </c>
      <c r="AI319">
        <f t="shared" si="122"/>
        <v>0</v>
      </c>
      <c r="AJ319">
        <f t="shared" si="122"/>
        <v>0</v>
      </c>
      <c r="AK319">
        <f t="shared" si="122"/>
        <v>0</v>
      </c>
      <c r="AL319">
        <f t="shared" si="122"/>
        <v>0</v>
      </c>
      <c r="AM319">
        <f t="shared" si="122"/>
        <v>0</v>
      </c>
      <c r="AN319">
        <f t="shared" si="122"/>
        <v>0</v>
      </c>
      <c r="AO319">
        <f t="shared" si="122"/>
        <v>0</v>
      </c>
      <c r="AP319">
        <f t="shared" si="122"/>
        <v>0</v>
      </c>
      <c r="AQ319">
        <f t="shared" si="122"/>
        <v>0</v>
      </c>
      <c r="AR319">
        <f t="shared" si="122"/>
        <v>0</v>
      </c>
      <c r="AS319">
        <f t="shared" si="122"/>
        <v>0</v>
      </c>
      <c r="AT319">
        <f t="shared" si="122"/>
        <v>0</v>
      </c>
      <c r="AU319">
        <f t="shared" si="122"/>
        <v>0</v>
      </c>
      <c r="AV319">
        <f t="shared" si="122"/>
        <v>0</v>
      </c>
      <c r="AW319">
        <f t="shared" si="122"/>
        <v>0</v>
      </c>
      <c r="AX319">
        <f t="shared" si="122"/>
        <v>0</v>
      </c>
      <c r="AY319">
        <f t="shared" si="122"/>
        <v>0</v>
      </c>
    </row>
  </sheetData>
  <mergeCells count="26">
    <mergeCell ref="A236:M236"/>
    <mergeCell ref="A257:M257"/>
    <mergeCell ref="A278:M278"/>
    <mergeCell ref="A299:M299"/>
    <mergeCell ref="A110:M110"/>
    <mergeCell ref="A131:M131"/>
    <mergeCell ref="A152:M152"/>
    <mergeCell ref="A173:M173"/>
    <mergeCell ref="A194:M194"/>
    <mergeCell ref="A215:M215"/>
    <mergeCell ref="A89:M89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M5"/>
    <mergeCell ref="A26:M26"/>
    <mergeCell ref="A47:M47"/>
    <mergeCell ref="A68:M68"/>
  </mergeCells>
  <phoneticPr fontId="1" type="noConversion"/>
  <conditionalFormatting sqref="A5 A6:M319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555149110298213" right="0" top="0.4305908611817223" bottom="0.1388888888888889" header="0.3" footer="0.1388888888888889"/>
  <pageSetup paperSize="9" orientation="landscape" r:id="rId1"/>
  <rowBreaks count="15" manualBreakCount="15">
    <brk id="25" max="16383" man="1"/>
    <brk id="46" max="16383" man="1"/>
    <brk id="67" max="16383" man="1"/>
    <brk id="88" max="16383" man="1"/>
    <brk id="109" max="16383" man="1"/>
    <brk id="130" max="16383" man="1"/>
    <brk id="151" max="16383" man="1"/>
    <brk id="172" max="16383" man="1"/>
    <brk id="193" max="16383" man="1"/>
    <brk id="214" max="16383" man="1"/>
    <brk id="235" max="16383" man="1"/>
    <brk id="256" max="16383" man="1"/>
    <brk id="277" max="16383" man="1"/>
    <brk id="298" max="16383" man="1"/>
    <brk id="3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39B7F-B89A-4F68-BAF6-9B563CC9C59E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원가계산서</vt:lpstr>
      <vt:lpstr>집계표</vt:lpstr>
      <vt:lpstr>내역서</vt:lpstr>
      <vt:lpstr>Sheet1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Owner</cp:lastModifiedBy>
  <cp:lastPrinted>2026-07-28T01:26:09Z</cp:lastPrinted>
  <dcterms:created xsi:type="dcterms:W3CDTF">2026-07-28T01:25:20Z</dcterms:created>
  <dcterms:modified xsi:type="dcterms:W3CDTF">2026-07-29T00:36:38Z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