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자동저장\Desktop\26년도 한일\공고문\공사\금호일반산업단지 용수공급 시설공사(전기 및 계측제어)\"/>
    </mc:Choice>
  </mc:AlternateContent>
  <bookViews>
    <workbookView xWindow="0" yWindow="0" windowWidth="28800" windowHeight="11475"/>
  </bookViews>
  <sheets>
    <sheet name="관급자재" sheetId="1" r:id="rId1"/>
  </sheets>
  <externalReferences>
    <externalReference r:id="rId2"/>
  </externalReferences>
  <definedNames>
    <definedName name="_dmf1" hidden="1">{"'Firr(선)'!$AS$1:$AY$62","'Firr(사)'!$AS$1:$AY$62","'Firr(회)'!$AS$1:$AY$62","'Firr(선)'!$L$1:$V$62","'Firr(사)'!$L$1:$V$62","'Firr(회)'!$L$1:$V$62"}</definedName>
    <definedName name="_Fill" hidden="1">#REF!</definedName>
    <definedName name="_Key1" hidden="1">#REF!</definedName>
    <definedName name="_Order1" hidden="1">255</definedName>
    <definedName name="_Order2" hidden="1">255</definedName>
    <definedName name="_Regression_Int" hidden="1">1</definedName>
    <definedName name="\c">#REF!</definedName>
    <definedName name="\d">#REF!</definedName>
    <definedName name="CCTV_집계" hidden="1">{"'Firr(선)'!$AS$1:$AY$62","'Firr(사)'!$AS$1:$AY$62","'Firr(회)'!$AS$1:$AY$62","'Firr(선)'!$L$1:$V$62","'Firr(사)'!$L$1:$V$62","'Firr(회)'!$L$1:$V$62"}</definedName>
    <definedName name="HTML_CodePage" hidden="1">949</definedName>
    <definedName name="HTML_Control" hidden="1">{"'Firr(선)'!$AS$1:$AY$62","'Firr(사)'!$AS$1:$AY$62","'Firr(회)'!$AS$1:$AY$62","'Firr(선)'!$L$1:$V$62","'Firr(사)'!$L$1:$V$62","'Firr(회)'!$L$1:$V$62"}</definedName>
    <definedName name="HTML_Description" hidden="1">""</definedName>
    <definedName name="HTML_Email" hidden="1">""</definedName>
    <definedName name="HTML_Header" hidden="1">"8%"</definedName>
    <definedName name="HTML_LastUpdate" hidden="1">"2000-11-08"</definedName>
    <definedName name="HTML_LineAfter" hidden="1">FALSE</definedName>
    <definedName name="HTML_LineBefore" hidden="1">FALSE</definedName>
    <definedName name="HTML_Name" hidden="1">"이제찬"</definedName>
    <definedName name="HTML_OBDlg2" hidden="1">TRUE</definedName>
    <definedName name="HTML_OBDlg4" hidden="1">TRUE</definedName>
    <definedName name="HTML_OS" hidden="1">0</definedName>
    <definedName name="HTML_PathFile" hidden="1">"C:\My Documents\MyHTML.htm"</definedName>
    <definedName name="HTML_Title" hidden="1">"Firrsrwd"</definedName>
    <definedName name="_xlnm.Print_Area" localSheetId="0">관급자재!$A$1:$N$289</definedName>
    <definedName name="_xlnm.Print_Titles" localSheetId="0">관급자재!$1:$3</definedName>
    <definedName name="김1" hidden="1">{"'Firr(선)'!$AS$1:$AY$62","'Firr(사)'!$AS$1:$AY$62","'Firr(회)'!$AS$1:$AY$62","'Firr(선)'!$L$1:$V$62","'Firr(사)'!$L$1:$V$62","'Firr(회)'!$L$1:$V$62"}</definedName>
    <definedName name="응집기1" hidden="1">{"'Firr(선)'!$AS$1:$AY$62","'Firr(사)'!$AS$1:$AY$62","'Firr(회)'!$AS$1:$AY$62","'Firr(선)'!$L$1:$V$62","'Firr(사)'!$L$1:$V$62","'Firr(회)'!$L$1:$V$62"}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76" i="1" l="1"/>
  <c r="I276" i="1"/>
  <c r="J275" i="1"/>
  <c r="K275" i="1" s="1"/>
  <c r="G275" i="1" s="1"/>
  <c r="F275" i="1"/>
  <c r="J274" i="1"/>
  <c r="K274" i="1" s="1"/>
  <c r="F274" i="1"/>
  <c r="K272" i="1"/>
  <c r="I271" i="1"/>
  <c r="G271" i="1" s="1"/>
  <c r="H271" i="1"/>
  <c r="F271" i="1"/>
  <c r="I270" i="1"/>
  <c r="H270" i="1"/>
  <c r="F270" i="1"/>
  <c r="J256" i="1"/>
  <c r="D256" i="1"/>
  <c r="J255" i="1"/>
  <c r="F255" i="1"/>
  <c r="D255" i="1"/>
  <c r="K255" i="1" s="1"/>
  <c r="G255" i="1" s="1"/>
  <c r="J253" i="1"/>
  <c r="F253" i="1" s="1"/>
  <c r="D253" i="1"/>
  <c r="J252" i="1"/>
  <c r="F252" i="1"/>
  <c r="D252" i="1"/>
  <c r="K252" i="1" s="1"/>
  <c r="G252" i="1" s="1"/>
  <c r="J251" i="1"/>
  <c r="F251" i="1"/>
  <c r="D251" i="1"/>
  <c r="D254" i="1" s="1"/>
  <c r="H250" i="1"/>
  <c r="F250" i="1"/>
  <c r="D250" i="1"/>
  <c r="I250" i="1" s="1"/>
  <c r="G250" i="1" s="1"/>
  <c r="H249" i="1"/>
  <c r="F249" i="1" s="1"/>
  <c r="D249" i="1"/>
  <c r="I249" i="1" s="1"/>
  <c r="G249" i="1" s="1"/>
  <c r="H248" i="1"/>
  <c r="D248" i="1"/>
  <c r="B246" i="1"/>
  <c r="K237" i="1"/>
  <c r="G237" i="1" s="1"/>
  <c r="J237" i="1"/>
  <c r="F237" i="1"/>
  <c r="J236" i="1"/>
  <c r="K236" i="1" s="1"/>
  <c r="G236" i="1" s="1"/>
  <c r="F236" i="1"/>
  <c r="K235" i="1"/>
  <c r="J235" i="1"/>
  <c r="F235" i="1"/>
  <c r="E234" i="1"/>
  <c r="D234" i="1"/>
  <c r="C234" i="1"/>
  <c r="B234" i="1"/>
  <c r="K221" i="1"/>
  <c r="G221" i="1" s="1"/>
  <c r="J221" i="1"/>
  <c r="F221" i="1"/>
  <c r="D221" i="1"/>
  <c r="K220" i="1"/>
  <c r="G220" i="1" s="1"/>
  <c r="J220" i="1"/>
  <c r="F220" i="1"/>
  <c r="D220" i="1"/>
  <c r="J219" i="1"/>
  <c r="F219" i="1" s="1"/>
  <c r="D219" i="1"/>
  <c r="J218" i="1"/>
  <c r="F218" i="1" s="1"/>
  <c r="D218" i="1"/>
  <c r="K218" i="1" s="1"/>
  <c r="E216" i="1"/>
  <c r="D216" i="1"/>
  <c r="C216" i="1"/>
  <c r="B216" i="1"/>
  <c r="I215" i="1"/>
  <c r="G215" i="1" s="1"/>
  <c r="H215" i="1"/>
  <c r="F215" i="1"/>
  <c r="E215" i="1"/>
  <c r="D215" i="1"/>
  <c r="C215" i="1"/>
  <c r="B215" i="1"/>
  <c r="H214" i="1"/>
  <c r="I214" i="1" s="1"/>
  <c r="G214" i="1" s="1"/>
  <c r="E214" i="1"/>
  <c r="D214" i="1"/>
  <c r="C214" i="1"/>
  <c r="B214" i="1"/>
  <c r="H213" i="1"/>
  <c r="F213" i="1"/>
  <c r="E213" i="1"/>
  <c r="D213" i="1"/>
  <c r="I213" i="1" s="1"/>
  <c r="G213" i="1" s="1"/>
  <c r="C213" i="1"/>
  <c r="B213" i="1"/>
  <c r="I212" i="1"/>
  <c r="G212" i="1" s="1"/>
  <c r="H212" i="1"/>
  <c r="F212" i="1"/>
  <c r="E212" i="1"/>
  <c r="D212" i="1"/>
  <c r="C212" i="1"/>
  <c r="B212" i="1"/>
  <c r="H211" i="1"/>
  <c r="I211" i="1" s="1"/>
  <c r="G211" i="1" s="1"/>
  <c r="E211" i="1"/>
  <c r="D211" i="1"/>
  <c r="C211" i="1"/>
  <c r="B211" i="1"/>
  <c r="H210" i="1"/>
  <c r="F210" i="1"/>
  <c r="E210" i="1"/>
  <c r="D210" i="1"/>
  <c r="I210" i="1" s="1"/>
  <c r="G210" i="1" s="1"/>
  <c r="C210" i="1"/>
  <c r="B210" i="1"/>
  <c r="I209" i="1"/>
  <c r="G209" i="1" s="1"/>
  <c r="H209" i="1"/>
  <c r="F209" i="1"/>
  <c r="E209" i="1"/>
  <c r="D209" i="1"/>
  <c r="C209" i="1"/>
  <c r="B209" i="1"/>
  <c r="H208" i="1"/>
  <c r="I208" i="1" s="1"/>
  <c r="G208" i="1" s="1"/>
  <c r="E208" i="1"/>
  <c r="D208" i="1"/>
  <c r="C208" i="1"/>
  <c r="B208" i="1"/>
  <c r="H207" i="1"/>
  <c r="F207" i="1"/>
  <c r="E207" i="1"/>
  <c r="D207" i="1"/>
  <c r="I207" i="1" s="1"/>
  <c r="G207" i="1" s="1"/>
  <c r="C207" i="1"/>
  <c r="B207" i="1"/>
  <c r="I206" i="1"/>
  <c r="G206" i="1" s="1"/>
  <c r="H206" i="1"/>
  <c r="F206" i="1"/>
  <c r="E206" i="1"/>
  <c r="D206" i="1"/>
  <c r="C206" i="1"/>
  <c r="B206" i="1"/>
  <c r="H205" i="1"/>
  <c r="I205" i="1" s="1"/>
  <c r="G205" i="1" s="1"/>
  <c r="E205" i="1"/>
  <c r="D205" i="1"/>
  <c r="C205" i="1"/>
  <c r="B205" i="1"/>
  <c r="H204" i="1"/>
  <c r="G204" i="1"/>
  <c r="F204" i="1"/>
  <c r="E204" i="1"/>
  <c r="D204" i="1"/>
  <c r="I204" i="1" s="1"/>
  <c r="C204" i="1"/>
  <c r="B204" i="1"/>
  <c r="I203" i="1"/>
  <c r="G203" i="1" s="1"/>
  <c r="H203" i="1"/>
  <c r="F203" i="1"/>
  <c r="E203" i="1"/>
  <c r="D203" i="1"/>
  <c r="C203" i="1"/>
  <c r="B203" i="1"/>
  <c r="H202" i="1"/>
  <c r="I202" i="1" s="1"/>
  <c r="G202" i="1" s="1"/>
  <c r="E202" i="1"/>
  <c r="D202" i="1"/>
  <c r="C202" i="1"/>
  <c r="B202" i="1"/>
  <c r="H201" i="1"/>
  <c r="F201" i="1"/>
  <c r="E201" i="1"/>
  <c r="D201" i="1"/>
  <c r="I201" i="1" s="1"/>
  <c r="G201" i="1" s="1"/>
  <c r="C201" i="1"/>
  <c r="B201" i="1"/>
  <c r="I200" i="1"/>
  <c r="G200" i="1" s="1"/>
  <c r="H200" i="1"/>
  <c r="F200" i="1"/>
  <c r="E200" i="1"/>
  <c r="D200" i="1"/>
  <c r="C200" i="1"/>
  <c r="B200" i="1"/>
  <c r="H199" i="1"/>
  <c r="I199" i="1" s="1"/>
  <c r="G199" i="1" s="1"/>
  <c r="E199" i="1"/>
  <c r="D199" i="1"/>
  <c r="C199" i="1"/>
  <c r="B199" i="1"/>
  <c r="H198" i="1"/>
  <c r="F198" i="1"/>
  <c r="E198" i="1"/>
  <c r="D198" i="1"/>
  <c r="I198" i="1" s="1"/>
  <c r="G198" i="1" s="1"/>
  <c r="C198" i="1"/>
  <c r="B198" i="1"/>
  <c r="I197" i="1"/>
  <c r="G197" i="1" s="1"/>
  <c r="H197" i="1"/>
  <c r="F197" i="1"/>
  <c r="E197" i="1"/>
  <c r="D197" i="1"/>
  <c r="C197" i="1"/>
  <c r="B197" i="1"/>
  <c r="H196" i="1"/>
  <c r="I196" i="1" s="1"/>
  <c r="G196" i="1" s="1"/>
  <c r="E196" i="1"/>
  <c r="D196" i="1"/>
  <c r="C196" i="1"/>
  <c r="B196" i="1"/>
  <c r="H195" i="1"/>
  <c r="F195" i="1"/>
  <c r="E195" i="1"/>
  <c r="D195" i="1"/>
  <c r="I195" i="1" s="1"/>
  <c r="G195" i="1" s="1"/>
  <c r="C195" i="1"/>
  <c r="B195" i="1"/>
  <c r="I194" i="1"/>
  <c r="G194" i="1" s="1"/>
  <c r="H194" i="1"/>
  <c r="F194" i="1"/>
  <c r="E194" i="1"/>
  <c r="D194" i="1"/>
  <c r="C194" i="1"/>
  <c r="B194" i="1"/>
  <c r="H193" i="1"/>
  <c r="I193" i="1" s="1"/>
  <c r="G193" i="1" s="1"/>
  <c r="E193" i="1"/>
  <c r="D193" i="1"/>
  <c r="C193" i="1"/>
  <c r="B193" i="1"/>
  <c r="H192" i="1"/>
  <c r="F192" i="1"/>
  <c r="E192" i="1"/>
  <c r="D192" i="1"/>
  <c r="I192" i="1" s="1"/>
  <c r="G192" i="1" s="1"/>
  <c r="C192" i="1"/>
  <c r="B192" i="1"/>
  <c r="I191" i="1"/>
  <c r="G191" i="1" s="1"/>
  <c r="H191" i="1"/>
  <c r="F191" i="1"/>
  <c r="E191" i="1"/>
  <c r="D191" i="1"/>
  <c r="C191" i="1"/>
  <c r="B191" i="1"/>
  <c r="H190" i="1"/>
  <c r="I190" i="1" s="1"/>
  <c r="G190" i="1" s="1"/>
  <c r="E190" i="1"/>
  <c r="D190" i="1"/>
  <c r="C190" i="1"/>
  <c r="B190" i="1"/>
  <c r="H189" i="1"/>
  <c r="G189" i="1"/>
  <c r="F189" i="1"/>
  <c r="E189" i="1"/>
  <c r="D189" i="1"/>
  <c r="I189" i="1" s="1"/>
  <c r="C189" i="1"/>
  <c r="B189" i="1"/>
  <c r="I188" i="1"/>
  <c r="G188" i="1" s="1"/>
  <c r="H188" i="1"/>
  <c r="F188" i="1"/>
  <c r="E188" i="1"/>
  <c r="D188" i="1"/>
  <c r="C188" i="1"/>
  <c r="B188" i="1"/>
  <c r="H187" i="1"/>
  <c r="I187" i="1" s="1"/>
  <c r="G187" i="1" s="1"/>
  <c r="E187" i="1"/>
  <c r="D187" i="1"/>
  <c r="C187" i="1"/>
  <c r="B187" i="1"/>
  <c r="H186" i="1"/>
  <c r="F186" i="1"/>
  <c r="E186" i="1"/>
  <c r="D186" i="1"/>
  <c r="I186" i="1" s="1"/>
  <c r="G186" i="1" s="1"/>
  <c r="C186" i="1"/>
  <c r="B186" i="1"/>
  <c r="I185" i="1"/>
  <c r="G185" i="1" s="1"/>
  <c r="H185" i="1"/>
  <c r="F185" i="1"/>
  <c r="E185" i="1"/>
  <c r="D185" i="1"/>
  <c r="C185" i="1"/>
  <c r="B185" i="1"/>
  <c r="H184" i="1"/>
  <c r="I184" i="1" s="1"/>
  <c r="G184" i="1" s="1"/>
  <c r="E184" i="1"/>
  <c r="D184" i="1"/>
  <c r="C184" i="1"/>
  <c r="B184" i="1"/>
  <c r="H183" i="1"/>
  <c r="G183" i="1"/>
  <c r="F183" i="1"/>
  <c r="E183" i="1"/>
  <c r="D183" i="1"/>
  <c r="I183" i="1" s="1"/>
  <c r="C183" i="1"/>
  <c r="B183" i="1"/>
  <c r="I182" i="1"/>
  <c r="G182" i="1" s="1"/>
  <c r="H182" i="1"/>
  <c r="F182" i="1"/>
  <c r="E182" i="1"/>
  <c r="D182" i="1"/>
  <c r="C182" i="1"/>
  <c r="B182" i="1"/>
  <c r="H181" i="1"/>
  <c r="I181" i="1" s="1"/>
  <c r="G181" i="1" s="1"/>
  <c r="E181" i="1"/>
  <c r="D181" i="1"/>
  <c r="C181" i="1"/>
  <c r="B181" i="1"/>
  <c r="H180" i="1"/>
  <c r="F180" i="1"/>
  <c r="E180" i="1"/>
  <c r="D180" i="1"/>
  <c r="I180" i="1" s="1"/>
  <c r="G180" i="1" s="1"/>
  <c r="C180" i="1"/>
  <c r="B180" i="1"/>
  <c r="I179" i="1"/>
  <c r="G179" i="1" s="1"/>
  <c r="H179" i="1"/>
  <c r="F179" i="1"/>
  <c r="E179" i="1"/>
  <c r="D179" i="1"/>
  <c r="C179" i="1"/>
  <c r="B179" i="1"/>
  <c r="H178" i="1"/>
  <c r="I178" i="1" s="1"/>
  <c r="G178" i="1" s="1"/>
  <c r="E178" i="1"/>
  <c r="D178" i="1"/>
  <c r="C178" i="1"/>
  <c r="B178" i="1"/>
  <c r="H177" i="1"/>
  <c r="F177" i="1"/>
  <c r="E177" i="1"/>
  <c r="D177" i="1"/>
  <c r="I177" i="1" s="1"/>
  <c r="G177" i="1" s="1"/>
  <c r="C177" i="1"/>
  <c r="B177" i="1"/>
  <c r="I176" i="1"/>
  <c r="G176" i="1" s="1"/>
  <c r="H176" i="1"/>
  <c r="F176" i="1"/>
  <c r="E176" i="1"/>
  <c r="D176" i="1"/>
  <c r="C176" i="1"/>
  <c r="B176" i="1"/>
  <c r="H175" i="1"/>
  <c r="I175" i="1" s="1"/>
  <c r="G175" i="1" s="1"/>
  <c r="E175" i="1"/>
  <c r="D175" i="1"/>
  <c r="C175" i="1"/>
  <c r="B175" i="1"/>
  <c r="H174" i="1"/>
  <c r="F174" i="1"/>
  <c r="E174" i="1"/>
  <c r="D174" i="1"/>
  <c r="I174" i="1" s="1"/>
  <c r="G174" i="1" s="1"/>
  <c r="C174" i="1"/>
  <c r="B174" i="1"/>
  <c r="I173" i="1"/>
  <c r="G173" i="1" s="1"/>
  <c r="H173" i="1"/>
  <c r="F173" i="1"/>
  <c r="E173" i="1"/>
  <c r="D173" i="1"/>
  <c r="C173" i="1"/>
  <c r="B173" i="1"/>
  <c r="H172" i="1"/>
  <c r="I172" i="1" s="1"/>
  <c r="G172" i="1" s="1"/>
  <c r="E172" i="1"/>
  <c r="D172" i="1"/>
  <c r="C172" i="1"/>
  <c r="B172" i="1"/>
  <c r="H171" i="1"/>
  <c r="F171" i="1"/>
  <c r="E171" i="1"/>
  <c r="D171" i="1"/>
  <c r="I171" i="1" s="1"/>
  <c r="G171" i="1" s="1"/>
  <c r="C171" i="1"/>
  <c r="B171" i="1"/>
  <c r="I170" i="1"/>
  <c r="G170" i="1" s="1"/>
  <c r="H170" i="1"/>
  <c r="F170" i="1"/>
  <c r="E170" i="1"/>
  <c r="D170" i="1"/>
  <c r="C170" i="1"/>
  <c r="B170" i="1"/>
  <c r="H169" i="1"/>
  <c r="I169" i="1" s="1"/>
  <c r="G169" i="1" s="1"/>
  <c r="E169" i="1"/>
  <c r="D169" i="1"/>
  <c r="C169" i="1"/>
  <c r="B169" i="1"/>
  <c r="H168" i="1"/>
  <c r="G168" i="1"/>
  <c r="F168" i="1"/>
  <c r="E168" i="1"/>
  <c r="D168" i="1"/>
  <c r="I168" i="1" s="1"/>
  <c r="C168" i="1"/>
  <c r="B168" i="1"/>
  <c r="I167" i="1"/>
  <c r="G167" i="1" s="1"/>
  <c r="H167" i="1"/>
  <c r="F167" i="1"/>
  <c r="E167" i="1"/>
  <c r="D167" i="1"/>
  <c r="C167" i="1"/>
  <c r="B167" i="1"/>
  <c r="H166" i="1"/>
  <c r="I166" i="1" s="1"/>
  <c r="G166" i="1" s="1"/>
  <c r="E166" i="1"/>
  <c r="D166" i="1"/>
  <c r="C166" i="1"/>
  <c r="B166" i="1"/>
  <c r="H165" i="1"/>
  <c r="F165" i="1"/>
  <c r="E165" i="1"/>
  <c r="D165" i="1"/>
  <c r="I165" i="1" s="1"/>
  <c r="G165" i="1" s="1"/>
  <c r="C165" i="1"/>
  <c r="B165" i="1"/>
  <c r="I164" i="1"/>
  <c r="G164" i="1" s="1"/>
  <c r="H164" i="1"/>
  <c r="F164" i="1"/>
  <c r="E164" i="1"/>
  <c r="D164" i="1"/>
  <c r="C164" i="1"/>
  <c r="B164" i="1"/>
  <c r="H163" i="1"/>
  <c r="I163" i="1" s="1"/>
  <c r="G163" i="1" s="1"/>
  <c r="E163" i="1"/>
  <c r="D163" i="1"/>
  <c r="C163" i="1"/>
  <c r="B163" i="1"/>
  <c r="H162" i="1"/>
  <c r="F162" i="1"/>
  <c r="E162" i="1"/>
  <c r="D162" i="1"/>
  <c r="I162" i="1" s="1"/>
  <c r="G162" i="1" s="1"/>
  <c r="C162" i="1"/>
  <c r="B162" i="1"/>
  <c r="I161" i="1"/>
  <c r="H161" i="1"/>
  <c r="G161" i="1"/>
  <c r="F161" i="1"/>
  <c r="E161" i="1"/>
  <c r="D161" i="1"/>
  <c r="C161" i="1"/>
  <c r="B161" i="1"/>
  <c r="H160" i="1"/>
  <c r="I160" i="1" s="1"/>
  <c r="E160" i="1"/>
  <c r="D160" i="1"/>
  <c r="C160" i="1"/>
  <c r="B160" i="1"/>
  <c r="B158" i="1"/>
  <c r="K140" i="1"/>
  <c r="J140" i="1"/>
  <c r="G140" i="1"/>
  <c r="F140" i="1"/>
  <c r="K139" i="1"/>
  <c r="J139" i="1"/>
  <c r="G139" i="1"/>
  <c r="F139" i="1"/>
  <c r="J138" i="1"/>
  <c r="K138" i="1" s="1"/>
  <c r="E137" i="1"/>
  <c r="D137" i="1"/>
  <c r="C137" i="1"/>
  <c r="B137" i="1"/>
  <c r="K124" i="1"/>
  <c r="J124" i="1"/>
  <c r="G124" i="1"/>
  <c r="F124" i="1"/>
  <c r="D124" i="1"/>
  <c r="J123" i="1"/>
  <c r="D123" i="1"/>
  <c r="J122" i="1"/>
  <c r="F122" i="1" s="1"/>
  <c r="D122" i="1"/>
  <c r="K122" i="1" s="1"/>
  <c r="G122" i="1" s="1"/>
  <c r="J121" i="1"/>
  <c r="F121" i="1"/>
  <c r="D121" i="1"/>
  <c r="K121" i="1" s="1"/>
  <c r="F119" i="1"/>
  <c r="E119" i="1"/>
  <c r="D119" i="1"/>
  <c r="C119" i="1"/>
  <c r="B119" i="1"/>
  <c r="I118" i="1"/>
  <c r="G118" i="1" s="1"/>
  <c r="H118" i="1"/>
  <c r="F118" i="1" s="1"/>
  <c r="E118" i="1"/>
  <c r="D118" i="1"/>
  <c r="C118" i="1"/>
  <c r="B118" i="1"/>
  <c r="H117" i="1"/>
  <c r="E117" i="1"/>
  <c r="D117" i="1"/>
  <c r="C117" i="1"/>
  <c r="B117" i="1"/>
  <c r="H116" i="1"/>
  <c r="F116" i="1" s="1"/>
  <c r="E116" i="1"/>
  <c r="D116" i="1"/>
  <c r="I116" i="1" s="1"/>
  <c r="G116" i="1" s="1"/>
  <c r="C116" i="1"/>
  <c r="B116" i="1"/>
  <c r="I115" i="1"/>
  <c r="G115" i="1" s="1"/>
  <c r="H115" i="1"/>
  <c r="F115" i="1" s="1"/>
  <c r="E115" i="1"/>
  <c r="D115" i="1"/>
  <c r="C115" i="1"/>
  <c r="B115" i="1"/>
  <c r="H114" i="1"/>
  <c r="E114" i="1"/>
  <c r="D114" i="1"/>
  <c r="C114" i="1"/>
  <c r="B114" i="1"/>
  <c r="H113" i="1"/>
  <c r="F113" i="1" s="1"/>
  <c r="E113" i="1"/>
  <c r="D113" i="1"/>
  <c r="I113" i="1" s="1"/>
  <c r="G113" i="1" s="1"/>
  <c r="C113" i="1"/>
  <c r="B113" i="1"/>
  <c r="H112" i="1"/>
  <c r="F112" i="1" s="1"/>
  <c r="E112" i="1"/>
  <c r="D112" i="1"/>
  <c r="C112" i="1"/>
  <c r="B112" i="1"/>
  <c r="H111" i="1"/>
  <c r="E111" i="1"/>
  <c r="D111" i="1"/>
  <c r="C111" i="1"/>
  <c r="B111" i="1"/>
  <c r="H110" i="1"/>
  <c r="F110" i="1" s="1"/>
  <c r="E110" i="1"/>
  <c r="D110" i="1"/>
  <c r="I110" i="1" s="1"/>
  <c r="G110" i="1" s="1"/>
  <c r="C110" i="1"/>
  <c r="B110" i="1"/>
  <c r="I109" i="1"/>
  <c r="G109" i="1" s="1"/>
  <c r="H109" i="1"/>
  <c r="F109" i="1" s="1"/>
  <c r="E109" i="1"/>
  <c r="D109" i="1"/>
  <c r="C109" i="1"/>
  <c r="B109" i="1"/>
  <c r="H108" i="1"/>
  <c r="E108" i="1"/>
  <c r="D108" i="1"/>
  <c r="C108" i="1"/>
  <c r="B108" i="1"/>
  <c r="H107" i="1"/>
  <c r="F107" i="1" s="1"/>
  <c r="E107" i="1"/>
  <c r="D107" i="1"/>
  <c r="I107" i="1" s="1"/>
  <c r="G107" i="1" s="1"/>
  <c r="C107" i="1"/>
  <c r="B107" i="1"/>
  <c r="H106" i="1"/>
  <c r="F106" i="1" s="1"/>
  <c r="E106" i="1"/>
  <c r="D106" i="1"/>
  <c r="C106" i="1"/>
  <c r="B106" i="1"/>
  <c r="H105" i="1"/>
  <c r="E105" i="1"/>
  <c r="D105" i="1"/>
  <c r="C105" i="1"/>
  <c r="B105" i="1"/>
  <c r="H104" i="1"/>
  <c r="F104" i="1" s="1"/>
  <c r="E104" i="1"/>
  <c r="D104" i="1"/>
  <c r="I104" i="1" s="1"/>
  <c r="G104" i="1" s="1"/>
  <c r="C104" i="1"/>
  <c r="B104" i="1"/>
  <c r="H103" i="1"/>
  <c r="F103" i="1" s="1"/>
  <c r="E103" i="1"/>
  <c r="D103" i="1"/>
  <c r="C103" i="1"/>
  <c r="B103" i="1"/>
  <c r="H102" i="1"/>
  <c r="E102" i="1"/>
  <c r="D102" i="1"/>
  <c r="C102" i="1"/>
  <c r="B102" i="1"/>
  <c r="H101" i="1"/>
  <c r="F101" i="1" s="1"/>
  <c r="E101" i="1"/>
  <c r="D101" i="1"/>
  <c r="I101" i="1" s="1"/>
  <c r="G101" i="1" s="1"/>
  <c r="C101" i="1"/>
  <c r="B101" i="1"/>
  <c r="I100" i="1"/>
  <c r="G100" i="1" s="1"/>
  <c r="H100" i="1"/>
  <c r="F100" i="1" s="1"/>
  <c r="E100" i="1"/>
  <c r="D100" i="1"/>
  <c r="C100" i="1"/>
  <c r="B100" i="1"/>
  <c r="H99" i="1"/>
  <c r="E99" i="1"/>
  <c r="D99" i="1"/>
  <c r="C99" i="1"/>
  <c r="B99" i="1"/>
  <c r="H98" i="1"/>
  <c r="F98" i="1" s="1"/>
  <c r="E98" i="1"/>
  <c r="D98" i="1"/>
  <c r="I98" i="1" s="1"/>
  <c r="G98" i="1" s="1"/>
  <c r="C98" i="1"/>
  <c r="B98" i="1"/>
  <c r="H97" i="1"/>
  <c r="F97" i="1" s="1"/>
  <c r="E97" i="1"/>
  <c r="D97" i="1"/>
  <c r="C97" i="1"/>
  <c r="B97" i="1"/>
  <c r="H96" i="1"/>
  <c r="E96" i="1"/>
  <c r="D96" i="1"/>
  <c r="C96" i="1"/>
  <c r="B96" i="1"/>
  <c r="H95" i="1"/>
  <c r="F95" i="1" s="1"/>
  <c r="E95" i="1"/>
  <c r="D95" i="1"/>
  <c r="I95" i="1" s="1"/>
  <c r="G95" i="1" s="1"/>
  <c r="C95" i="1"/>
  <c r="B95" i="1"/>
  <c r="H94" i="1"/>
  <c r="F94" i="1" s="1"/>
  <c r="E94" i="1"/>
  <c r="D94" i="1"/>
  <c r="C94" i="1"/>
  <c r="B94" i="1"/>
  <c r="H93" i="1"/>
  <c r="E93" i="1"/>
  <c r="D93" i="1"/>
  <c r="C93" i="1"/>
  <c r="B93" i="1"/>
  <c r="H92" i="1"/>
  <c r="F92" i="1" s="1"/>
  <c r="E92" i="1"/>
  <c r="D92" i="1"/>
  <c r="I92" i="1" s="1"/>
  <c r="G92" i="1" s="1"/>
  <c r="C92" i="1"/>
  <c r="B92" i="1"/>
  <c r="I91" i="1"/>
  <c r="G91" i="1" s="1"/>
  <c r="H91" i="1"/>
  <c r="F91" i="1" s="1"/>
  <c r="E91" i="1"/>
  <c r="D91" i="1"/>
  <c r="C91" i="1"/>
  <c r="B91" i="1"/>
  <c r="H90" i="1"/>
  <c r="E90" i="1"/>
  <c r="D90" i="1"/>
  <c r="C90" i="1"/>
  <c r="B90" i="1"/>
  <c r="H89" i="1"/>
  <c r="F89" i="1" s="1"/>
  <c r="E89" i="1"/>
  <c r="D89" i="1"/>
  <c r="I89" i="1" s="1"/>
  <c r="G89" i="1" s="1"/>
  <c r="C89" i="1"/>
  <c r="B89" i="1"/>
  <c r="H88" i="1"/>
  <c r="F88" i="1" s="1"/>
  <c r="E88" i="1"/>
  <c r="D88" i="1"/>
  <c r="C88" i="1"/>
  <c r="B88" i="1"/>
  <c r="H87" i="1"/>
  <c r="E87" i="1"/>
  <c r="D87" i="1"/>
  <c r="C87" i="1"/>
  <c r="B87" i="1"/>
  <c r="H86" i="1"/>
  <c r="F86" i="1" s="1"/>
  <c r="E86" i="1"/>
  <c r="D86" i="1"/>
  <c r="I86" i="1" s="1"/>
  <c r="G86" i="1" s="1"/>
  <c r="C86" i="1"/>
  <c r="B86" i="1"/>
  <c r="H85" i="1"/>
  <c r="F85" i="1" s="1"/>
  <c r="E85" i="1"/>
  <c r="D85" i="1"/>
  <c r="C85" i="1"/>
  <c r="B85" i="1"/>
  <c r="H84" i="1"/>
  <c r="E84" i="1"/>
  <c r="D84" i="1"/>
  <c r="C84" i="1"/>
  <c r="B84" i="1"/>
  <c r="H83" i="1"/>
  <c r="F83" i="1" s="1"/>
  <c r="E83" i="1"/>
  <c r="D83" i="1"/>
  <c r="I83" i="1" s="1"/>
  <c r="G83" i="1" s="1"/>
  <c r="C83" i="1"/>
  <c r="B83" i="1"/>
  <c r="I82" i="1"/>
  <c r="G82" i="1" s="1"/>
  <c r="H82" i="1"/>
  <c r="F82" i="1" s="1"/>
  <c r="E82" i="1"/>
  <c r="D82" i="1"/>
  <c r="C82" i="1"/>
  <c r="B82" i="1"/>
  <c r="H81" i="1"/>
  <c r="F81" i="1" s="1"/>
  <c r="E81" i="1"/>
  <c r="D81" i="1"/>
  <c r="C81" i="1"/>
  <c r="B81" i="1"/>
  <c r="H80" i="1"/>
  <c r="F80" i="1" s="1"/>
  <c r="E80" i="1"/>
  <c r="D80" i="1"/>
  <c r="I80" i="1" s="1"/>
  <c r="G80" i="1" s="1"/>
  <c r="C80" i="1"/>
  <c r="B80" i="1"/>
  <c r="I79" i="1"/>
  <c r="G79" i="1" s="1"/>
  <c r="H79" i="1"/>
  <c r="F79" i="1" s="1"/>
  <c r="E79" i="1"/>
  <c r="D79" i="1"/>
  <c r="C79" i="1"/>
  <c r="B79" i="1"/>
  <c r="H78" i="1"/>
  <c r="F78" i="1" s="1"/>
  <c r="E78" i="1"/>
  <c r="D78" i="1"/>
  <c r="C78" i="1"/>
  <c r="B78" i="1"/>
  <c r="H77" i="1"/>
  <c r="F77" i="1" s="1"/>
  <c r="E77" i="1"/>
  <c r="D77" i="1"/>
  <c r="I77" i="1" s="1"/>
  <c r="G77" i="1" s="1"/>
  <c r="C77" i="1"/>
  <c r="B77" i="1"/>
  <c r="H76" i="1"/>
  <c r="F76" i="1" s="1"/>
  <c r="E76" i="1"/>
  <c r="D76" i="1"/>
  <c r="C76" i="1"/>
  <c r="B76" i="1"/>
  <c r="H75" i="1"/>
  <c r="F75" i="1" s="1"/>
  <c r="E75" i="1"/>
  <c r="D75" i="1"/>
  <c r="C75" i="1"/>
  <c r="B75" i="1"/>
  <c r="H74" i="1"/>
  <c r="F74" i="1" s="1"/>
  <c r="E74" i="1"/>
  <c r="D74" i="1"/>
  <c r="I74" i="1" s="1"/>
  <c r="G74" i="1" s="1"/>
  <c r="C74" i="1"/>
  <c r="B74" i="1"/>
  <c r="H73" i="1"/>
  <c r="F73" i="1" s="1"/>
  <c r="E73" i="1"/>
  <c r="D73" i="1"/>
  <c r="C73" i="1"/>
  <c r="B73" i="1"/>
  <c r="H72" i="1"/>
  <c r="F72" i="1" s="1"/>
  <c r="E72" i="1"/>
  <c r="D72" i="1"/>
  <c r="C72" i="1"/>
  <c r="B72" i="1"/>
  <c r="H71" i="1"/>
  <c r="F71" i="1"/>
  <c r="E71" i="1"/>
  <c r="D71" i="1"/>
  <c r="I71" i="1" s="1"/>
  <c r="G71" i="1" s="1"/>
  <c r="C71" i="1"/>
  <c r="B71" i="1"/>
  <c r="H70" i="1"/>
  <c r="F70" i="1" s="1"/>
  <c r="E70" i="1"/>
  <c r="D70" i="1"/>
  <c r="C70" i="1"/>
  <c r="B70" i="1"/>
  <c r="H69" i="1"/>
  <c r="F69" i="1" s="1"/>
  <c r="E69" i="1"/>
  <c r="D69" i="1"/>
  <c r="C69" i="1"/>
  <c r="B69" i="1"/>
  <c r="H68" i="1"/>
  <c r="F68" i="1"/>
  <c r="E68" i="1"/>
  <c r="D68" i="1"/>
  <c r="I68" i="1" s="1"/>
  <c r="G68" i="1" s="1"/>
  <c r="C68" i="1"/>
  <c r="B68" i="1"/>
  <c r="H67" i="1"/>
  <c r="F67" i="1" s="1"/>
  <c r="E67" i="1"/>
  <c r="D67" i="1"/>
  <c r="C67" i="1"/>
  <c r="B67" i="1"/>
  <c r="H66" i="1"/>
  <c r="F66" i="1" s="1"/>
  <c r="E66" i="1"/>
  <c r="D66" i="1"/>
  <c r="C66" i="1"/>
  <c r="B66" i="1"/>
  <c r="H65" i="1"/>
  <c r="F65" i="1"/>
  <c r="E65" i="1"/>
  <c r="D65" i="1"/>
  <c r="I65" i="1" s="1"/>
  <c r="G65" i="1" s="1"/>
  <c r="C65" i="1"/>
  <c r="B65" i="1"/>
  <c r="H64" i="1"/>
  <c r="F64" i="1" s="1"/>
  <c r="E64" i="1"/>
  <c r="D64" i="1"/>
  <c r="C64" i="1"/>
  <c r="B64" i="1"/>
  <c r="H63" i="1"/>
  <c r="F63" i="1" s="1"/>
  <c r="E63" i="1"/>
  <c r="D63" i="1"/>
  <c r="C63" i="1"/>
  <c r="B63" i="1"/>
  <c r="H62" i="1"/>
  <c r="F62" i="1"/>
  <c r="E62" i="1"/>
  <c r="D62" i="1"/>
  <c r="I62" i="1" s="1"/>
  <c r="G62" i="1" s="1"/>
  <c r="C62" i="1"/>
  <c r="B62" i="1"/>
  <c r="H61" i="1"/>
  <c r="F61" i="1" s="1"/>
  <c r="E61" i="1"/>
  <c r="D61" i="1"/>
  <c r="C61" i="1"/>
  <c r="B61" i="1"/>
  <c r="H60" i="1"/>
  <c r="F60" i="1" s="1"/>
  <c r="E60" i="1"/>
  <c r="D60" i="1"/>
  <c r="C60" i="1"/>
  <c r="B60" i="1"/>
  <c r="H59" i="1"/>
  <c r="F59" i="1"/>
  <c r="E59" i="1"/>
  <c r="D59" i="1"/>
  <c r="I59" i="1" s="1"/>
  <c r="G59" i="1" s="1"/>
  <c r="C59" i="1"/>
  <c r="B59" i="1"/>
  <c r="H58" i="1"/>
  <c r="F58" i="1" s="1"/>
  <c r="E58" i="1"/>
  <c r="D58" i="1"/>
  <c r="C58" i="1"/>
  <c r="B58" i="1"/>
  <c r="H57" i="1"/>
  <c r="F57" i="1" s="1"/>
  <c r="E57" i="1"/>
  <c r="D57" i="1"/>
  <c r="C57" i="1"/>
  <c r="B57" i="1"/>
  <c r="H56" i="1"/>
  <c r="F56" i="1"/>
  <c r="E56" i="1"/>
  <c r="D56" i="1"/>
  <c r="I56" i="1" s="1"/>
  <c r="G56" i="1" s="1"/>
  <c r="C56" i="1"/>
  <c r="B56" i="1"/>
  <c r="H55" i="1"/>
  <c r="F55" i="1" s="1"/>
  <c r="E55" i="1"/>
  <c r="D55" i="1"/>
  <c r="C55" i="1"/>
  <c r="B55" i="1"/>
  <c r="H54" i="1"/>
  <c r="F54" i="1" s="1"/>
  <c r="E54" i="1"/>
  <c r="D54" i="1"/>
  <c r="C54" i="1"/>
  <c r="B54" i="1"/>
  <c r="H53" i="1"/>
  <c r="F53" i="1"/>
  <c r="E53" i="1"/>
  <c r="D53" i="1"/>
  <c r="I53" i="1" s="1"/>
  <c r="G53" i="1" s="1"/>
  <c r="C53" i="1"/>
  <c r="B53" i="1"/>
  <c r="H52" i="1"/>
  <c r="F52" i="1" s="1"/>
  <c r="E52" i="1"/>
  <c r="D52" i="1"/>
  <c r="C52" i="1"/>
  <c r="B52" i="1"/>
  <c r="H51" i="1"/>
  <c r="F51" i="1" s="1"/>
  <c r="E51" i="1"/>
  <c r="D51" i="1"/>
  <c r="C51" i="1"/>
  <c r="B51" i="1"/>
  <c r="B49" i="1"/>
  <c r="N30" i="1"/>
  <c r="H30" i="1"/>
  <c r="I30" i="1" s="1"/>
  <c r="G30" i="1" s="1"/>
  <c r="F30" i="1"/>
  <c r="D30" i="1"/>
  <c r="N29" i="1"/>
  <c r="I29" i="1"/>
  <c r="H29" i="1"/>
  <c r="G29" i="1"/>
  <c r="F29" i="1"/>
  <c r="D29" i="1"/>
  <c r="N28" i="1"/>
  <c r="H28" i="1"/>
  <c r="I28" i="1" s="1"/>
  <c r="G28" i="1"/>
  <c r="F28" i="1"/>
  <c r="D28" i="1"/>
  <c r="M12" i="1"/>
  <c r="K12" i="1"/>
  <c r="I12" i="1"/>
  <c r="B12" i="1"/>
  <c r="M11" i="1"/>
  <c r="K11" i="1"/>
  <c r="I11" i="1"/>
  <c r="B11" i="1"/>
  <c r="M10" i="1"/>
  <c r="K10" i="1"/>
  <c r="I10" i="1"/>
  <c r="B10" i="1"/>
  <c r="M9" i="1"/>
  <c r="K9" i="1"/>
  <c r="I9" i="1"/>
  <c r="B9" i="1"/>
  <c r="B6" i="1"/>
  <c r="A1" i="1"/>
  <c r="G121" i="1" l="1"/>
  <c r="G31" i="1"/>
  <c r="F248" i="1"/>
  <c r="I248" i="1"/>
  <c r="I114" i="1"/>
  <c r="G114" i="1" s="1"/>
  <c r="F114" i="1"/>
  <c r="I87" i="1"/>
  <c r="G87" i="1" s="1"/>
  <c r="F87" i="1"/>
  <c r="K238" i="1"/>
  <c r="G235" i="1"/>
  <c r="G238" i="1" s="1"/>
  <c r="I85" i="1"/>
  <c r="G85" i="1" s="1"/>
  <c r="I94" i="1"/>
  <c r="G94" i="1" s="1"/>
  <c r="I103" i="1"/>
  <c r="G103" i="1" s="1"/>
  <c r="I112" i="1"/>
  <c r="G112" i="1" s="1"/>
  <c r="I64" i="1"/>
  <c r="G64" i="1" s="1"/>
  <c r="K141" i="1"/>
  <c r="G138" i="1"/>
  <c r="G141" i="1" s="1"/>
  <c r="I81" i="1"/>
  <c r="G81" i="1" s="1"/>
  <c r="I90" i="1"/>
  <c r="G90" i="1" s="1"/>
  <c r="F90" i="1"/>
  <c r="I99" i="1"/>
  <c r="G99" i="1" s="1"/>
  <c r="F99" i="1"/>
  <c r="I108" i="1"/>
  <c r="G108" i="1" s="1"/>
  <c r="F108" i="1"/>
  <c r="I117" i="1"/>
  <c r="G117" i="1" s="1"/>
  <c r="F117" i="1"/>
  <c r="I96" i="1"/>
  <c r="G96" i="1" s="1"/>
  <c r="F96" i="1"/>
  <c r="F123" i="1"/>
  <c r="K123" i="1"/>
  <c r="G123" i="1" s="1"/>
  <c r="I60" i="1"/>
  <c r="G60" i="1" s="1"/>
  <c r="G274" i="1"/>
  <c r="G276" i="1" s="1"/>
  <c r="K276" i="1"/>
  <c r="G270" i="1"/>
  <c r="G272" i="1" s="1"/>
  <c r="I272" i="1"/>
  <c r="I70" i="1"/>
  <c r="G70" i="1" s="1"/>
  <c r="I75" i="1"/>
  <c r="G75" i="1" s="1"/>
  <c r="I88" i="1"/>
  <c r="G88" i="1" s="1"/>
  <c r="I97" i="1"/>
  <c r="G97" i="1" s="1"/>
  <c r="I106" i="1"/>
  <c r="G106" i="1" s="1"/>
  <c r="I76" i="1"/>
  <c r="G76" i="1" s="1"/>
  <c r="I54" i="1"/>
  <c r="G54" i="1" s="1"/>
  <c r="I66" i="1"/>
  <c r="G66" i="1" s="1"/>
  <c r="G218" i="1"/>
  <c r="G222" i="1" s="1"/>
  <c r="K222" i="1"/>
  <c r="K223" i="1" s="1"/>
  <c r="I51" i="1"/>
  <c r="I57" i="1"/>
  <c r="G57" i="1" s="1"/>
  <c r="I61" i="1"/>
  <c r="G61" i="1" s="1"/>
  <c r="I63" i="1"/>
  <c r="G63" i="1" s="1"/>
  <c r="I67" i="1"/>
  <c r="G67" i="1" s="1"/>
  <c r="I69" i="1"/>
  <c r="G69" i="1" s="1"/>
  <c r="I73" i="1"/>
  <c r="G73" i="1" s="1"/>
  <c r="G160" i="1"/>
  <c r="N216" i="1"/>
  <c r="I216" i="1" s="1"/>
  <c r="G216" i="1" s="1"/>
  <c r="F256" i="1"/>
  <c r="K256" i="1"/>
  <c r="G256" i="1" s="1"/>
  <c r="I78" i="1"/>
  <c r="G78" i="1" s="1"/>
  <c r="I105" i="1"/>
  <c r="G105" i="1" s="1"/>
  <c r="F105" i="1"/>
  <c r="I52" i="1"/>
  <c r="G52" i="1" s="1"/>
  <c r="I72" i="1"/>
  <c r="G72" i="1" s="1"/>
  <c r="I55" i="1"/>
  <c r="G55" i="1" s="1"/>
  <c r="I84" i="1"/>
  <c r="G84" i="1" s="1"/>
  <c r="F84" i="1"/>
  <c r="I93" i="1"/>
  <c r="G93" i="1" s="1"/>
  <c r="F93" i="1"/>
  <c r="I102" i="1"/>
  <c r="G102" i="1" s="1"/>
  <c r="F102" i="1"/>
  <c r="I111" i="1"/>
  <c r="G111" i="1" s="1"/>
  <c r="F111" i="1"/>
  <c r="K251" i="1"/>
  <c r="I31" i="1"/>
  <c r="I58" i="1"/>
  <c r="G58" i="1" s="1"/>
  <c r="K219" i="1"/>
  <c r="G219" i="1" s="1"/>
  <c r="K253" i="1"/>
  <c r="G253" i="1" s="1"/>
  <c r="F138" i="1"/>
  <c r="F160" i="1"/>
  <c r="F163" i="1"/>
  <c r="F166" i="1"/>
  <c r="F169" i="1"/>
  <c r="F172" i="1"/>
  <c r="F175" i="1"/>
  <c r="F178" i="1"/>
  <c r="F181" i="1"/>
  <c r="F184" i="1"/>
  <c r="F187" i="1"/>
  <c r="F190" i="1"/>
  <c r="F193" i="1"/>
  <c r="F196" i="1"/>
  <c r="F199" i="1"/>
  <c r="F202" i="1"/>
  <c r="F205" i="1"/>
  <c r="F208" i="1"/>
  <c r="F211" i="1"/>
  <c r="F214" i="1"/>
  <c r="N119" i="1" l="1"/>
  <c r="I119" i="1" s="1"/>
  <c r="G119" i="1" s="1"/>
  <c r="G51" i="1"/>
  <c r="G120" i="1" s="1"/>
  <c r="G248" i="1"/>
  <c r="I257" i="1"/>
  <c r="K224" i="1"/>
  <c r="G224" i="1" s="1"/>
  <c r="G223" i="1"/>
  <c r="I217" i="1"/>
  <c r="I228" i="1" s="1"/>
  <c r="G32" i="1"/>
  <c r="G47" i="1" s="1"/>
  <c r="G6" i="1" s="1"/>
  <c r="G7" i="1" s="1"/>
  <c r="G217" i="1"/>
  <c r="G125" i="1"/>
  <c r="G279" i="1"/>
  <c r="G277" i="1"/>
  <c r="G251" i="1"/>
  <c r="K257" i="1"/>
  <c r="K125" i="1"/>
  <c r="K126" i="1" s="1"/>
  <c r="G225" i="1" l="1"/>
  <c r="M129" i="1"/>
  <c r="G126" i="1"/>
  <c r="K127" i="1"/>
  <c r="G127" i="1" s="1"/>
  <c r="M226" i="1"/>
  <c r="K225" i="1"/>
  <c r="K228" i="1" s="1"/>
  <c r="G257" i="1"/>
  <c r="G289" i="1"/>
  <c r="G12" i="1" s="1"/>
  <c r="G278" i="1"/>
  <c r="I120" i="1"/>
  <c r="I131" i="1" s="1"/>
  <c r="G258" i="1" l="1"/>
  <c r="G259" i="1" s="1"/>
  <c r="K128" i="1"/>
  <c r="K131" i="1" s="1"/>
  <c r="G226" i="1"/>
  <c r="G227" i="1" s="1"/>
  <c r="G228" i="1" s="1"/>
  <c r="M227" i="1"/>
  <c r="M228" i="1" s="1"/>
  <c r="G128" i="1"/>
  <c r="M130" i="1"/>
  <c r="M131" i="1" s="1"/>
  <c r="G129" i="1"/>
  <c r="G130" i="1" s="1"/>
  <c r="G260" i="1" l="1"/>
  <c r="G267" i="1" s="1"/>
  <c r="G11" i="1" s="1"/>
  <c r="G131" i="1"/>
  <c r="G229" i="1"/>
  <c r="G231" i="1" s="1"/>
  <c r="G132" i="1" l="1"/>
  <c r="G134" i="1" s="1"/>
  <c r="G133" i="1"/>
  <c r="G135" i="1" s="1"/>
  <c r="G142" i="1" s="1"/>
  <c r="G230" i="1"/>
  <c r="G232" i="1" s="1"/>
  <c r="G239" i="1" s="1"/>
  <c r="G240" i="1" l="1"/>
  <c r="G241" i="1" s="1"/>
  <c r="G143" i="1"/>
  <c r="G144" i="1"/>
  <c r="G242" i="1" l="1"/>
  <c r="G245" i="1" s="1"/>
  <c r="G10" i="1" s="1"/>
  <c r="G145" i="1"/>
  <c r="G157" i="1" s="1"/>
  <c r="G9" i="1" s="1"/>
  <c r="G13" i="1" s="1"/>
  <c r="G14" i="1" s="1"/>
  <c r="G25" i="1" s="1"/>
</calcChain>
</file>

<file path=xl/sharedStrings.xml><?xml version="1.0" encoding="utf-8"?>
<sst xmlns="http://schemas.openxmlformats.org/spreadsheetml/2006/main" count="256" uniqueCount="112">
  <si>
    <t>공종</t>
    <phoneticPr fontId="2" type="noConversion"/>
  </si>
  <si>
    <t>품           명</t>
  </si>
  <si>
    <t>규           격</t>
  </si>
  <si>
    <t>수량</t>
  </si>
  <si>
    <t>단위</t>
    <phoneticPr fontId="2" type="noConversion"/>
  </si>
  <si>
    <t>합              계</t>
    <phoneticPr fontId="2" type="noConversion"/>
  </si>
  <si>
    <t>재     료      비</t>
    <phoneticPr fontId="2" type="noConversion"/>
  </si>
  <si>
    <t xml:space="preserve">노     무     비 </t>
    <phoneticPr fontId="2" type="noConversion"/>
  </si>
  <si>
    <t>경              비</t>
    <phoneticPr fontId="2" type="noConversion"/>
  </si>
  <si>
    <t>비     고</t>
  </si>
  <si>
    <t>단 가</t>
  </si>
  <si>
    <t>금     액</t>
  </si>
  <si>
    <t>관급자재 집계표</t>
    <phoneticPr fontId="2" type="noConversion"/>
  </si>
  <si>
    <t xml:space="preserve"> </t>
    <phoneticPr fontId="2" type="noConversion"/>
  </si>
  <si>
    <t>2.1</t>
    <phoneticPr fontId="2" type="noConversion"/>
  </si>
  <si>
    <t>전기설비</t>
    <phoneticPr fontId="2" type="noConversion"/>
  </si>
  <si>
    <t>1)</t>
    <phoneticPr fontId="2" type="noConversion"/>
  </si>
  <si>
    <t>식</t>
    <phoneticPr fontId="2" type="noConversion"/>
  </si>
  <si>
    <t>소          계</t>
    <phoneticPr fontId="2" type="noConversion"/>
  </si>
  <si>
    <t>2.2</t>
    <phoneticPr fontId="2" type="noConversion"/>
  </si>
  <si>
    <t>계측제어설비</t>
    <phoneticPr fontId="2" type="noConversion"/>
  </si>
  <si>
    <t>식</t>
  </si>
  <si>
    <t>2)</t>
  </si>
  <si>
    <t>3)</t>
  </si>
  <si>
    <t>4)</t>
  </si>
  <si>
    <t>계</t>
    <phoneticPr fontId="2" type="noConversion"/>
  </si>
  <si>
    <t>[ 합          계 ]</t>
    <phoneticPr fontId="2" type="noConversion"/>
  </si>
  <si>
    <t>보안등설비</t>
    <phoneticPr fontId="2" type="noConversion"/>
  </si>
  <si>
    <t>보안등주</t>
    <phoneticPr fontId="2" type="noConversion"/>
  </si>
  <si>
    <t>스테인리스(5m, LED 60W)</t>
    <phoneticPr fontId="2" type="noConversion"/>
  </si>
  <si>
    <t>본</t>
    <phoneticPr fontId="2" type="noConversion"/>
  </si>
  <si>
    <t>LED 보안등기구</t>
    <phoneticPr fontId="2" type="noConversion"/>
  </si>
  <si>
    <t>LED 60W(AL, 538×260×125㎜)</t>
    <phoneticPr fontId="2" type="noConversion"/>
  </si>
  <si>
    <t>개</t>
    <phoneticPr fontId="2" type="noConversion"/>
  </si>
  <si>
    <t>베이스커버</t>
    <phoneticPr fontId="2" type="noConversion"/>
  </si>
  <si>
    <t>STS 분리형(Φ320×190㎜)</t>
    <phoneticPr fontId="2" type="noConversion"/>
  </si>
  <si>
    <t>소       계</t>
    <phoneticPr fontId="2" type="noConversion"/>
  </si>
  <si>
    <t>조달수수료</t>
    <phoneticPr fontId="2" type="noConversion"/>
  </si>
  <si>
    <t>소계의 0.54%</t>
    <phoneticPr fontId="2" type="noConversion"/>
  </si>
  <si>
    <t>%</t>
    <phoneticPr fontId="2" type="noConversion"/>
  </si>
  <si>
    <t>단 수 조 정</t>
    <phoneticPr fontId="2" type="noConversion"/>
  </si>
  <si>
    <t>⑴</t>
    <phoneticPr fontId="2" type="noConversion"/>
  </si>
  <si>
    <t>자재비</t>
    <phoneticPr fontId="2" type="noConversion"/>
  </si>
  <si>
    <t>자재비 계</t>
    <phoneticPr fontId="2" type="noConversion"/>
  </si>
  <si>
    <t>산출노무비</t>
    <phoneticPr fontId="2" type="noConversion"/>
  </si>
  <si>
    <t>전기기계조립원</t>
    <phoneticPr fontId="2" type="noConversion"/>
  </si>
  <si>
    <t>인</t>
  </si>
  <si>
    <t>통신기계조립원</t>
    <phoneticPr fontId="2" type="noConversion"/>
  </si>
  <si>
    <t>전선원</t>
    <phoneticPr fontId="2" type="noConversion"/>
  </si>
  <si>
    <t>단순노무종사원</t>
    <phoneticPr fontId="2" type="noConversion"/>
  </si>
  <si>
    <t>인</t>
    <phoneticPr fontId="2" type="noConversion"/>
  </si>
  <si>
    <t>산출노무비 계</t>
    <phoneticPr fontId="2" type="noConversion"/>
  </si>
  <si>
    <t>직접노무비</t>
    <phoneticPr fontId="2" type="noConversion"/>
  </si>
  <si>
    <t>산출노무비의 (122.12%)</t>
    <phoneticPr fontId="2" type="noConversion"/>
  </si>
  <si>
    <t>간접노무비</t>
    <phoneticPr fontId="2" type="noConversion"/>
  </si>
  <si>
    <t>직접노무비의 (33.85%)</t>
    <phoneticPr fontId="2" type="noConversion"/>
  </si>
  <si>
    <t>노무비 계</t>
    <phoneticPr fontId="2" type="noConversion"/>
  </si>
  <si>
    <t>경비</t>
    <phoneticPr fontId="2" type="noConversion"/>
  </si>
  <si>
    <t>재료비의 (5.39%)</t>
    <phoneticPr fontId="2" type="noConversion"/>
  </si>
  <si>
    <t>경비 계</t>
    <phoneticPr fontId="2" type="noConversion"/>
  </si>
  <si>
    <t>순 제조원가</t>
    <phoneticPr fontId="2" type="noConversion"/>
  </si>
  <si>
    <t>일반관리비</t>
    <phoneticPr fontId="2" type="noConversion"/>
  </si>
  <si>
    <t>순 제조원가의 (7%)</t>
    <phoneticPr fontId="2" type="noConversion"/>
  </si>
  <si>
    <t>이윤</t>
    <phoneticPr fontId="2" type="noConversion"/>
  </si>
  <si>
    <t>노+경+일반관리비의 (25%)</t>
    <phoneticPr fontId="2" type="noConversion"/>
  </si>
  <si>
    <t>총   원   가</t>
    <phoneticPr fontId="2" type="noConversion"/>
  </si>
  <si>
    <t>⑵</t>
    <phoneticPr fontId="2" type="noConversion"/>
  </si>
  <si>
    <t>설치비</t>
    <phoneticPr fontId="2" type="noConversion"/>
  </si>
  <si>
    <t>3-35</t>
    <phoneticPr fontId="2" type="noConversion"/>
  </si>
  <si>
    <t>내선전공</t>
    <phoneticPr fontId="2" type="noConversion"/>
  </si>
  <si>
    <t>비계공</t>
    <phoneticPr fontId="2" type="noConversion"/>
  </si>
  <si>
    <t>보통인부</t>
    <phoneticPr fontId="2" type="noConversion"/>
  </si>
  <si>
    <t>부가가치세</t>
    <phoneticPr fontId="2" type="noConversion"/>
  </si>
  <si>
    <t>소계의 10%</t>
    <phoneticPr fontId="2" type="noConversion"/>
  </si>
  <si>
    <t>2)</t>
    <phoneticPr fontId="2" type="noConversion"/>
  </si>
  <si>
    <t>3)</t>
    <phoneticPr fontId="2" type="noConversion"/>
  </si>
  <si>
    <t>PLC ENET MODULE</t>
    <phoneticPr fontId="6" type="noConversion"/>
  </si>
  <si>
    <t>Ethernet/IP</t>
    <phoneticPr fontId="6" type="noConversion"/>
  </si>
  <si>
    <t>개</t>
  </si>
  <si>
    <t>ICP-GH1~2</t>
    <phoneticPr fontId="2" type="noConversion"/>
  </si>
  <si>
    <t>HMI PROGRAM</t>
    <phoneticPr fontId="2" type="noConversion"/>
  </si>
  <si>
    <t>표준화면</t>
  </si>
  <si>
    <t>화면</t>
    <phoneticPr fontId="2" type="noConversion"/>
  </si>
  <si>
    <t>트랜드화면</t>
  </si>
  <si>
    <t>레포트화면</t>
  </si>
  <si>
    <t>DCS 프로그램</t>
    <phoneticPr fontId="2" type="noConversion"/>
  </si>
  <si>
    <t>DIGITAL PROGRAM</t>
    <phoneticPr fontId="2" type="noConversion"/>
  </si>
  <si>
    <t>POINT</t>
    <phoneticPr fontId="2" type="noConversion"/>
  </si>
  <si>
    <t>ANALOG PROGRAM</t>
    <phoneticPr fontId="2" type="noConversion"/>
  </si>
  <si>
    <t>SERIAL PROGRAM</t>
    <phoneticPr fontId="2" type="noConversion"/>
  </si>
  <si>
    <t>PLC 프로그램</t>
    <phoneticPr fontId="2" type="noConversion"/>
  </si>
  <si>
    <t>PROGRAM</t>
    <phoneticPr fontId="2" type="noConversion"/>
  </si>
  <si>
    <t>Downloading</t>
    <phoneticPr fontId="2" type="noConversion"/>
  </si>
  <si>
    <t>통신관련기사</t>
    <phoneticPr fontId="2" type="noConversion"/>
  </si>
  <si>
    <t>계장공</t>
    <phoneticPr fontId="2" type="noConversion"/>
  </si>
  <si>
    <t>소        계</t>
    <phoneticPr fontId="2" type="noConversion"/>
  </si>
  <si>
    <t>계의 0.54%</t>
    <phoneticPr fontId="2" type="noConversion"/>
  </si>
  <si>
    <t>4)</t>
    <phoneticPr fontId="2" type="noConversion"/>
  </si>
  <si>
    <t>현장계측기</t>
    <phoneticPr fontId="2" type="noConversion"/>
  </si>
  <si>
    <t>수위계</t>
    <phoneticPr fontId="2" type="noConversion"/>
  </si>
  <si>
    <t>초음파식, 0.3~20m, RS-485</t>
    <phoneticPr fontId="2" type="noConversion"/>
  </si>
  <si>
    <t>대</t>
    <phoneticPr fontId="2" type="noConversion"/>
  </si>
  <si>
    <t>압력트랜스미터(다이아프램)</t>
    <phoneticPr fontId="2" type="noConversion"/>
  </si>
  <si>
    <t>직결형, 0~10kgf/㎠, 4~20㎃DC</t>
    <phoneticPr fontId="2" type="noConversion"/>
  </si>
  <si>
    <t>SET</t>
  </si>
  <si>
    <t xml:space="preserve">  </t>
    <phoneticPr fontId="2" type="noConversion"/>
  </si>
  <si>
    <t>제 07 호표</t>
    <phoneticPr fontId="2" type="noConversion"/>
  </si>
  <si>
    <t>압력트랜스미터 설치</t>
    <phoneticPr fontId="2" type="noConversion"/>
  </si>
  <si>
    <t>0~10kgf/㎠, 4~20㎃DC</t>
    <phoneticPr fontId="2" type="noConversion"/>
  </si>
  <si>
    <t>제 08 호표</t>
  </si>
  <si>
    <t>계의 10%</t>
    <phoneticPr fontId="2" type="noConversion"/>
  </si>
  <si>
    <t>자재비의 0.54%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</si>
</sst>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_ "/>
    <numFmt numFmtId="177" formatCode="#,##0_ "/>
  </numFmts>
  <fonts count="8" x14ac:knownFonts="1"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inor"/>
    </font>
    <font>
      <vertAlign val="superscript"/>
      <sz val="10"/>
      <name val="돋움"/>
      <family val="3"/>
      <charset val="129"/>
    </font>
    <font>
      <sz val="9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6">
    <xf numFmtId="0" fontId="0" fillId="0" borderId="0" xfId="0">
      <alignment vertical="center"/>
    </xf>
    <xf numFmtId="49" fontId="1" fillId="0" borderId="0" xfId="0" applyNumberFormat="1" applyFont="1">
      <alignment vertical="center"/>
    </xf>
    <xf numFmtId="176" fontId="1" fillId="0" borderId="0" xfId="0" applyNumberFormat="1" applyFont="1">
      <alignment vertical="center"/>
    </xf>
    <xf numFmtId="0" fontId="1" fillId="0" borderId="0" xfId="0" applyFont="1" applyAlignment="1">
      <alignment horizontal="center" vertical="center"/>
    </xf>
    <xf numFmtId="177" fontId="1" fillId="0" borderId="0" xfId="0" applyNumberFormat="1" applyFont="1">
      <alignment vertical="center"/>
    </xf>
    <xf numFmtId="177" fontId="1" fillId="0" borderId="0" xfId="0" applyNumberFormat="1" applyFont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176" fontId="3" fillId="0" borderId="1" xfId="0" applyNumberFormat="1" applyFont="1" applyBorder="1">
      <alignment vertical="center"/>
    </xf>
    <xf numFmtId="0" fontId="3" fillId="0" borderId="3" xfId="0" applyFont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Continuous" vertical="center"/>
    </xf>
    <xf numFmtId="49" fontId="3" fillId="0" borderId="1" xfId="0" quotePrefix="1" applyNumberFormat="1" applyFont="1" applyBorder="1" applyAlignment="1">
      <alignment horizontal="center" vertical="center"/>
    </xf>
    <xf numFmtId="176" fontId="3" fillId="0" borderId="1" xfId="0" applyNumberFormat="1" applyFont="1" applyBorder="1">
      <alignment vertical="center"/>
    </xf>
    <xf numFmtId="0" fontId="3" fillId="0" borderId="1" xfId="0" applyFont="1" applyBorder="1">
      <alignment vertical="center"/>
    </xf>
    <xf numFmtId="0" fontId="1" fillId="0" borderId="1" xfId="0" applyFont="1" applyBorder="1" applyAlignment="1">
      <alignment horizontal="center" vertical="center"/>
    </xf>
    <xf numFmtId="176" fontId="1" fillId="0" borderId="1" xfId="0" applyNumberFormat="1" applyFont="1" applyBorder="1">
      <alignment vertical="center"/>
    </xf>
    <xf numFmtId="177" fontId="1" fillId="0" borderId="1" xfId="0" applyNumberFormat="1" applyFont="1" applyBorder="1">
      <alignment vertical="center"/>
    </xf>
    <xf numFmtId="177" fontId="1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7" fontId="3" fillId="0" borderId="1" xfId="0" applyNumberFormat="1" applyFont="1" applyBorder="1">
      <alignment vertical="center"/>
    </xf>
    <xf numFmtId="177" fontId="3" fillId="0" borderId="1" xfId="0" applyNumberFormat="1" applyFont="1" applyBorder="1" applyAlignment="1">
      <alignment horizontal="center" vertical="center"/>
    </xf>
    <xf numFmtId="0" fontId="1" fillId="0" borderId="1" xfId="0" quotePrefix="1" applyFont="1" applyBorder="1" applyAlignment="1">
      <alignment horizontal="right" vertical="center"/>
    </xf>
    <xf numFmtId="176" fontId="1" fillId="0" borderId="1" xfId="0" applyNumberFormat="1" applyFont="1" applyBorder="1" applyAlignment="1">
      <alignment horizontal="center" vertical="center"/>
    </xf>
    <xf numFmtId="49" fontId="3" fillId="0" borderId="1" xfId="0" quotePrefix="1" applyNumberFormat="1" applyFont="1" applyBorder="1" applyAlignment="1">
      <alignment horizontal="right" vertical="center"/>
    </xf>
    <xf numFmtId="49" fontId="1" fillId="0" borderId="1" xfId="0" quotePrefix="1" applyNumberFormat="1" applyFont="1" applyBorder="1" applyAlignment="1">
      <alignment horizontal="right" vertical="center"/>
    </xf>
    <xf numFmtId="176" fontId="1" fillId="0" borderId="4" xfId="0" applyNumberFormat="1" applyFont="1" applyBorder="1" applyAlignment="1">
      <alignment horizontal="left" vertical="center" shrinkToFit="1"/>
    </xf>
    <xf numFmtId="176" fontId="1" fillId="0" borderId="5" xfId="0" applyNumberFormat="1" applyFont="1" applyBorder="1" applyAlignment="1">
      <alignment horizontal="left" vertical="center" shrinkToFit="1"/>
    </xf>
    <xf numFmtId="49" fontId="1" fillId="0" borderId="1" xfId="0" quotePrefix="1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0" borderId="1" xfId="0" quotePrefix="1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49" fontId="3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177" fontId="5" fillId="0" borderId="1" xfId="0" applyNumberFormat="1" applyFont="1" applyBorder="1">
      <alignment vertical="center"/>
    </xf>
    <xf numFmtId="49" fontId="5" fillId="0" borderId="1" xfId="0" applyNumberFormat="1" applyFont="1" applyBorder="1" applyAlignment="1">
      <alignment horizontal="center" vertical="center"/>
    </xf>
    <xf numFmtId="176" fontId="5" fillId="0" borderId="1" xfId="0" applyNumberFormat="1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  <xf numFmtId="176" fontId="5" fillId="0" borderId="0" xfId="0" applyNumberFormat="1" applyFont="1">
      <alignment vertical="center"/>
    </xf>
    <xf numFmtId="49" fontId="1" fillId="2" borderId="1" xfId="0" applyNumberFormat="1" applyFont="1" applyFill="1" applyBorder="1" applyAlignment="1">
      <alignment horizontal="center" vertical="center"/>
    </xf>
    <xf numFmtId="177" fontId="1" fillId="2" borderId="1" xfId="0" applyNumberFormat="1" applyFont="1" applyFill="1" applyBorder="1">
      <alignment vertical="center"/>
    </xf>
    <xf numFmtId="177" fontId="1" fillId="2" borderId="1" xfId="0" applyNumberFormat="1" applyFont="1" applyFill="1" applyBorder="1" applyAlignment="1">
      <alignment horizontal="center" vertical="center"/>
    </xf>
    <xf numFmtId="176" fontId="1" fillId="2" borderId="0" xfId="0" applyNumberFormat="1" applyFont="1" applyFill="1">
      <alignment vertical="center"/>
    </xf>
    <xf numFmtId="176" fontId="1" fillId="3" borderId="0" xfId="0" applyNumberFormat="1" applyFont="1" applyFill="1">
      <alignment vertical="center"/>
    </xf>
    <xf numFmtId="176" fontId="3" fillId="0" borderId="1" xfId="0" applyNumberFormat="1" applyFont="1" applyBorder="1" applyAlignment="1">
      <alignment horizontal="left" vertical="center"/>
    </xf>
    <xf numFmtId="176" fontId="1" fillId="0" borderId="1" xfId="0" applyNumberFormat="1" applyFont="1" applyBorder="1" applyAlignment="1">
      <alignment horizontal="left" vertical="center"/>
    </xf>
    <xf numFmtId="10" fontId="1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right" vertical="center"/>
    </xf>
    <xf numFmtId="176" fontId="3" fillId="2" borderId="1" xfId="0" applyNumberFormat="1" applyFont="1" applyFill="1" applyBorder="1">
      <alignment vertical="center"/>
    </xf>
    <xf numFmtId="176" fontId="3" fillId="0" borderId="1" xfId="0" applyNumberFormat="1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2" fontId="7" fillId="0" borderId="1" xfId="0" applyNumberFormat="1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7" fillId="4" borderId="1" xfId="0" applyFont="1" applyFill="1" applyBorder="1" applyAlignment="1">
      <alignment horizontal="right" vertical="center"/>
    </xf>
    <xf numFmtId="176" fontId="1" fillId="2" borderId="1" xfId="0" applyNumberFormat="1" applyFont="1" applyFill="1" applyBorder="1">
      <alignment vertical="center"/>
    </xf>
    <xf numFmtId="49" fontId="3" fillId="0" borderId="1" xfId="0" applyNumberFormat="1" applyFont="1" applyBorder="1">
      <alignment vertical="center"/>
    </xf>
    <xf numFmtId="0" fontId="1" fillId="0" borderId="1" xfId="0" applyFont="1" applyBorder="1">
      <alignment vertical="center"/>
    </xf>
    <xf numFmtId="176" fontId="1" fillId="0" borderId="1" xfId="0" applyNumberFormat="1" applyFont="1" applyBorder="1" applyAlignment="1" applyProtection="1">
      <alignment horizontal="center" vertical="center"/>
      <protection locked="0"/>
    </xf>
    <xf numFmtId="176" fontId="1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50896;&#44032;&#49900;&#49324;%20&#45236;&#50669;&#49436;(&#44552;&#54840;&#51068;&#48152;&#49328;&#50629;&#45800;&#51648;%20&#50857;&#49688;&#44277;&#44553;%20&#49884;&#49444;&#44277;&#49324;(&#51204;&#44592;&#48143;&#44228;&#52769;&#51228;&#50612;))%20(8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총괄내역"/>
      <sheetName val="표지"/>
      <sheetName val="설계설명"/>
      <sheetName val="1"/>
      <sheetName val="설계(갑)"/>
      <sheetName val="원가계산"/>
      <sheetName val="2"/>
      <sheetName val="공종별집계"/>
      <sheetName val="공종별내역"/>
      <sheetName val="3"/>
      <sheetName val="관급자재"/>
      <sheetName val="A2-7"/>
      <sheetName val="한전수탁"/>
      <sheetName val="4"/>
      <sheetName val="일위대가집계"/>
      <sheetName val="일위대가"/>
      <sheetName val="5"/>
      <sheetName val="공량(1)"/>
      <sheetName val="공량(2)"/>
      <sheetName val="공량(3)"/>
      <sheetName val="6"/>
      <sheetName val="수량(1)"/>
      <sheetName val="수량(2)"/>
      <sheetName val="7"/>
      <sheetName val="가격조사"/>
      <sheetName val="2026년(상)노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">
          <cell r="A1" t="str">
            <v xml:space="preserve"> [ 금호일반산업단지 용수공급 시설공사(전기 및 계측제어) ]</v>
          </cell>
        </row>
      </sheetData>
      <sheetData sheetId="10"/>
      <sheetData sheetId="11"/>
      <sheetData sheetId="12"/>
      <sheetData sheetId="13"/>
      <sheetData sheetId="14"/>
      <sheetData sheetId="15">
        <row r="10">
          <cell r="K10">
            <v>232909</v>
          </cell>
        </row>
        <row r="11">
          <cell r="K11">
            <v>129995</v>
          </cell>
        </row>
      </sheetData>
      <sheetData sheetId="16"/>
      <sheetData sheetId="17"/>
      <sheetData sheetId="18"/>
      <sheetData sheetId="19">
        <row r="5">
          <cell r="B5" t="str">
            <v>LOCKER(STS, 옥외형)</v>
          </cell>
          <cell r="C5" t="str">
            <v>STS, 1,000×1,800×600, 1.5t(117㎏)</v>
          </cell>
          <cell r="D5">
            <v>1</v>
          </cell>
          <cell r="E5" t="str">
            <v>면</v>
          </cell>
        </row>
        <row r="6">
          <cell r="B6" t="str">
            <v>DOOR HANDLE(W/KEY)</v>
          </cell>
          <cell r="C6" t="str">
            <v>(L)</v>
          </cell>
          <cell r="D6">
            <v>2</v>
          </cell>
          <cell r="E6" t="str">
            <v>개</v>
          </cell>
        </row>
        <row r="7">
          <cell r="B7" t="str">
            <v>DOOR STOPPER</v>
          </cell>
          <cell r="C7" t="str">
            <v>STS</v>
          </cell>
          <cell r="D7">
            <v>2</v>
          </cell>
          <cell r="E7" t="str">
            <v>개</v>
          </cell>
        </row>
        <row r="8">
          <cell r="B8" t="str">
            <v>NAME PLATE</v>
          </cell>
          <cell r="C8" t="str">
            <v>ACRYL(L)</v>
          </cell>
          <cell r="D8">
            <v>1</v>
          </cell>
          <cell r="E8" t="str">
            <v>개</v>
          </cell>
        </row>
        <row r="9">
          <cell r="B9" t="str">
            <v>NAME PLATE</v>
          </cell>
          <cell r="C9" t="str">
            <v>ACRYL(S)</v>
          </cell>
          <cell r="D9">
            <v>97</v>
          </cell>
          <cell r="E9" t="str">
            <v>개</v>
          </cell>
        </row>
        <row r="10">
          <cell r="B10" t="str">
            <v>MCCB</v>
          </cell>
          <cell r="C10" t="str">
            <v>4P 225AF</v>
          </cell>
          <cell r="D10">
            <v>1</v>
          </cell>
          <cell r="E10" t="str">
            <v>개</v>
          </cell>
        </row>
        <row r="11">
          <cell r="B11" t="str">
            <v>MCCB</v>
          </cell>
          <cell r="C11" t="str">
            <v>4P 50AF</v>
          </cell>
          <cell r="D11">
            <v>1</v>
          </cell>
          <cell r="E11" t="str">
            <v>개</v>
          </cell>
        </row>
        <row r="12">
          <cell r="B12" t="str">
            <v>DIGITAL MULTIMETER</v>
          </cell>
          <cell r="C12" t="str">
            <v>3Φ4W, RS-485</v>
          </cell>
          <cell r="D12">
            <v>1</v>
          </cell>
          <cell r="E12" t="str">
            <v>개</v>
          </cell>
        </row>
        <row r="13">
          <cell r="B13" t="str">
            <v>SPD</v>
          </cell>
          <cell r="C13" t="str">
            <v>3Φ4W, 400㎄</v>
          </cell>
          <cell r="D13">
            <v>1</v>
          </cell>
          <cell r="E13" t="str">
            <v>개</v>
          </cell>
        </row>
        <row r="14">
          <cell r="B14" t="str">
            <v>ARRESTER(통신용)</v>
          </cell>
          <cell r="C14" t="str">
            <v>통신용(Ethernet)</v>
          </cell>
          <cell r="D14">
            <v>3</v>
          </cell>
          <cell r="E14" t="str">
            <v>개</v>
          </cell>
        </row>
        <row r="15">
          <cell r="B15" t="str">
            <v>ARRESTER(통신용)</v>
          </cell>
          <cell r="C15" t="str">
            <v xml:space="preserve">RS-232C, RS-485 </v>
          </cell>
          <cell r="D15">
            <v>10</v>
          </cell>
          <cell r="E15" t="str">
            <v>개</v>
          </cell>
        </row>
        <row r="16">
          <cell r="B16" t="str">
            <v>ARRESTER(신호제어용)</v>
          </cell>
          <cell r="C16" t="str">
            <v xml:space="preserve">4~20㎃DC </v>
          </cell>
          <cell r="D16">
            <v>2</v>
          </cell>
          <cell r="E16" t="str">
            <v>개</v>
          </cell>
        </row>
        <row r="17">
          <cell r="B17" t="str">
            <v>PT</v>
          </cell>
          <cell r="C17" t="str">
            <v>440/110V, 50VA</v>
          </cell>
          <cell r="D17">
            <v>3</v>
          </cell>
          <cell r="E17" t="str">
            <v>개</v>
          </cell>
        </row>
        <row r="18">
          <cell r="B18" t="str">
            <v>CT</v>
          </cell>
          <cell r="C18" t="str">
            <v>200/5A RING TYPE</v>
          </cell>
          <cell r="D18">
            <v>3</v>
          </cell>
          <cell r="E18" t="str">
            <v>개</v>
          </cell>
        </row>
        <row r="19">
          <cell r="B19" t="str">
            <v>FUSE &amp; HOLDER</v>
          </cell>
          <cell r="C19" t="str">
            <v xml:space="preserve">AC250V/2A </v>
          </cell>
          <cell r="D19">
            <v>4</v>
          </cell>
          <cell r="E19" t="str">
            <v>개</v>
          </cell>
        </row>
        <row r="20">
          <cell r="B20" t="str">
            <v>DIGITAL INDICATOR</v>
          </cell>
          <cell r="C20" t="str">
            <v>4~20㎃DC, 4Digit</v>
          </cell>
          <cell r="D20">
            <v>6</v>
          </cell>
          <cell r="E20" t="str">
            <v>개</v>
          </cell>
        </row>
        <row r="21">
          <cell r="B21" t="str">
            <v>가변저항(VR)</v>
          </cell>
          <cell r="C21" t="str">
            <v>1/2W 1㏀</v>
          </cell>
          <cell r="D21">
            <v>6</v>
          </cell>
          <cell r="E21" t="str">
            <v>개</v>
          </cell>
        </row>
        <row r="22">
          <cell r="B22" t="str">
            <v>SQUARE LAMP</v>
          </cell>
          <cell r="C22" t="str">
            <v>40×32㎜, LED</v>
          </cell>
          <cell r="D22">
            <v>4</v>
          </cell>
          <cell r="E22" t="str">
            <v>개</v>
          </cell>
        </row>
        <row r="23">
          <cell r="B23" t="str">
            <v>PILOT LAMP</v>
          </cell>
          <cell r="C23" t="str">
            <v>Φ30㎜, LED</v>
          </cell>
          <cell r="D23">
            <v>17</v>
          </cell>
          <cell r="E23" t="str">
            <v>개</v>
          </cell>
        </row>
        <row r="24">
          <cell r="B24" t="str">
            <v>SELECTOR S/W</v>
          </cell>
          <cell r="C24" t="str">
            <v>Φ30㎜, 2단</v>
          </cell>
          <cell r="D24">
            <v>2</v>
          </cell>
          <cell r="E24" t="str">
            <v>개</v>
          </cell>
        </row>
        <row r="25">
          <cell r="B25" t="str">
            <v>PBL S/W</v>
          </cell>
          <cell r="C25" t="str">
            <v>Φ30㎜, LED(1a1b)</v>
          </cell>
          <cell r="D25">
            <v>42</v>
          </cell>
          <cell r="E25" t="str">
            <v>개</v>
          </cell>
        </row>
        <row r="26">
          <cell r="B26" t="str">
            <v>PB S/W</v>
          </cell>
          <cell r="C26" t="str">
            <v>Φ30㎜, 1a1b</v>
          </cell>
          <cell r="D26">
            <v>3</v>
          </cell>
          <cell r="E26" t="str">
            <v>개</v>
          </cell>
        </row>
        <row r="27">
          <cell r="B27" t="str">
            <v>BUZZER</v>
          </cell>
          <cell r="C27" t="str">
            <v>AC 65㎜</v>
          </cell>
          <cell r="D27">
            <v>1</v>
          </cell>
          <cell r="E27" t="str">
            <v>개</v>
          </cell>
        </row>
        <row r="28">
          <cell r="B28" t="str">
            <v>MCCB</v>
          </cell>
          <cell r="C28" t="str">
            <v>3P 100AF</v>
          </cell>
          <cell r="D28">
            <v>3</v>
          </cell>
          <cell r="E28" t="str">
            <v>개</v>
          </cell>
        </row>
        <row r="29">
          <cell r="B29" t="str">
            <v>MCCB</v>
          </cell>
          <cell r="C29" t="str">
            <v>3P 50AF</v>
          </cell>
          <cell r="D29">
            <v>3</v>
          </cell>
          <cell r="E29" t="str">
            <v>개</v>
          </cell>
        </row>
        <row r="30">
          <cell r="B30" t="str">
            <v>MCCB</v>
          </cell>
          <cell r="C30" t="str">
            <v>3P 30AF</v>
          </cell>
          <cell r="D30">
            <v>10</v>
          </cell>
          <cell r="E30" t="str">
            <v>개</v>
          </cell>
        </row>
        <row r="31">
          <cell r="B31" t="str">
            <v>MCCB</v>
          </cell>
          <cell r="C31" t="str">
            <v>2P 30AF</v>
          </cell>
          <cell r="D31">
            <v>4</v>
          </cell>
          <cell r="E31" t="str">
            <v>개</v>
          </cell>
        </row>
        <row r="32">
          <cell r="B32" t="str">
            <v>ELCB</v>
          </cell>
          <cell r="C32" t="str">
            <v xml:space="preserve">2P 30AF </v>
          </cell>
          <cell r="D32">
            <v>7</v>
          </cell>
          <cell r="E32" t="str">
            <v>개</v>
          </cell>
        </row>
        <row r="33">
          <cell r="B33" t="str">
            <v xml:space="preserve">PLC BASE </v>
          </cell>
          <cell r="C33" t="str">
            <v>12SLOT</v>
          </cell>
          <cell r="D33">
            <v>1</v>
          </cell>
          <cell r="E33" t="str">
            <v>개</v>
          </cell>
        </row>
        <row r="34">
          <cell r="B34" t="str">
            <v>PLC POWER MODULE</v>
          </cell>
          <cell r="C34" t="str">
            <v>AC220V, DC5V/8.5A</v>
          </cell>
          <cell r="D34">
            <v>1</v>
          </cell>
          <cell r="E34" t="str">
            <v>개</v>
          </cell>
        </row>
        <row r="35">
          <cell r="B35" t="str">
            <v>PLC CPU MODULE</v>
          </cell>
          <cell r="C35" t="str">
            <v>I/O 6144Point, 128Mbyte</v>
          </cell>
          <cell r="D35">
            <v>1</v>
          </cell>
          <cell r="E35" t="str">
            <v>개</v>
          </cell>
        </row>
        <row r="36">
          <cell r="B36" t="str">
            <v>PLC ENET MODULE</v>
          </cell>
          <cell r="C36" t="str">
            <v>Ethernet/IP</v>
          </cell>
          <cell r="D36">
            <v>1</v>
          </cell>
          <cell r="E36" t="str">
            <v>개</v>
          </cell>
        </row>
        <row r="37">
          <cell r="B37" t="str">
            <v>PLC CNET MODULE</v>
          </cell>
          <cell r="C37" t="str">
            <v>RS-422/485 2CH</v>
          </cell>
          <cell r="D37">
            <v>6</v>
          </cell>
          <cell r="E37" t="str">
            <v>개</v>
          </cell>
        </row>
        <row r="38">
          <cell r="B38" t="str">
            <v>PLC DI MODULE</v>
          </cell>
          <cell r="C38" t="str">
            <v>16Point, DC24V(Sink/Source)</v>
          </cell>
          <cell r="D38">
            <v>2</v>
          </cell>
          <cell r="E38" t="str">
            <v>개</v>
          </cell>
        </row>
        <row r="39">
          <cell r="B39" t="str">
            <v>PLC DO MODULE</v>
          </cell>
          <cell r="C39" t="str">
            <v>16Point, Relay 2A</v>
          </cell>
          <cell r="D39">
            <v>1</v>
          </cell>
          <cell r="E39" t="str">
            <v>개</v>
          </cell>
        </row>
        <row r="40">
          <cell r="B40" t="str">
            <v>PLC AI MODULE</v>
          </cell>
          <cell r="C40" t="str">
            <v>8CH, 전압, 전류입력</v>
          </cell>
          <cell r="D40">
            <v>1</v>
          </cell>
          <cell r="E40" t="str">
            <v>개</v>
          </cell>
        </row>
        <row r="41">
          <cell r="B41" t="str">
            <v>PLC AO MODULE</v>
          </cell>
          <cell r="C41" t="str">
            <v>8CH, 전압, 전류출력</v>
          </cell>
          <cell r="D41">
            <v>1</v>
          </cell>
          <cell r="E41" t="str">
            <v>개</v>
          </cell>
        </row>
        <row r="42">
          <cell r="B42" t="str">
            <v>INVERTER(VVVF)</v>
          </cell>
          <cell r="C42" t="str">
            <v>3P 440V 30㎾</v>
          </cell>
          <cell r="D42">
            <v>3</v>
          </cell>
          <cell r="E42" t="str">
            <v>개</v>
          </cell>
        </row>
        <row r="43">
          <cell r="B43" t="str">
            <v>INVERTER(VVVF)</v>
          </cell>
          <cell r="C43" t="str">
            <v>3P 440V 11㎾</v>
          </cell>
          <cell r="D43">
            <v>3</v>
          </cell>
          <cell r="E43" t="str">
            <v>개</v>
          </cell>
        </row>
        <row r="44">
          <cell r="B44" t="str">
            <v xml:space="preserve">MC </v>
          </cell>
          <cell r="C44" t="str">
            <v>37㎾(75A)</v>
          </cell>
          <cell r="D44">
            <v>3</v>
          </cell>
          <cell r="E44" t="str">
            <v>개</v>
          </cell>
        </row>
        <row r="45">
          <cell r="B45" t="str">
            <v xml:space="preserve">MC </v>
          </cell>
          <cell r="C45" t="str">
            <v>15㎾(32A)</v>
          </cell>
          <cell r="D45">
            <v>3</v>
          </cell>
          <cell r="E45" t="str">
            <v>개</v>
          </cell>
        </row>
        <row r="46">
          <cell r="B46" t="str">
            <v xml:space="preserve">MC </v>
          </cell>
          <cell r="C46" t="str">
            <v>3㎾(7A)</v>
          </cell>
          <cell r="D46">
            <v>3</v>
          </cell>
          <cell r="E46" t="str">
            <v>개</v>
          </cell>
        </row>
        <row r="47">
          <cell r="B47" t="str">
            <v>모터보호계전기(전류형)</v>
          </cell>
          <cell r="C47" t="str">
            <v>기본(컨버터+메타)</v>
          </cell>
          <cell r="D47">
            <v>3</v>
          </cell>
          <cell r="E47" t="str">
            <v>개</v>
          </cell>
        </row>
        <row r="48">
          <cell r="B48" t="str">
            <v>콘트롤릴레이</v>
          </cell>
          <cell r="C48" t="str">
            <v>4P LED(AC220V)</v>
          </cell>
          <cell r="D48">
            <v>63</v>
          </cell>
          <cell r="E48" t="str">
            <v>개</v>
          </cell>
        </row>
        <row r="49">
          <cell r="B49" t="str">
            <v>콘트롤릴레이 소켓</v>
          </cell>
          <cell r="C49" t="str">
            <v>12PIN</v>
          </cell>
          <cell r="D49">
            <v>63</v>
          </cell>
          <cell r="E49" t="str">
            <v>개</v>
          </cell>
        </row>
        <row r="50">
          <cell r="B50" t="str">
            <v>TOGGLE SWITCH BOX</v>
          </cell>
          <cell r="C50" t="str">
            <v>AC220V, DC24V / 5P</v>
          </cell>
          <cell r="D50">
            <v>4</v>
          </cell>
          <cell r="E50" t="str">
            <v>개</v>
          </cell>
        </row>
        <row r="51">
          <cell r="B51" t="str">
            <v>THERMOSTAT</v>
          </cell>
          <cell r="C51" t="str">
            <v>0~90℃, 1a1b</v>
          </cell>
          <cell r="D51">
            <v>2</v>
          </cell>
          <cell r="E51" t="str">
            <v>개</v>
          </cell>
        </row>
        <row r="52">
          <cell r="B52" t="str">
            <v>MICRO SWITCH</v>
          </cell>
          <cell r="C52" t="str">
            <v>1P-10A 로라레버푸쉬형</v>
          </cell>
          <cell r="D52">
            <v>2</v>
          </cell>
          <cell r="E52" t="str">
            <v>개</v>
          </cell>
        </row>
        <row r="53">
          <cell r="B53" t="str">
            <v>FAN</v>
          </cell>
          <cell r="C53" t="str">
            <v>AC220V 150㎜</v>
          </cell>
          <cell r="D53">
            <v>4</v>
          </cell>
          <cell r="E53" t="str">
            <v>개</v>
          </cell>
        </row>
        <row r="54">
          <cell r="B54" t="str">
            <v>SPACE HEATER</v>
          </cell>
          <cell r="C54" t="str">
            <v>AC 220V 100W</v>
          </cell>
          <cell r="D54">
            <v>1</v>
          </cell>
          <cell r="E54" t="str">
            <v>조</v>
          </cell>
        </row>
        <row r="55">
          <cell r="B55" t="str">
            <v>PANEL LAMP</v>
          </cell>
          <cell r="C55" t="str">
            <v>AC220V 10W</v>
          </cell>
          <cell r="D55">
            <v>1</v>
          </cell>
          <cell r="E55" t="str">
            <v>개</v>
          </cell>
        </row>
        <row r="56">
          <cell r="B56" t="str">
            <v>CONSENT</v>
          </cell>
          <cell r="C56" t="str">
            <v>AC250V/16A, 노출</v>
          </cell>
          <cell r="D56">
            <v>1</v>
          </cell>
          <cell r="E56" t="str">
            <v>개</v>
          </cell>
        </row>
        <row r="57">
          <cell r="B57" t="str">
            <v>TTM</v>
          </cell>
          <cell r="C57" t="str">
            <v>3Φ4W(PTT, CTT)</v>
          </cell>
          <cell r="D57">
            <v>2</v>
          </cell>
          <cell r="E57" t="str">
            <v>개</v>
          </cell>
        </row>
        <row r="58">
          <cell r="B58" t="str">
            <v>TERMINAL BLOCK</v>
          </cell>
          <cell r="C58" t="str">
            <v>4P 200A(고정식)</v>
          </cell>
          <cell r="D58">
            <v>1</v>
          </cell>
          <cell r="E58" t="str">
            <v>개</v>
          </cell>
        </row>
        <row r="59">
          <cell r="B59" t="str">
            <v>TERMINAL BLOCK</v>
          </cell>
          <cell r="C59" t="str">
            <v>4P 100A(고정식)</v>
          </cell>
          <cell r="D59">
            <v>6</v>
          </cell>
          <cell r="E59" t="str">
            <v>개</v>
          </cell>
        </row>
        <row r="60">
          <cell r="B60" t="str">
            <v>TERMINAL BLOCK</v>
          </cell>
          <cell r="C60" t="str">
            <v>4P 60A(고정식)</v>
          </cell>
          <cell r="D60">
            <v>3</v>
          </cell>
          <cell r="E60" t="str">
            <v>개</v>
          </cell>
        </row>
        <row r="61">
          <cell r="B61" t="str">
            <v>TERMINAL BLOCK</v>
          </cell>
          <cell r="C61" t="str">
            <v>4P 30A(고정식)</v>
          </cell>
          <cell r="D61">
            <v>11</v>
          </cell>
          <cell r="E61" t="str">
            <v>개</v>
          </cell>
        </row>
        <row r="62">
          <cell r="B62" t="str">
            <v>TERMINAL BLOCK</v>
          </cell>
          <cell r="C62" t="str">
            <v>20P 20A(고정식)</v>
          </cell>
          <cell r="D62">
            <v>5</v>
          </cell>
          <cell r="E62" t="str">
            <v>개</v>
          </cell>
        </row>
        <row r="63">
          <cell r="B63" t="str">
            <v>PVC DUCT</v>
          </cell>
          <cell r="C63" t="str">
            <v>40×60㎜</v>
          </cell>
          <cell r="D63">
            <v>10</v>
          </cell>
          <cell r="E63" t="str">
            <v>m</v>
          </cell>
        </row>
        <row r="64">
          <cell r="B64" t="str">
            <v>PVC DUCT</v>
          </cell>
          <cell r="C64" t="str">
            <v>30×40㎜</v>
          </cell>
          <cell r="D64">
            <v>10</v>
          </cell>
          <cell r="E64" t="str">
            <v>m</v>
          </cell>
        </row>
        <row r="65">
          <cell r="B65" t="str">
            <v>반내배선</v>
          </cell>
          <cell r="C65" t="str">
            <v>KIV 95㎟</v>
          </cell>
          <cell r="D65">
            <v>10</v>
          </cell>
          <cell r="E65" t="str">
            <v>m</v>
          </cell>
        </row>
        <row r="66">
          <cell r="B66" t="str">
            <v>반내배선</v>
          </cell>
          <cell r="C66" t="str">
            <v>KIV 16㎟</v>
          </cell>
          <cell r="D66">
            <v>30</v>
          </cell>
          <cell r="E66" t="str">
            <v>m</v>
          </cell>
        </row>
        <row r="67">
          <cell r="B67" t="str">
            <v>반내배선</v>
          </cell>
          <cell r="C67" t="str">
            <v>KIV 6㎟</v>
          </cell>
          <cell r="D67">
            <v>30</v>
          </cell>
          <cell r="E67" t="str">
            <v>m</v>
          </cell>
        </row>
        <row r="68">
          <cell r="B68" t="str">
            <v>반내배선</v>
          </cell>
          <cell r="C68" t="str">
            <v>KIV 4㎟</v>
          </cell>
          <cell r="D68">
            <v>30</v>
          </cell>
          <cell r="E68" t="str">
            <v>m</v>
          </cell>
        </row>
        <row r="69">
          <cell r="B69" t="str">
            <v>반내배선</v>
          </cell>
          <cell r="C69" t="str">
            <v>KIV 2.5㎟</v>
          </cell>
          <cell r="D69">
            <v>80</v>
          </cell>
          <cell r="E69" t="str">
            <v>m</v>
          </cell>
        </row>
        <row r="70">
          <cell r="B70" t="str">
            <v>반내배선</v>
          </cell>
          <cell r="C70" t="str">
            <v>KIV 1.5㎟</v>
          </cell>
          <cell r="D70">
            <v>400</v>
          </cell>
          <cell r="E70" t="str">
            <v>m</v>
          </cell>
        </row>
        <row r="71">
          <cell r="B71" t="str">
            <v>반내배선</v>
          </cell>
          <cell r="C71" t="str">
            <v>RS-485 2P/24AWG</v>
          </cell>
          <cell r="D71">
            <v>30</v>
          </cell>
          <cell r="E71" t="str">
            <v>m</v>
          </cell>
        </row>
        <row r="72">
          <cell r="B72" t="str">
            <v>반내배선</v>
          </cell>
          <cell r="C72" t="str">
            <v>F-CVV-SB 2C/1.5㎟</v>
          </cell>
          <cell r="D72">
            <v>5</v>
          </cell>
          <cell r="E72" t="str">
            <v>m</v>
          </cell>
        </row>
        <row r="73">
          <cell r="B73" t="str">
            <v>잡재료비</v>
          </cell>
          <cell r="C73" t="str">
            <v>재료비의 2%</v>
          </cell>
          <cell r="D73">
            <v>1</v>
          </cell>
          <cell r="E73" t="str">
            <v>식</v>
          </cell>
        </row>
        <row r="74">
          <cell r="B74" t="str">
            <v>ICP-GH1 설치</v>
          </cell>
          <cell r="C74" t="str">
            <v>1.08㎥, 500㎏이하</v>
          </cell>
          <cell r="D74">
            <v>1</v>
          </cell>
          <cell r="E74" t="str">
            <v>면</v>
          </cell>
        </row>
        <row r="80">
          <cell r="G80">
            <v>60.511999999999993</v>
          </cell>
          <cell r="K80">
            <v>0.59</v>
          </cell>
          <cell r="M80">
            <v>34.284999999999997</v>
          </cell>
          <cell r="S80">
            <v>0.38</v>
          </cell>
        </row>
        <row r="81">
          <cell r="B81" t="str">
            <v xml:space="preserve">현장계측제어반(ICP-GH2) </v>
          </cell>
        </row>
        <row r="82">
          <cell r="B82" t="str">
            <v>LOCKER(STS, 옥외형)</v>
          </cell>
          <cell r="C82" t="str">
            <v>STS, 800×1,800×600, 1.5t(103㎏)</v>
          </cell>
          <cell r="D82">
            <v>1</v>
          </cell>
          <cell r="E82" t="str">
            <v>면</v>
          </cell>
        </row>
        <row r="83">
          <cell r="B83" t="str">
            <v>DOOR HANDLE(W/KEY)</v>
          </cell>
          <cell r="C83" t="str">
            <v>(L)</v>
          </cell>
          <cell r="D83">
            <v>2</v>
          </cell>
          <cell r="E83" t="str">
            <v>개</v>
          </cell>
        </row>
        <row r="84">
          <cell r="B84" t="str">
            <v>DOOR STOPPER</v>
          </cell>
          <cell r="C84" t="str">
            <v>STS</v>
          </cell>
          <cell r="D84">
            <v>2</v>
          </cell>
          <cell r="E84" t="str">
            <v>개</v>
          </cell>
        </row>
        <row r="85">
          <cell r="B85" t="str">
            <v>NAME PLATE</v>
          </cell>
          <cell r="C85" t="str">
            <v>ACRYL(L)</v>
          </cell>
          <cell r="D85">
            <v>1</v>
          </cell>
          <cell r="E85" t="str">
            <v>개</v>
          </cell>
        </row>
        <row r="86">
          <cell r="B86" t="str">
            <v>NAME PLATE</v>
          </cell>
          <cell r="C86" t="str">
            <v>ACRYL(S)</v>
          </cell>
          <cell r="D86">
            <v>49</v>
          </cell>
          <cell r="E86" t="str">
            <v>개</v>
          </cell>
        </row>
        <row r="87">
          <cell r="B87" t="str">
            <v>MCCB</v>
          </cell>
          <cell r="C87" t="str">
            <v>4P 50AF</v>
          </cell>
          <cell r="D87">
            <v>2</v>
          </cell>
          <cell r="E87" t="str">
            <v>개</v>
          </cell>
        </row>
        <row r="88">
          <cell r="B88" t="str">
            <v>DIGITAL MULTIMETER</v>
          </cell>
          <cell r="C88" t="str">
            <v>3Φ4W, RS-485</v>
          </cell>
          <cell r="D88">
            <v>1</v>
          </cell>
          <cell r="E88" t="str">
            <v>개</v>
          </cell>
        </row>
        <row r="89">
          <cell r="B89" t="str">
            <v>SPD</v>
          </cell>
          <cell r="C89" t="str">
            <v>3Φ4W, 400㎄</v>
          </cell>
          <cell r="D89">
            <v>1</v>
          </cell>
          <cell r="E89" t="str">
            <v>개</v>
          </cell>
        </row>
        <row r="90">
          <cell r="B90" t="str">
            <v>ARRESTER(통신용)</v>
          </cell>
          <cell r="C90" t="str">
            <v>통신용(Ethernet)</v>
          </cell>
          <cell r="D90">
            <v>2</v>
          </cell>
          <cell r="E90" t="str">
            <v>개</v>
          </cell>
        </row>
        <row r="91">
          <cell r="B91" t="str">
            <v>ARRESTER(통신용)</v>
          </cell>
          <cell r="C91" t="str">
            <v xml:space="preserve">RS-232C, RS-485 </v>
          </cell>
          <cell r="D91">
            <v>10</v>
          </cell>
          <cell r="E91" t="str">
            <v>개</v>
          </cell>
        </row>
        <row r="92">
          <cell r="B92" t="str">
            <v>PT</v>
          </cell>
          <cell r="C92" t="str">
            <v>440/110V, 50VA</v>
          </cell>
          <cell r="D92">
            <v>3</v>
          </cell>
          <cell r="E92" t="str">
            <v>개</v>
          </cell>
        </row>
        <row r="93">
          <cell r="B93" t="str">
            <v>CT</v>
          </cell>
          <cell r="C93" t="str">
            <v>50/5A RING TYPE</v>
          </cell>
          <cell r="D93">
            <v>3</v>
          </cell>
          <cell r="E93" t="str">
            <v>개</v>
          </cell>
        </row>
        <row r="94">
          <cell r="B94" t="str">
            <v>FUSE &amp; HOLDER</v>
          </cell>
          <cell r="C94" t="str">
            <v xml:space="preserve">AC250V/2A </v>
          </cell>
          <cell r="D94">
            <v>4</v>
          </cell>
          <cell r="E94" t="str">
            <v>개</v>
          </cell>
        </row>
        <row r="95">
          <cell r="B95" t="str">
            <v>DIGITAL INDICATOR</v>
          </cell>
          <cell r="C95" t="str">
            <v>4~20㎃DC, 4Digit</v>
          </cell>
          <cell r="D95">
            <v>2</v>
          </cell>
          <cell r="E95" t="str">
            <v>개</v>
          </cell>
        </row>
        <row r="96">
          <cell r="B96" t="str">
            <v>SQUARE LAMP</v>
          </cell>
          <cell r="C96" t="str">
            <v>40×32㎜, LED</v>
          </cell>
          <cell r="D96">
            <v>4</v>
          </cell>
          <cell r="E96" t="str">
            <v>개</v>
          </cell>
        </row>
        <row r="97">
          <cell r="B97" t="str">
            <v>PILOT LAMP</v>
          </cell>
          <cell r="C97" t="str">
            <v>Φ30㎜, LED</v>
          </cell>
          <cell r="D97">
            <v>7</v>
          </cell>
          <cell r="E97" t="str">
            <v>개</v>
          </cell>
        </row>
        <row r="98">
          <cell r="B98" t="str">
            <v>SELECTOR S/W</v>
          </cell>
          <cell r="C98" t="str">
            <v>Φ30㎜, 2단</v>
          </cell>
          <cell r="D98">
            <v>2</v>
          </cell>
          <cell r="E98" t="str">
            <v>개</v>
          </cell>
        </row>
        <row r="99">
          <cell r="B99" t="str">
            <v>PBL S/W</v>
          </cell>
          <cell r="C99" t="str">
            <v>Φ30㎜, LED(1a1b)</v>
          </cell>
          <cell r="D99">
            <v>20</v>
          </cell>
          <cell r="E99" t="str">
            <v>개</v>
          </cell>
        </row>
        <row r="100">
          <cell r="B100" t="str">
            <v>PB S/W</v>
          </cell>
          <cell r="C100" t="str">
            <v>Φ30㎜, 1a1b</v>
          </cell>
          <cell r="D100">
            <v>3</v>
          </cell>
          <cell r="E100" t="str">
            <v>개</v>
          </cell>
        </row>
        <row r="101">
          <cell r="B101" t="str">
            <v>BUZZER</v>
          </cell>
          <cell r="C101" t="str">
            <v>AC 65㎜</v>
          </cell>
          <cell r="D101">
            <v>1</v>
          </cell>
          <cell r="E101" t="str">
            <v>개</v>
          </cell>
        </row>
        <row r="102">
          <cell r="B102" t="str">
            <v>MCCB</v>
          </cell>
          <cell r="C102" t="str">
            <v>4P 50AF</v>
          </cell>
          <cell r="D102">
            <v>1</v>
          </cell>
          <cell r="E102" t="str">
            <v>개</v>
          </cell>
        </row>
        <row r="103">
          <cell r="B103" t="str">
            <v>MCCB</v>
          </cell>
          <cell r="C103" t="str">
            <v>3P 30AF</v>
          </cell>
          <cell r="D103">
            <v>8</v>
          </cell>
          <cell r="E103" t="str">
            <v>개</v>
          </cell>
        </row>
        <row r="104">
          <cell r="B104" t="str">
            <v>MCCB</v>
          </cell>
          <cell r="C104" t="str">
            <v>2P 30AF</v>
          </cell>
          <cell r="D104">
            <v>4</v>
          </cell>
          <cell r="E104" t="str">
            <v>개</v>
          </cell>
        </row>
        <row r="105">
          <cell r="B105" t="str">
            <v>ELCB</v>
          </cell>
          <cell r="C105" t="str">
            <v xml:space="preserve">2P 30AF </v>
          </cell>
          <cell r="D105">
            <v>7</v>
          </cell>
          <cell r="E105" t="str">
            <v>개</v>
          </cell>
        </row>
        <row r="106">
          <cell r="B106" t="str">
            <v xml:space="preserve">PLC BASE </v>
          </cell>
          <cell r="C106" t="str">
            <v>12SLOT</v>
          </cell>
          <cell r="D106">
            <v>1</v>
          </cell>
          <cell r="E106" t="str">
            <v>개</v>
          </cell>
        </row>
        <row r="107">
          <cell r="B107" t="str">
            <v>PLC POWER MODULE</v>
          </cell>
          <cell r="C107" t="str">
            <v>AC220V, DC5V/8.5A</v>
          </cell>
          <cell r="D107">
            <v>1</v>
          </cell>
          <cell r="E107" t="str">
            <v>개</v>
          </cell>
        </row>
        <row r="108">
          <cell r="B108" t="str">
            <v>PLC CPU MODULE</v>
          </cell>
          <cell r="C108" t="str">
            <v>I/O 6144Point, 128Mbyte</v>
          </cell>
          <cell r="D108">
            <v>1</v>
          </cell>
          <cell r="E108" t="str">
            <v>개</v>
          </cell>
        </row>
        <row r="109">
          <cell r="B109" t="str">
            <v>PLC ENET MODULE</v>
          </cell>
          <cell r="C109" t="str">
            <v>Ethernet/IP</v>
          </cell>
          <cell r="D109">
            <v>1</v>
          </cell>
          <cell r="E109" t="str">
            <v>개</v>
          </cell>
        </row>
        <row r="110">
          <cell r="B110" t="str">
            <v>PLC CNET MODULE</v>
          </cell>
          <cell r="C110" t="str">
            <v>RS-422/485 2CH</v>
          </cell>
          <cell r="D110">
            <v>6</v>
          </cell>
          <cell r="E110" t="str">
            <v>개</v>
          </cell>
        </row>
        <row r="111">
          <cell r="B111" t="str">
            <v>PLC DI MODULE</v>
          </cell>
          <cell r="C111" t="str">
            <v>16Point, DC24V(Sink/Source)</v>
          </cell>
          <cell r="D111">
            <v>1</v>
          </cell>
          <cell r="E111" t="str">
            <v>개</v>
          </cell>
        </row>
        <row r="112">
          <cell r="B112" t="str">
            <v>PLC DO MODULE</v>
          </cell>
          <cell r="C112" t="str">
            <v>16Point, Relay 2A</v>
          </cell>
          <cell r="D112">
            <v>1</v>
          </cell>
          <cell r="E112" t="str">
            <v>개</v>
          </cell>
        </row>
        <row r="113">
          <cell r="B113" t="str">
            <v>PLC AO MODULE</v>
          </cell>
          <cell r="C113" t="str">
            <v>8CH, 전압, 전류출력</v>
          </cell>
          <cell r="D113">
            <v>1</v>
          </cell>
          <cell r="E113" t="str">
            <v>개</v>
          </cell>
        </row>
        <row r="114">
          <cell r="B114" t="str">
            <v>PLC DUMMY MODULE</v>
          </cell>
          <cell r="C114" t="str">
            <v xml:space="preserve"> </v>
          </cell>
          <cell r="D114">
            <v>2</v>
          </cell>
          <cell r="E114" t="str">
            <v>개</v>
          </cell>
        </row>
        <row r="115">
          <cell r="B115" t="str">
            <v xml:space="preserve">MC </v>
          </cell>
          <cell r="C115" t="str">
            <v>3㎾(7A)</v>
          </cell>
          <cell r="D115">
            <v>2</v>
          </cell>
          <cell r="E115" t="str">
            <v>개</v>
          </cell>
        </row>
        <row r="116">
          <cell r="B116" t="str">
            <v>모터보호계전기(전류형)</v>
          </cell>
          <cell r="C116" t="str">
            <v>기본(컨버터+메타)</v>
          </cell>
          <cell r="D116">
            <v>2</v>
          </cell>
          <cell r="E116" t="str">
            <v>개</v>
          </cell>
        </row>
        <row r="117">
          <cell r="B117" t="str">
            <v>콘트롤릴레이</v>
          </cell>
          <cell r="C117" t="str">
            <v>4P LED(AC220V)</v>
          </cell>
          <cell r="D117">
            <v>24</v>
          </cell>
          <cell r="E117" t="str">
            <v>개</v>
          </cell>
        </row>
        <row r="118">
          <cell r="B118" t="str">
            <v>콘트롤릴레이 소켓</v>
          </cell>
          <cell r="C118" t="str">
            <v>12PIN</v>
          </cell>
          <cell r="D118">
            <v>24</v>
          </cell>
          <cell r="E118" t="str">
            <v>개</v>
          </cell>
        </row>
        <row r="119">
          <cell r="B119" t="str">
            <v>TOGGLE SWITCH BOX</v>
          </cell>
          <cell r="C119" t="str">
            <v>AC220V, DC24V / 5P</v>
          </cell>
          <cell r="D119">
            <v>3</v>
          </cell>
          <cell r="E119" t="str">
            <v>개</v>
          </cell>
        </row>
        <row r="120">
          <cell r="B120" t="str">
            <v>THERMOSTAT</v>
          </cell>
          <cell r="C120" t="str">
            <v>0~90℃, 1a1b</v>
          </cell>
          <cell r="D120">
            <v>2</v>
          </cell>
          <cell r="E120" t="str">
            <v>개</v>
          </cell>
        </row>
        <row r="121">
          <cell r="B121" t="str">
            <v>MICRO SWITCH</v>
          </cell>
          <cell r="C121" t="str">
            <v>1P-10A 로라레버푸쉬형</v>
          </cell>
          <cell r="D121">
            <v>2</v>
          </cell>
          <cell r="E121" t="str">
            <v>개</v>
          </cell>
        </row>
        <row r="122">
          <cell r="B122" t="str">
            <v>FAN</v>
          </cell>
          <cell r="C122" t="str">
            <v>AC220V 150㎜</v>
          </cell>
          <cell r="D122">
            <v>4</v>
          </cell>
          <cell r="E122" t="str">
            <v>개</v>
          </cell>
        </row>
        <row r="123">
          <cell r="B123" t="str">
            <v>SPACE HEATER</v>
          </cell>
          <cell r="C123" t="str">
            <v>AC 220V 100W</v>
          </cell>
          <cell r="D123">
            <v>1</v>
          </cell>
          <cell r="E123" t="str">
            <v>조</v>
          </cell>
        </row>
        <row r="124">
          <cell r="B124" t="str">
            <v>PANEL LAMP</v>
          </cell>
          <cell r="C124" t="str">
            <v>AC220V 10W</v>
          </cell>
          <cell r="D124">
            <v>1</v>
          </cell>
          <cell r="E124" t="str">
            <v>개</v>
          </cell>
        </row>
        <row r="125">
          <cell r="B125" t="str">
            <v>CONSENT</v>
          </cell>
          <cell r="C125" t="str">
            <v>AC250V/16A, 노출</v>
          </cell>
          <cell r="D125">
            <v>1</v>
          </cell>
          <cell r="E125" t="str">
            <v>개</v>
          </cell>
        </row>
        <row r="126">
          <cell r="B126" t="str">
            <v>TTM</v>
          </cell>
          <cell r="C126" t="str">
            <v>3Φ4W(PTT, CTT)</v>
          </cell>
          <cell r="D126">
            <v>2</v>
          </cell>
          <cell r="E126" t="str">
            <v>개</v>
          </cell>
        </row>
        <row r="127">
          <cell r="B127" t="str">
            <v>TERMINAL BLOCK</v>
          </cell>
          <cell r="C127" t="str">
            <v>4P 60A(고정식)</v>
          </cell>
          <cell r="D127">
            <v>2</v>
          </cell>
          <cell r="E127" t="str">
            <v>개</v>
          </cell>
        </row>
        <row r="128">
          <cell r="B128" t="str">
            <v>TERMINAL BLOCK</v>
          </cell>
          <cell r="C128" t="str">
            <v>4P 30A(고정식)</v>
          </cell>
          <cell r="D128">
            <v>8</v>
          </cell>
          <cell r="E128" t="str">
            <v>개</v>
          </cell>
        </row>
        <row r="129">
          <cell r="B129" t="str">
            <v>TERMINAL BLOCK</v>
          </cell>
          <cell r="C129" t="str">
            <v>20P 20A(고정식)</v>
          </cell>
          <cell r="D129">
            <v>5</v>
          </cell>
          <cell r="E129" t="str">
            <v>개</v>
          </cell>
        </row>
        <row r="130">
          <cell r="B130" t="str">
            <v>PVC DUCT</v>
          </cell>
          <cell r="C130" t="str">
            <v>40×60㎜</v>
          </cell>
          <cell r="D130">
            <v>8</v>
          </cell>
          <cell r="E130" t="str">
            <v>m</v>
          </cell>
        </row>
        <row r="131">
          <cell r="B131" t="str">
            <v>PVC DUCT</v>
          </cell>
          <cell r="C131" t="str">
            <v>30×40㎜</v>
          </cell>
          <cell r="D131">
            <v>8</v>
          </cell>
          <cell r="E131" t="str">
            <v>m</v>
          </cell>
        </row>
        <row r="132">
          <cell r="B132" t="str">
            <v>반내배선</v>
          </cell>
          <cell r="C132" t="str">
            <v>KIV 10㎟</v>
          </cell>
          <cell r="D132">
            <v>20</v>
          </cell>
          <cell r="E132" t="str">
            <v>m</v>
          </cell>
        </row>
        <row r="133">
          <cell r="B133" t="str">
            <v>반내배선</v>
          </cell>
          <cell r="C133" t="str">
            <v>KIV 6㎟</v>
          </cell>
          <cell r="D133">
            <v>10</v>
          </cell>
          <cell r="E133" t="str">
            <v>m</v>
          </cell>
        </row>
        <row r="134">
          <cell r="B134" t="str">
            <v>반내배선</v>
          </cell>
          <cell r="C134" t="str">
            <v>KIV 4㎟</v>
          </cell>
          <cell r="D134">
            <v>20</v>
          </cell>
          <cell r="E134" t="str">
            <v>m</v>
          </cell>
        </row>
        <row r="135">
          <cell r="B135" t="str">
            <v>반내배선</v>
          </cell>
          <cell r="C135" t="str">
            <v>KIV 2.5㎟</v>
          </cell>
          <cell r="D135">
            <v>60</v>
          </cell>
          <cell r="E135" t="str">
            <v>m</v>
          </cell>
        </row>
        <row r="136">
          <cell r="B136" t="str">
            <v>반내배선</v>
          </cell>
          <cell r="C136" t="str">
            <v>KIV 1.5㎟</v>
          </cell>
          <cell r="D136">
            <v>227.5</v>
          </cell>
          <cell r="E136" t="str">
            <v>m</v>
          </cell>
        </row>
        <row r="137">
          <cell r="B137" t="str">
            <v>반내배선</v>
          </cell>
          <cell r="C137" t="str">
            <v>RS-485 2P/24AWG</v>
          </cell>
          <cell r="D137">
            <v>27.5</v>
          </cell>
          <cell r="E137" t="str">
            <v>m</v>
          </cell>
        </row>
        <row r="138">
          <cell r="B138" t="str">
            <v>잡재료비</v>
          </cell>
          <cell r="C138" t="str">
            <v>재료비의 2%</v>
          </cell>
          <cell r="D138">
            <v>1</v>
          </cell>
          <cell r="E138" t="str">
            <v>식</v>
          </cell>
        </row>
        <row r="139">
          <cell r="B139" t="str">
            <v>ICP-GH2 설치</v>
          </cell>
          <cell r="C139" t="str">
            <v>0.864㎥, 500㎏이하</v>
          </cell>
          <cell r="D139">
            <v>1</v>
          </cell>
          <cell r="E139" t="str">
            <v>면</v>
          </cell>
        </row>
        <row r="158">
          <cell r="G158">
            <v>26.137</v>
          </cell>
          <cell r="K158">
            <v>0.59</v>
          </cell>
          <cell r="M158">
            <v>20.533999999999999</v>
          </cell>
          <cell r="S158">
            <v>0.38</v>
          </cell>
        </row>
      </sheetData>
      <sheetData sheetId="20">
        <row r="21">
          <cell r="G21">
            <v>4.3699999999999992</v>
          </cell>
          <cell r="M21">
            <v>32.799999999999997</v>
          </cell>
        </row>
      </sheetData>
      <sheetData sheetId="21"/>
      <sheetData sheetId="22">
        <row r="92">
          <cell r="F92">
            <v>3</v>
          </cell>
        </row>
        <row r="93">
          <cell r="F93">
            <v>3</v>
          </cell>
        </row>
        <row r="94">
          <cell r="F94">
            <v>3</v>
          </cell>
        </row>
        <row r="177">
          <cell r="F177">
            <v>2</v>
          </cell>
        </row>
        <row r="178">
          <cell r="F178">
            <v>2</v>
          </cell>
        </row>
        <row r="179">
          <cell r="F179">
            <v>2</v>
          </cell>
        </row>
      </sheetData>
      <sheetData sheetId="23">
        <row r="4">
          <cell r="B4" t="str">
            <v xml:space="preserve">현장계측제어반(ICP-GH1) </v>
          </cell>
        </row>
        <row r="157">
          <cell r="B157" t="str">
            <v>계측제어설비(DCS 및 PLC) 구입 및 설치</v>
          </cell>
        </row>
        <row r="158">
          <cell r="F158">
            <v>2</v>
          </cell>
        </row>
        <row r="159">
          <cell r="F159">
            <v>2</v>
          </cell>
        </row>
        <row r="160">
          <cell r="F160">
            <v>2</v>
          </cell>
        </row>
        <row r="161">
          <cell r="F161">
            <v>60</v>
          </cell>
        </row>
        <row r="162">
          <cell r="F162">
            <v>10</v>
          </cell>
        </row>
        <row r="163">
          <cell r="F163">
            <v>25</v>
          </cell>
        </row>
      </sheetData>
      <sheetData sheetId="24"/>
      <sheetData sheetId="25">
        <row r="13">
          <cell r="M13">
            <v>2794</v>
          </cell>
        </row>
        <row r="15">
          <cell r="M15">
            <v>6800</v>
          </cell>
        </row>
        <row r="80">
          <cell r="I80">
            <v>1180000</v>
          </cell>
          <cell r="N80" t="str">
            <v>24603909</v>
          </cell>
        </row>
        <row r="81">
          <cell r="I81">
            <v>320000</v>
          </cell>
          <cell r="N81" t="str">
            <v>23731093</v>
          </cell>
        </row>
        <row r="82">
          <cell r="I82">
            <v>40000</v>
          </cell>
          <cell r="N82" t="str">
            <v>25032830</v>
          </cell>
        </row>
        <row r="93">
          <cell r="M93">
            <v>3744000</v>
          </cell>
        </row>
        <row r="94">
          <cell r="M94">
            <v>3296000</v>
          </cell>
        </row>
        <row r="95">
          <cell r="M95">
            <v>5690</v>
          </cell>
        </row>
        <row r="96">
          <cell r="M96">
            <v>10000</v>
          </cell>
        </row>
        <row r="97">
          <cell r="M97">
            <v>5690</v>
          </cell>
        </row>
        <row r="98">
          <cell r="M98">
            <v>3000</v>
          </cell>
        </row>
        <row r="99">
          <cell r="M99">
            <v>310900</v>
          </cell>
        </row>
        <row r="100">
          <cell r="M100">
            <v>72300</v>
          </cell>
        </row>
        <row r="101">
          <cell r="M101">
            <v>900000</v>
          </cell>
        </row>
        <row r="102">
          <cell r="M102">
            <v>1700000</v>
          </cell>
        </row>
        <row r="103">
          <cell r="M103">
            <v>250000</v>
          </cell>
        </row>
        <row r="104">
          <cell r="M104">
            <v>250000</v>
          </cell>
        </row>
        <row r="105">
          <cell r="M105">
            <v>250000</v>
          </cell>
        </row>
        <row r="106">
          <cell r="M106">
            <v>90000</v>
          </cell>
        </row>
        <row r="107">
          <cell r="M107">
            <v>21000</v>
          </cell>
        </row>
        <row r="108">
          <cell r="M108">
            <v>3100</v>
          </cell>
        </row>
        <row r="109">
          <cell r="M109">
            <v>150000</v>
          </cell>
        </row>
        <row r="110">
          <cell r="M110">
            <v>8500</v>
          </cell>
        </row>
        <row r="111">
          <cell r="M111">
            <v>6600</v>
          </cell>
        </row>
        <row r="112">
          <cell r="M112">
            <v>5400</v>
          </cell>
        </row>
        <row r="113">
          <cell r="M113">
            <v>2300</v>
          </cell>
        </row>
        <row r="114">
          <cell r="M114">
            <v>6800</v>
          </cell>
        </row>
        <row r="115">
          <cell r="M115">
            <v>2200</v>
          </cell>
        </row>
        <row r="116">
          <cell r="M116">
            <v>5100</v>
          </cell>
        </row>
        <row r="117">
          <cell r="M117">
            <v>72300</v>
          </cell>
        </row>
        <row r="118">
          <cell r="M118">
            <v>112800</v>
          </cell>
        </row>
        <row r="119">
          <cell r="M119">
            <v>57900</v>
          </cell>
        </row>
        <row r="120">
          <cell r="M120">
            <v>53200</v>
          </cell>
        </row>
        <row r="121">
          <cell r="M121">
            <v>32500</v>
          </cell>
        </row>
        <row r="122">
          <cell r="M122">
            <v>30500</v>
          </cell>
        </row>
        <row r="123">
          <cell r="M123">
            <v>407000</v>
          </cell>
        </row>
        <row r="124">
          <cell r="M124">
            <v>238000</v>
          </cell>
        </row>
        <row r="125">
          <cell r="M125">
            <v>1146000</v>
          </cell>
        </row>
        <row r="126">
          <cell r="M126">
            <v>1291000</v>
          </cell>
        </row>
        <row r="127">
          <cell r="M127">
            <v>491000</v>
          </cell>
        </row>
        <row r="128">
          <cell r="M128">
            <v>157000</v>
          </cell>
        </row>
        <row r="129">
          <cell r="M129">
            <v>251000</v>
          </cell>
        </row>
        <row r="130">
          <cell r="M130">
            <v>1101000</v>
          </cell>
        </row>
        <row r="131">
          <cell r="M131">
            <v>1158000</v>
          </cell>
        </row>
        <row r="132">
          <cell r="M132">
            <v>30000</v>
          </cell>
        </row>
        <row r="133">
          <cell r="M133">
            <v>4350000</v>
          </cell>
        </row>
        <row r="134">
          <cell r="M134">
            <v>2505000</v>
          </cell>
        </row>
        <row r="135">
          <cell r="M135">
            <v>107400</v>
          </cell>
        </row>
        <row r="136">
          <cell r="M136">
            <v>45700</v>
          </cell>
        </row>
        <row r="137">
          <cell r="M137">
            <v>13300</v>
          </cell>
        </row>
        <row r="138">
          <cell r="M138">
            <v>168380</v>
          </cell>
        </row>
        <row r="139">
          <cell r="M139">
            <v>4100</v>
          </cell>
        </row>
        <row r="140">
          <cell r="M140">
            <v>3000</v>
          </cell>
        </row>
        <row r="141">
          <cell r="M141">
            <v>40000</v>
          </cell>
        </row>
        <row r="142">
          <cell r="M142">
            <v>15970</v>
          </cell>
        </row>
        <row r="143">
          <cell r="M143">
            <v>6100</v>
          </cell>
        </row>
        <row r="144">
          <cell r="M144">
            <v>30000</v>
          </cell>
        </row>
        <row r="145">
          <cell r="M145">
            <v>13970</v>
          </cell>
        </row>
        <row r="146">
          <cell r="M146">
            <v>35000</v>
          </cell>
        </row>
        <row r="147">
          <cell r="M147">
            <v>2898</v>
          </cell>
        </row>
        <row r="148">
          <cell r="M148">
            <v>14400</v>
          </cell>
        </row>
        <row r="149">
          <cell r="M149">
            <v>13780</v>
          </cell>
        </row>
        <row r="150">
          <cell r="M150">
            <v>6380</v>
          </cell>
        </row>
        <row r="151">
          <cell r="M151">
            <v>3480</v>
          </cell>
        </row>
        <row r="152">
          <cell r="M152">
            <v>1890</v>
          </cell>
        </row>
        <row r="153">
          <cell r="M153">
            <v>3770</v>
          </cell>
        </row>
        <row r="154">
          <cell r="M154">
            <v>4680</v>
          </cell>
        </row>
        <row r="155">
          <cell r="M155">
            <v>3600</v>
          </cell>
        </row>
        <row r="156">
          <cell r="M156">
            <v>25147</v>
          </cell>
        </row>
        <row r="157">
          <cell r="M157">
            <v>2614</v>
          </cell>
        </row>
        <row r="158">
          <cell r="M158">
            <v>1488</v>
          </cell>
        </row>
        <row r="159">
          <cell r="M159">
            <v>1008</v>
          </cell>
        </row>
        <row r="160">
          <cell r="M160">
            <v>644</v>
          </cell>
        </row>
        <row r="161">
          <cell r="M161">
            <v>397</v>
          </cell>
        </row>
        <row r="163">
          <cell r="M163">
            <v>990000</v>
          </cell>
        </row>
        <row r="164">
          <cell r="M164">
            <v>1210000</v>
          </cell>
        </row>
        <row r="165">
          <cell r="M165">
            <v>1210000</v>
          </cell>
        </row>
        <row r="167">
          <cell r="M167">
            <v>63000</v>
          </cell>
        </row>
        <row r="168">
          <cell r="M168">
            <v>126000</v>
          </cell>
        </row>
        <row r="169">
          <cell r="M169">
            <v>379000</v>
          </cell>
        </row>
        <row r="170">
          <cell r="M170">
            <v>3850000</v>
          </cell>
        </row>
        <row r="171">
          <cell r="M171">
            <v>660000</v>
          </cell>
        </row>
      </sheetData>
      <sheetData sheetId="26">
        <row r="6">
          <cell r="G6">
            <v>172068</v>
          </cell>
        </row>
        <row r="8">
          <cell r="G8">
            <v>281939</v>
          </cell>
        </row>
        <row r="10">
          <cell r="G10">
            <v>273676</v>
          </cell>
        </row>
        <row r="13">
          <cell r="G13">
            <v>319449</v>
          </cell>
        </row>
        <row r="19">
          <cell r="G19">
            <v>304509</v>
          </cell>
        </row>
        <row r="23">
          <cell r="G23">
            <v>122522</v>
          </cell>
        </row>
        <row r="25">
          <cell r="G25">
            <v>100701</v>
          </cell>
        </row>
        <row r="26">
          <cell r="G26">
            <v>90694</v>
          </cell>
        </row>
        <row r="27">
          <cell r="G27">
            <v>99248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S289"/>
  <sheetViews>
    <sheetView showGridLines="0" showZeros="0" tabSelected="1" view="pageBreakPreview" zoomScaleNormal="100" workbookViewId="0">
      <pane xSplit="5" ySplit="3" topLeftCell="F4" activePane="bottomRight" state="frozen"/>
      <selection activeCell="E16" sqref="E16"/>
      <selection pane="topRight" activeCell="E16" sqref="E16"/>
      <selection pane="bottomLeft" activeCell="E16" sqref="E16"/>
      <selection pane="bottomRight" activeCell="H14" sqref="H14"/>
    </sheetView>
  </sheetViews>
  <sheetFormatPr defaultRowHeight="24.95" customHeight="1" x14ac:dyDescent="0.15"/>
  <cols>
    <col min="1" max="1" width="4.33203125" style="1" customWidth="1"/>
    <col min="2" max="2" width="20.77734375" style="2" customWidth="1"/>
    <col min="3" max="3" width="25.77734375" style="2" customWidth="1"/>
    <col min="4" max="4" width="7.77734375" style="3" customWidth="1"/>
    <col min="5" max="5" width="4.33203125" style="2" customWidth="1"/>
    <col min="6" max="13" width="10.33203125" style="4" customWidth="1"/>
    <col min="14" max="14" width="10.33203125" style="5" customWidth="1"/>
    <col min="15" max="16384" width="8.88671875" style="2"/>
  </cols>
  <sheetData>
    <row r="1" spans="1:14" ht="24.95" customHeight="1" x14ac:dyDescent="0.15">
      <c r="A1" s="1" t="str">
        <f>+[1]공종별내역!A1</f>
        <v xml:space="preserve"> [ 금호일반산업단지 용수공급 시설공사(전기 및 계측제어) ]</v>
      </c>
    </row>
    <row r="2" spans="1:14" s="10" customFormat="1" ht="24.95" customHeight="1" x14ac:dyDescent="0.15">
      <c r="A2" s="6" t="s">
        <v>0</v>
      </c>
      <c r="B2" s="7" t="s">
        <v>1</v>
      </c>
      <c r="C2" s="7" t="s">
        <v>2</v>
      </c>
      <c r="D2" s="8" t="s">
        <v>3</v>
      </c>
      <c r="E2" s="7" t="s">
        <v>4</v>
      </c>
      <c r="F2" s="9" t="s">
        <v>5</v>
      </c>
      <c r="G2" s="9"/>
      <c r="H2" s="9" t="s">
        <v>6</v>
      </c>
      <c r="I2" s="9"/>
      <c r="J2" s="9" t="s">
        <v>7</v>
      </c>
      <c r="K2" s="9"/>
      <c r="L2" s="9" t="s">
        <v>8</v>
      </c>
      <c r="M2" s="9"/>
      <c r="N2" s="9" t="s">
        <v>9</v>
      </c>
    </row>
    <row r="3" spans="1:14" s="10" customFormat="1" ht="24.95" customHeight="1" x14ac:dyDescent="0.15">
      <c r="A3" s="6"/>
      <c r="B3" s="11"/>
      <c r="C3" s="11"/>
      <c r="D3" s="12"/>
      <c r="E3" s="7"/>
      <c r="F3" s="13" t="s">
        <v>10</v>
      </c>
      <c r="G3" s="13" t="s">
        <v>11</v>
      </c>
      <c r="H3" s="13" t="s">
        <v>10</v>
      </c>
      <c r="I3" s="13" t="s">
        <v>11</v>
      </c>
      <c r="J3" s="13" t="s">
        <v>10</v>
      </c>
      <c r="K3" s="13" t="s">
        <v>11</v>
      </c>
      <c r="L3" s="13" t="s">
        <v>10</v>
      </c>
      <c r="M3" s="13" t="s">
        <v>11</v>
      </c>
      <c r="N3" s="9"/>
    </row>
    <row r="4" spans="1:14" ht="24.95" customHeight="1" x14ac:dyDescent="0.15">
      <c r="A4" s="14">
        <v>2</v>
      </c>
      <c r="B4" s="15" t="s">
        <v>12</v>
      </c>
      <c r="C4" s="16" t="s">
        <v>13</v>
      </c>
      <c r="D4" s="17"/>
      <c r="E4" s="18"/>
      <c r="F4" s="19"/>
      <c r="G4" s="19"/>
      <c r="H4" s="19"/>
      <c r="I4" s="19"/>
      <c r="J4" s="19"/>
      <c r="K4" s="19"/>
      <c r="L4" s="19"/>
      <c r="M4" s="19"/>
      <c r="N4" s="20"/>
    </row>
    <row r="5" spans="1:14" s="10" customFormat="1" ht="24.95" customHeight="1" x14ac:dyDescent="0.15">
      <c r="A5" s="14" t="s">
        <v>14</v>
      </c>
      <c r="B5" s="15" t="s">
        <v>15</v>
      </c>
      <c r="C5" s="15"/>
      <c r="D5" s="21"/>
      <c r="E5" s="22"/>
      <c r="F5" s="23"/>
      <c r="G5" s="23"/>
      <c r="H5" s="23"/>
      <c r="I5" s="23"/>
      <c r="J5" s="23"/>
      <c r="K5" s="23"/>
      <c r="L5" s="23"/>
      <c r="M5" s="23"/>
      <c r="N5" s="24"/>
    </row>
    <row r="6" spans="1:14" ht="24.95" customHeight="1" x14ac:dyDescent="0.15">
      <c r="A6" s="25" t="s">
        <v>16</v>
      </c>
      <c r="B6" s="18" t="str">
        <f>+B27</f>
        <v>보안등설비</v>
      </c>
      <c r="C6" s="18"/>
      <c r="D6" s="17">
        <v>1</v>
      </c>
      <c r="E6" s="26" t="s">
        <v>17</v>
      </c>
      <c r="F6" s="19"/>
      <c r="G6" s="19">
        <f>+G47</f>
        <v>1550000</v>
      </c>
      <c r="H6" s="19"/>
      <c r="I6" s="19"/>
      <c r="J6" s="19"/>
      <c r="K6" s="19"/>
      <c r="L6" s="19"/>
      <c r="M6" s="19"/>
      <c r="N6" s="20"/>
    </row>
    <row r="7" spans="1:14" s="10" customFormat="1" ht="24.95" customHeight="1" x14ac:dyDescent="0.15">
      <c r="A7" s="27"/>
      <c r="B7" s="22" t="s">
        <v>18</v>
      </c>
      <c r="C7" s="15"/>
      <c r="D7" s="21"/>
      <c r="E7" s="22"/>
      <c r="F7" s="23"/>
      <c r="G7" s="23">
        <f>SUM(G6)</f>
        <v>1550000</v>
      </c>
      <c r="H7" s="23"/>
      <c r="I7" s="23"/>
      <c r="J7" s="23"/>
      <c r="K7" s="23"/>
      <c r="L7" s="23"/>
      <c r="M7" s="23"/>
      <c r="N7" s="24"/>
    </row>
    <row r="8" spans="1:14" ht="24.95" customHeight="1" x14ac:dyDescent="0.15">
      <c r="A8" s="14" t="s">
        <v>19</v>
      </c>
      <c r="B8" s="15" t="s">
        <v>20</v>
      </c>
      <c r="C8" s="18"/>
      <c r="D8" s="17"/>
      <c r="E8" s="26"/>
      <c r="F8" s="19"/>
      <c r="G8" s="19"/>
      <c r="H8" s="19"/>
      <c r="I8" s="19"/>
      <c r="J8" s="19"/>
      <c r="K8" s="19"/>
      <c r="L8" s="19"/>
      <c r="M8" s="19"/>
      <c r="N8" s="20"/>
    </row>
    <row r="9" spans="1:14" ht="24.95" customHeight="1" x14ac:dyDescent="0.15">
      <c r="A9" s="28" t="s">
        <v>16</v>
      </c>
      <c r="B9" s="18" t="str">
        <f>관급자재!B49</f>
        <v xml:space="preserve">현장계측제어반(ICP-GH1) </v>
      </c>
      <c r="C9" s="18"/>
      <c r="D9" s="17">
        <v>1</v>
      </c>
      <c r="E9" s="26" t="s">
        <v>21</v>
      </c>
      <c r="F9" s="19"/>
      <c r="G9" s="19">
        <f>관급자재!G157</f>
        <v>87700000</v>
      </c>
      <c r="H9" s="19"/>
      <c r="I9" s="19">
        <f>관급자재!K157</f>
        <v>0</v>
      </c>
      <c r="J9" s="19"/>
      <c r="K9" s="19">
        <f>관급자재!I157</f>
        <v>0</v>
      </c>
      <c r="L9" s="19"/>
      <c r="M9" s="19">
        <f>관급자재!M157</f>
        <v>0</v>
      </c>
      <c r="N9" s="20"/>
    </row>
    <row r="10" spans="1:14" ht="24.95" customHeight="1" x14ac:dyDescent="0.15">
      <c r="A10" s="28" t="s">
        <v>22</v>
      </c>
      <c r="B10" s="18" t="str">
        <f>+B158</f>
        <v xml:space="preserve">현장계측제어반(ICP-GH2) </v>
      </c>
      <c r="C10" s="18"/>
      <c r="D10" s="17">
        <v>1</v>
      </c>
      <c r="E10" s="26" t="s">
        <v>21</v>
      </c>
      <c r="F10" s="19"/>
      <c r="G10" s="19">
        <f>+G245</f>
        <v>39930000</v>
      </c>
      <c r="H10" s="19"/>
      <c r="I10" s="19">
        <f>관급자재!K246</f>
        <v>0</v>
      </c>
      <c r="J10" s="19"/>
      <c r="K10" s="19">
        <f>관급자재!I246</f>
        <v>0</v>
      </c>
      <c r="L10" s="19"/>
      <c r="M10" s="19">
        <f>관급자재!M246</f>
        <v>0</v>
      </c>
      <c r="N10" s="20"/>
    </row>
    <row r="11" spans="1:14" ht="24.95" customHeight="1" x14ac:dyDescent="0.15">
      <c r="A11" s="28" t="s">
        <v>23</v>
      </c>
      <c r="B11" s="29" t="str">
        <f>관급자재!B246</f>
        <v>계측제어설비(DCS 및 PLC) 구입 및 설치</v>
      </c>
      <c r="C11" s="30"/>
      <c r="D11" s="17">
        <v>1</v>
      </c>
      <c r="E11" s="26" t="s">
        <v>21</v>
      </c>
      <c r="F11" s="19"/>
      <c r="G11" s="19">
        <f>관급자재!G267</f>
        <v>36650000</v>
      </c>
      <c r="H11" s="19"/>
      <c r="I11" s="19">
        <f>관급자재!K267</f>
        <v>0</v>
      </c>
      <c r="J11" s="19"/>
      <c r="K11" s="19">
        <f>관급자재!I267</f>
        <v>0</v>
      </c>
      <c r="L11" s="19"/>
      <c r="M11" s="19">
        <f>관급자재!M267</f>
        <v>0</v>
      </c>
      <c r="N11" s="20"/>
    </row>
    <row r="12" spans="1:14" ht="24.95" customHeight="1" x14ac:dyDescent="0.15">
      <c r="A12" s="28" t="s">
        <v>24</v>
      </c>
      <c r="B12" s="18" t="str">
        <f>관급자재!B268</f>
        <v>현장계측기</v>
      </c>
      <c r="C12" s="18"/>
      <c r="D12" s="17">
        <v>1</v>
      </c>
      <c r="E12" s="26" t="s">
        <v>17</v>
      </c>
      <c r="F12" s="19"/>
      <c r="G12" s="19">
        <f>관급자재!G289</f>
        <v>18239999.600000001</v>
      </c>
      <c r="H12" s="19"/>
      <c r="I12" s="19">
        <f>관급자재!K289</f>
        <v>0</v>
      </c>
      <c r="J12" s="19"/>
      <c r="K12" s="19">
        <f>관급자재!I289</f>
        <v>0</v>
      </c>
      <c r="L12" s="19"/>
      <c r="M12" s="19">
        <f>관급자재!M289</f>
        <v>0</v>
      </c>
      <c r="N12" s="20"/>
    </row>
    <row r="13" spans="1:14" s="10" customFormat="1" ht="24.95" customHeight="1" x14ac:dyDescent="0.15">
      <c r="A13" s="27"/>
      <c r="B13" s="22" t="s">
        <v>18</v>
      </c>
      <c r="C13" s="15"/>
      <c r="D13" s="21"/>
      <c r="E13" s="22"/>
      <c r="F13" s="23"/>
      <c r="G13" s="23">
        <f>SUM(G9:G12)</f>
        <v>182519999.59999999</v>
      </c>
      <c r="H13" s="23"/>
      <c r="I13" s="23"/>
      <c r="J13" s="23"/>
      <c r="K13" s="23"/>
      <c r="L13" s="23"/>
      <c r="M13" s="23"/>
      <c r="N13" s="24"/>
    </row>
    <row r="14" spans="1:14" s="10" customFormat="1" ht="24.95" customHeight="1" x14ac:dyDescent="0.15">
      <c r="A14" s="27"/>
      <c r="B14" s="22" t="s">
        <v>25</v>
      </c>
      <c r="C14" s="15"/>
      <c r="D14" s="21"/>
      <c r="E14" s="22"/>
      <c r="F14" s="23"/>
      <c r="G14" s="23">
        <f>SUM(G7+G13)</f>
        <v>184069999.59999999</v>
      </c>
      <c r="H14" s="23"/>
      <c r="I14" s="23"/>
      <c r="J14" s="23"/>
      <c r="K14" s="23"/>
      <c r="L14" s="23"/>
      <c r="M14" s="23"/>
      <c r="N14" s="24"/>
    </row>
    <row r="15" spans="1:14" ht="24.95" customHeight="1" x14ac:dyDescent="0.15">
      <c r="A15" s="28"/>
      <c r="B15" s="18"/>
      <c r="C15" s="18"/>
      <c r="D15" s="17"/>
      <c r="E15" s="26"/>
      <c r="F15" s="19"/>
      <c r="G15" s="19"/>
      <c r="H15" s="19"/>
      <c r="I15" s="19"/>
      <c r="J15" s="19"/>
      <c r="K15" s="19"/>
      <c r="L15" s="19"/>
      <c r="M15" s="19"/>
      <c r="N15" s="20"/>
    </row>
    <row r="16" spans="1:14" ht="24.95" customHeight="1" x14ac:dyDescent="0.15">
      <c r="A16" s="28"/>
      <c r="B16" s="18"/>
      <c r="C16" s="18"/>
      <c r="D16" s="17"/>
      <c r="E16" s="26"/>
      <c r="F16" s="19"/>
      <c r="G16" s="19"/>
      <c r="H16" s="19"/>
      <c r="I16" s="19"/>
      <c r="J16" s="19"/>
      <c r="K16" s="19"/>
      <c r="L16" s="19"/>
      <c r="M16" s="19"/>
      <c r="N16" s="20"/>
    </row>
    <row r="17" spans="1:14" ht="24.95" customHeight="1" x14ac:dyDescent="0.15">
      <c r="A17" s="28"/>
      <c r="B17" s="18"/>
      <c r="C17" s="18"/>
      <c r="D17" s="17"/>
      <c r="E17" s="26"/>
      <c r="F17" s="19"/>
      <c r="G17" s="19"/>
      <c r="H17" s="19"/>
      <c r="I17" s="19"/>
      <c r="J17" s="19"/>
      <c r="K17" s="19"/>
      <c r="L17" s="19"/>
      <c r="M17" s="19"/>
      <c r="N17" s="20"/>
    </row>
    <row r="18" spans="1:14" ht="24.95" customHeight="1" x14ac:dyDescent="0.15">
      <c r="A18" s="28"/>
      <c r="B18" s="18"/>
      <c r="C18" s="18"/>
      <c r="D18" s="17"/>
      <c r="E18" s="26"/>
      <c r="F18" s="19"/>
      <c r="G18" s="19"/>
      <c r="H18" s="19"/>
      <c r="I18" s="19"/>
      <c r="J18" s="19"/>
      <c r="K18" s="19"/>
      <c r="L18" s="19"/>
      <c r="M18" s="19"/>
      <c r="N18" s="20"/>
    </row>
    <row r="19" spans="1:14" ht="24.95" customHeight="1" x14ac:dyDescent="0.15">
      <c r="A19" s="28"/>
      <c r="B19" s="18"/>
      <c r="C19" s="18"/>
      <c r="D19" s="17"/>
      <c r="E19" s="26"/>
      <c r="F19" s="19"/>
      <c r="G19" s="19"/>
      <c r="H19" s="19"/>
      <c r="I19" s="19"/>
      <c r="J19" s="19"/>
      <c r="K19" s="19"/>
      <c r="L19" s="19"/>
      <c r="M19" s="19"/>
      <c r="N19" s="20"/>
    </row>
    <row r="20" spans="1:14" ht="24.95" customHeight="1" x14ac:dyDescent="0.15">
      <c r="A20" s="28"/>
      <c r="B20" s="18"/>
      <c r="C20" s="18"/>
      <c r="D20" s="17"/>
      <c r="E20" s="26"/>
      <c r="F20" s="19"/>
      <c r="G20" s="19"/>
      <c r="H20" s="19"/>
      <c r="I20" s="19"/>
      <c r="J20" s="19"/>
      <c r="K20" s="19"/>
      <c r="L20" s="19"/>
      <c r="M20" s="19"/>
      <c r="N20" s="20"/>
    </row>
    <row r="21" spans="1:14" ht="24.95" customHeight="1" x14ac:dyDescent="0.15">
      <c r="A21" s="28"/>
      <c r="B21" s="18"/>
      <c r="C21" s="18"/>
      <c r="D21" s="17"/>
      <c r="E21" s="26"/>
      <c r="F21" s="19"/>
      <c r="G21" s="19"/>
      <c r="H21" s="19"/>
      <c r="I21" s="19"/>
      <c r="J21" s="19"/>
      <c r="K21" s="19"/>
      <c r="L21" s="19"/>
      <c r="M21" s="19"/>
      <c r="N21" s="20"/>
    </row>
    <row r="22" spans="1:14" ht="24.95" customHeight="1" x14ac:dyDescent="0.15">
      <c r="A22" s="31"/>
      <c r="B22" s="18"/>
      <c r="C22" s="18"/>
      <c r="D22" s="17"/>
      <c r="E22" s="26"/>
      <c r="F22" s="19"/>
      <c r="G22" s="19"/>
      <c r="H22" s="19"/>
      <c r="I22" s="19"/>
      <c r="J22" s="19"/>
      <c r="K22" s="19"/>
      <c r="L22" s="19"/>
      <c r="M22" s="19"/>
      <c r="N22" s="20"/>
    </row>
    <row r="23" spans="1:14" ht="24.95" customHeight="1" x14ac:dyDescent="0.15">
      <c r="A23" s="28"/>
      <c r="B23" s="18"/>
      <c r="C23" s="18"/>
      <c r="D23" s="17"/>
      <c r="E23" s="26"/>
      <c r="F23" s="19"/>
      <c r="G23" s="19"/>
      <c r="H23" s="19"/>
      <c r="I23" s="19"/>
      <c r="J23" s="19"/>
      <c r="K23" s="19"/>
      <c r="L23" s="19"/>
      <c r="M23" s="19"/>
      <c r="N23" s="20"/>
    </row>
    <row r="24" spans="1:14" ht="24.95" customHeight="1" x14ac:dyDescent="0.15">
      <c r="A24" s="28"/>
      <c r="B24" s="18"/>
      <c r="C24" s="18"/>
      <c r="D24" s="17"/>
      <c r="E24" s="26"/>
      <c r="F24" s="19"/>
      <c r="G24" s="19"/>
      <c r="H24" s="19"/>
      <c r="I24" s="19"/>
      <c r="J24" s="19"/>
      <c r="K24" s="19"/>
      <c r="L24" s="19"/>
      <c r="M24" s="19"/>
      <c r="N24" s="20"/>
    </row>
    <row r="25" spans="1:14" s="10" customFormat="1" ht="24.95" customHeight="1" x14ac:dyDescent="0.15">
      <c r="A25" s="27"/>
      <c r="B25" s="22" t="s">
        <v>26</v>
      </c>
      <c r="C25" s="15"/>
      <c r="D25" s="21"/>
      <c r="E25" s="22"/>
      <c r="F25" s="23"/>
      <c r="G25" s="23">
        <f>+G14</f>
        <v>184069999.59999999</v>
      </c>
      <c r="H25" s="23"/>
      <c r="I25" s="23"/>
      <c r="J25" s="23"/>
      <c r="K25" s="23"/>
      <c r="L25" s="23"/>
      <c r="M25" s="23"/>
      <c r="N25" s="24"/>
    </row>
    <row r="26" spans="1:14" s="10" customFormat="1" ht="24.95" customHeight="1" x14ac:dyDescent="0.15">
      <c r="A26" s="14" t="s">
        <v>14</v>
      </c>
      <c r="B26" s="15" t="s">
        <v>15</v>
      </c>
      <c r="C26" s="15"/>
      <c r="D26" s="21"/>
      <c r="E26" s="22"/>
      <c r="F26" s="23"/>
      <c r="G26" s="23"/>
      <c r="H26" s="23"/>
      <c r="I26" s="23"/>
      <c r="J26" s="23"/>
      <c r="K26" s="23"/>
      <c r="L26" s="23"/>
      <c r="M26" s="23"/>
      <c r="N26" s="24"/>
    </row>
    <row r="27" spans="1:14" ht="24.95" customHeight="1" x14ac:dyDescent="0.15">
      <c r="A27" s="27" t="s">
        <v>16</v>
      </c>
      <c r="B27" s="15" t="s">
        <v>27</v>
      </c>
      <c r="C27" s="18"/>
      <c r="D27" s="17"/>
      <c r="E27" s="26"/>
      <c r="F27" s="19"/>
      <c r="G27" s="19"/>
      <c r="H27" s="19"/>
      <c r="I27" s="19"/>
      <c r="J27" s="19"/>
      <c r="K27" s="19"/>
      <c r="L27" s="19"/>
      <c r="M27" s="19"/>
      <c r="N27" s="20"/>
    </row>
    <row r="28" spans="1:14" ht="24.95" customHeight="1" x14ac:dyDescent="0.15">
      <c r="A28" s="28"/>
      <c r="B28" s="32" t="s">
        <v>28</v>
      </c>
      <c r="C28" s="33" t="s">
        <v>29</v>
      </c>
      <c r="D28" s="17">
        <f>+'[1]수량(1)'!F92+'[1]수량(1)'!F177</f>
        <v>5</v>
      </c>
      <c r="E28" s="26" t="s">
        <v>30</v>
      </c>
      <c r="F28" s="19">
        <f t="shared" ref="F28:G30" si="0">SUM(J28,H28,L28)</f>
        <v>1180000</v>
      </c>
      <c r="G28" s="19">
        <f t="shared" si="0"/>
        <v>1180000</v>
      </c>
      <c r="H28" s="19">
        <f>+[1]가격조사!I80</f>
        <v>1180000</v>
      </c>
      <c r="I28" s="19">
        <f>INT(H28)</f>
        <v>1180000</v>
      </c>
      <c r="J28" s="19"/>
      <c r="K28" s="19"/>
      <c r="L28" s="19"/>
      <c r="M28" s="19"/>
      <c r="N28" s="20" t="str">
        <f>+[1]가격조사!N80</f>
        <v>24603909</v>
      </c>
    </row>
    <row r="29" spans="1:14" ht="24.95" customHeight="1" x14ac:dyDescent="0.15">
      <c r="A29" s="28"/>
      <c r="B29" s="32" t="s">
        <v>31</v>
      </c>
      <c r="C29" s="32" t="s">
        <v>32</v>
      </c>
      <c r="D29" s="17">
        <f>+'[1]수량(1)'!F93+'[1]수량(1)'!F178</f>
        <v>5</v>
      </c>
      <c r="E29" s="26" t="s">
        <v>33</v>
      </c>
      <c r="F29" s="19">
        <f t="shared" si="0"/>
        <v>320000</v>
      </c>
      <c r="G29" s="19">
        <f t="shared" si="0"/>
        <v>320000</v>
      </c>
      <c r="H29" s="19">
        <f>+[1]가격조사!I81</f>
        <v>320000</v>
      </c>
      <c r="I29" s="19">
        <f t="shared" ref="I29:I30" si="1">INT(H29)</f>
        <v>320000</v>
      </c>
      <c r="J29" s="19"/>
      <c r="K29" s="19"/>
      <c r="L29" s="19"/>
      <c r="M29" s="19"/>
      <c r="N29" s="20" t="str">
        <f>+[1]가격조사!N81</f>
        <v>23731093</v>
      </c>
    </row>
    <row r="30" spans="1:14" ht="24.95" customHeight="1" x14ac:dyDescent="0.15">
      <c r="A30" s="28"/>
      <c r="B30" s="32" t="s">
        <v>34</v>
      </c>
      <c r="C30" s="34" t="s">
        <v>35</v>
      </c>
      <c r="D30" s="17">
        <f>+'[1]수량(1)'!F94+'[1]수량(1)'!F179</f>
        <v>5</v>
      </c>
      <c r="E30" s="26" t="s">
        <v>33</v>
      </c>
      <c r="F30" s="19">
        <f t="shared" si="0"/>
        <v>40000</v>
      </c>
      <c r="G30" s="19">
        <f t="shared" si="0"/>
        <v>40000</v>
      </c>
      <c r="H30" s="19">
        <f>+[1]가격조사!I82</f>
        <v>40000</v>
      </c>
      <c r="I30" s="19">
        <f t="shared" si="1"/>
        <v>40000</v>
      </c>
      <c r="J30" s="19"/>
      <c r="K30" s="19"/>
      <c r="L30" s="19"/>
      <c r="M30" s="19"/>
      <c r="N30" s="20" t="str">
        <f>+[1]가격조사!N82</f>
        <v>25032830</v>
      </c>
    </row>
    <row r="31" spans="1:14" s="10" customFormat="1" ht="24.95" customHeight="1" x14ac:dyDescent="0.15">
      <c r="A31" s="35" t="s">
        <v>13</v>
      </c>
      <c r="B31" s="22" t="s">
        <v>36</v>
      </c>
      <c r="C31" s="15" t="s">
        <v>13</v>
      </c>
      <c r="D31" s="21"/>
      <c r="E31" s="22"/>
      <c r="F31" s="23"/>
      <c r="G31" s="23">
        <f>SUM(G28:G30)</f>
        <v>1540000</v>
      </c>
      <c r="H31" s="23"/>
      <c r="I31" s="23">
        <f>SUM(I28:I30)</f>
        <v>1540000</v>
      </c>
      <c r="J31" s="23"/>
      <c r="K31" s="23"/>
      <c r="L31" s="23"/>
      <c r="M31" s="23"/>
      <c r="N31" s="24"/>
    </row>
    <row r="32" spans="1:14" ht="24.95" customHeight="1" x14ac:dyDescent="0.15">
      <c r="A32" s="36" t="s">
        <v>13</v>
      </c>
      <c r="B32" s="26" t="s">
        <v>37</v>
      </c>
      <c r="C32" s="18" t="s">
        <v>38</v>
      </c>
      <c r="D32" s="17">
        <v>0.54</v>
      </c>
      <c r="E32" s="26" t="s">
        <v>39</v>
      </c>
      <c r="F32" s="19"/>
      <c r="G32" s="19">
        <f>INT(G31*D32%)</f>
        <v>8316</v>
      </c>
      <c r="H32" s="19"/>
      <c r="I32" s="19"/>
      <c r="J32" s="19"/>
      <c r="K32" s="19"/>
      <c r="L32" s="19"/>
      <c r="N32" s="20"/>
    </row>
    <row r="33" spans="1:14" ht="24.95" customHeight="1" x14ac:dyDescent="0.15">
      <c r="A33" s="36"/>
      <c r="B33" s="26" t="s">
        <v>40</v>
      </c>
      <c r="C33" s="18"/>
      <c r="D33" s="17"/>
      <c r="E33" s="26"/>
      <c r="F33" s="19"/>
      <c r="G33" s="37">
        <v>1684</v>
      </c>
      <c r="H33" s="19"/>
      <c r="I33" s="19"/>
      <c r="J33" s="19"/>
      <c r="K33" s="19"/>
      <c r="L33" s="19"/>
      <c r="M33" s="19"/>
      <c r="N33" s="20"/>
    </row>
    <row r="34" spans="1:14" ht="24.95" customHeight="1" x14ac:dyDescent="0.15">
      <c r="A34" s="28"/>
      <c r="B34" s="18"/>
      <c r="C34" s="18"/>
      <c r="D34" s="17"/>
      <c r="E34" s="26"/>
      <c r="F34" s="19"/>
      <c r="G34" s="19"/>
      <c r="H34" s="19"/>
      <c r="I34" s="19"/>
      <c r="J34" s="19"/>
      <c r="K34" s="19"/>
      <c r="L34" s="19"/>
      <c r="M34" s="19"/>
      <c r="N34" s="20"/>
    </row>
    <row r="35" spans="1:14" ht="24.95" customHeight="1" x14ac:dyDescent="0.15">
      <c r="A35" s="28"/>
      <c r="B35" s="18"/>
      <c r="C35" s="18"/>
      <c r="D35" s="17"/>
      <c r="E35" s="26"/>
      <c r="F35" s="19"/>
      <c r="G35" s="19"/>
      <c r="H35" s="19"/>
      <c r="I35" s="19"/>
      <c r="J35" s="19"/>
      <c r="K35" s="19"/>
      <c r="L35" s="19"/>
      <c r="M35" s="19"/>
      <c r="N35" s="20"/>
    </row>
    <row r="36" spans="1:14" ht="24.95" customHeight="1" x14ac:dyDescent="0.15">
      <c r="A36" s="31"/>
      <c r="B36" s="18"/>
      <c r="C36" s="18"/>
      <c r="D36" s="17"/>
      <c r="E36" s="26"/>
      <c r="F36" s="19"/>
      <c r="G36" s="19"/>
      <c r="H36" s="19"/>
      <c r="I36" s="19"/>
      <c r="J36" s="19"/>
      <c r="K36" s="19"/>
      <c r="L36" s="19"/>
      <c r="M36" s="19"/>
      <c r="N36" s="20"/>
    </row>
    <row r="37" spans="1:14" ht="24.95" customHeight="1" x14ac:dyDescent="0.15">
      <c r="A37" s="28"/>
      <c r="B37" s="18"/>
      <c r="C37" s="18"/>
      <c r="D37" s="17"/>
      <c r="E37" s="26"/>
      <c r="F37" s="19"/>
      <c r="G37" s="19"/>
      <c r="H37" s="19"/>
      <c r="I37" s="19"/>
      <c r="J37" s="19"/>
      <c r="K37" s="19"/>
      <c r="L37" s="19"/>
      <c r="M37" s="19"/>
      <c r="N37" s="20"/>
    </row>
    <row r="38" spans="1:14" ht="24.95" customHeight="1" x14ac:dyDescent="0.15">
      <c r="A38" s="28"/>
      <c r="B38" s="18"/>
      <c r="C38" s="18"/>
      <c r="D38" s="17"/>
      <c r="E38" s="26"/>
      <c r="F38" s="19"/>
      <c r="G38" s="19"/>
      <c r="H38" s="19"/>
      <c r="I38" s="19"/>
      <c r="J38" s="19"/>
      <c r="K38" s="19"/>
      <c r="L38" s="19"/>
      <c r="M38" s="19"/>
      <c r="N38" s="20"/>
    </row>
    <row r="39" spans="1:14" ht="24.95" customHeight="1" x14ac:dyDescent="0.15">
      <c r="A39" s="28"/>
      <c r="B39" s="18"/>
      <c r="C39" s="18"/>
      <c r="D39" s="17"/>
      <c r="E39" s="26"/>
      <c r="F39" s="19"/>
      <c r="G39" s="19"/>
      <c r="H39" s="19"/>
      <c r="I39" s="19"/>
      <c r="J39" s="19"/>
      <c r="K39" s="19"/>
      <c r="L39" s="19"/>
      <c r="M39" s="19"/>
      <c r="N39" s="20"/>
    </row>
    <row r="40" spans="1:14" ht="24.95" customHeight="1" x14ac:dyDescent="0.15">
      <c r="A40" s="28"/>
      <c r="B40" s="18"/>
      <c r="C40" s="18"/>
      <c r="D40" s="17"/>
      <c r="E40" s="26"/>
      <c r="F40" s="19"/>
      <c r="G40" s="19"/>
      <c r="H40" s="19"/>
      <c r="I40" s="19"/>
      <c r="J40" s="19"/>
      <c r="K40" s="19"/>
      <c r="L40" s="19"/>
      <c r="M40" s="19"/>
      <c r="N40" s="20"/>
    </row>
    <row r="41" spans="1:14" ht="24.95" customHeight="1" x14ac:dyDescent="0.15">
      <c r="A41" s="28"/>
      <c r="B41" s="18"/>
      <c r="C41" s="18"/>
      <c r="D41" s="17"/>
      <c r="E41" s="26"/>
      <c r="F41" s="19"/>
      <c r="G41" s="19"/>
      <c r="H41" s="19"/>
      <c r="I41" s="19"/>
      <c r="J41" s="19"/>
      <c r="K41" s="19"/>
      <c r="L41" s="19"/>
      <c r="M41" s="19"/>
      <c r="N41" s="20"/>
    </row>
    <row r="42" spans="1:14" ht="24.95" customHeight="1" x14ac:dyDescent="0.15">
      <c r="A42" s="28"/>
      <c r="B42" s="18"/>
      <c r="C42" s="18"/>
      <c r="D42" s="17"/>
      <c r="E42" s="26"/>
      <c r="F42" s="19"/>
      <c r="G42" s="19"/>
      <c r="H42" s="19"/>
      <c r="I42" s="19"/>
      <c r="J42" s="19"/>
      <c r="K42" s="19"/>
      <c r="L42" s="19"/>
      <c r="M42" s="19"/>
      <c r="N42" s="20"/>
    </row>
    <row r="43" spans="1:14" ht="24.95" customHeight="1" x14ac:dyDescent="0.15">
      <c r="A43" s="28"/>
      <c r="B43" s="18"/>
      <c r="C43" s="18"/>
      <c r="D43" s="17"/>
      <c r="E43" s="26"/>
      <c r="F43" s="19"/>
      <c r="G43" s="19"/>
      <c r="H43" s="19"/>
      <c r="I43" s="19"/>
      <c r="J43" s="19"/>
      <c r="K43" s="19"/>
      <c r="L43" s="19"/>
      <c r="M43" s="19"/>
      <c r="N43" s="20"/>
    </row>
    <row r="44" spans="1:14" ht="24.95" customHeight="1" x14ac:dyDescent="0.15">
      <c r="A44" s="31"/>
      <c r="B44" s="18"/>
      <c r="C44" s="18"/>
      <c r="D44" s="17"/>
      <c r="E44" s="26"/>
      <c r="F44" s="19"/>
      <c r="G44" s="19"/>
      <c r="H44" s="19"/>
      <c r="I44" s="19"/>
      <c r="J44" s="19"/>
      <c r="K44" s="19"/>
      <c r="L44" s="19"/>
      <c r="M44" s="19"/>
      <c r="N44" s="20"/>
    </row>
    <row r="45" spans="1:14" ht="24.95" customHeight="1" x14ac:dyDescent="0.15">
      <c r="A45" s="28"/>
      <c r="B45" s="18"/>
      <c r="C45" s="18"/>
      <c r="D45" s="17"/>
      <c r="E45" s="26"/>
      <c r="F45" s="19"/>
      <c r="G45" s="19"/>
      <c r="H45" s="19"/>
      <c r="I45" s="19"/>
      <c r="J45" s="19"/>
      <c r="K45" s="19"/>
      <c r="L45" s="19"/>
      <c r="M45" s="19"/>
      <c r="N45" s="20"/>
    </row>
    <row r="46" spans="1:14" ht="24.95" customHeight="1" x14ac:dyDescent="0.15">
      <c r="A46" s="28"/>
      <c r="B46" s="18"/>
      <c r="C46" s="18"/>
      <c r="D46" s="17"/>
      <c r="E46" s="26"/>
      <c r="F46" s="19"/>
      <c r="G46" s="19"/>
      <c r="H46" s="19"/>
      <c r="I46" s="19"/>
      <c r="J46" s="19"/>
      <c r="K46" s="19"/>
      <c r="L46" s="19"/>
      <c r="M46" s="19"/>
      <c r="N46" s="20"/>
    </row>
    <row r="47" spans="1:14" s="10" customFormat="1" ht="24.95" customHeight="1" x14ac:dyDescent="0.15">
      <c r="A47" s="27"/>
      <c r="B47" s="22" t="s">
        <v>26</v>
      </c>
      <c r="C47" s="15"/>
      <c r="D47" s="21"/>
      <c r="E47" s="22"/>
      <c r="F47" s="23"/>
      <c r="G47" s="23">
        <f>SUM(G31:G33)</f>
        <v>1550000</v>
      </c>
      <c r="H47" s="23"/>
      <c r="I47" s="23"/>
      <c r="J47" s="23"/>
      <c r="K47" s="23"/>
      <c r="L47" s="23"/>
      <c r="M47" s="23"/>
      <c r="N47" s="24"/>
    </row>
    <row r="48" spans="1:14" s="10" customFormat="1" ht="24.95" customHeight="1" x14ac:dyDescent="0.15">
      <c r="A48" s="14" t="s">
        <v>19</v>
      </c>
      <c r="B48" s="15" t="s">
        <v>20</v>
      </c>
      <c r="C48" s="15"/>
      <c r="D48" s="21"/>
      <c r="E48" s="22"/>
      <c r="F48" s="23"/>
      <c r="G48" s="23"/>
      <c r="H48" s="23"/>
      <c r="I48" s="23"/>
      <c r="J48" s="23"/>
      <c r="K48" s="23"/>
      <c r="L48" s="23"/>
      <c r="M48" s="23"/>
      <c r="N48" s="24"/>
    </row>
    <row r="49" spans="1:14" s="10" customFormat="1" ht="24.95" customHeight="1" x14ac:dyDescent="0.15">
      <c r="A49" s="27" t="s">
        <v>16</v>
      </c>
      <c r="B49" s="15" t="str">
        <f>'[1]수량(2)'!B4</f>
        <v xml:space="preserve">현장계측제어반(ICP-GH1) </v>
      </c>
      <c r="C49" s="15"/>
      <c r="D49" s="21"/>
      <c r="E49" s="22"/>
      <c r="F49" s="23"/>
      <c r="G49" s="23"/>
      <c r="H49" s="23"/>
      <c r="I49" s="23"/>
      <c r="J49" s="23"/>
      <c r="K49" s="23"/>
      <c r="L49" s="23"/>
      <c r="M49" s="23"/>
      <c r="N49" s="24"/>
    </row>
    <row r="50" spans="1:14" s="10" customFormat="1" ht="24.95" customHeight="1" x14ac:dyDescent="0.15">
      <c r="A50" s="27" t="s">
        <v>41</v>
      </c>
      <c r="B50" s="15" t="s">
        <v>42</v>
      </c>
      <c r="C50" s="15"/>
      <c r="D50" s="21"/>
      <c r="E50" s="22"/>
      <c r="F50" s="23"/>
      <c r="G50" s="23"/>
      <c r="H50" s="23"/>
      <c r="I50" s="23"/>
      <c r="J50" s="23"/>
      <c r="K50" s="23"/>
      <c r="L50" s="23"/>
      <c r="M50" s="23"/>
      <c r="N50" s="24"/>
    </row>
    <row r="51" spans="1:14" ht="24.95" customHeight="1" x14ac:dyDescent="0.15">
      <c r="A51" s="36"/>
      <c r="B51" s="18" t="str">
        <f>+'[1]공량(2)'!B5</f>
        <v>LOCKER(STS, 옥외형)</v>
      </c>
      <c r="C51" s="18" t="str">
        <f>+'[1]공량(2)'!C5</f>
        <v>STS, 1,000×1,800×600, 1.5t(117㎏)</v>
      </c>
      <c r="D51" s="17">
        <f>+'[1]공량(2)'!D5</f>
        <v>1</v>
      </c>
      <c r="E51" s="26" t="str">
        <f>+'[1]공량(2)'!E5</f>
        <v>면</v>
      </c>
      <c r="F51" s="19">
        <f t="shared" ref="F51:G81" si="2">SUM(J51,H51,L51)</f>
        <v>3744000</v>
      </c>
      <c r="G51" s="19">
        <f t="shared" si="2"/>
        <v>3744000</v>
      </c>
      <c r="H51" s="19">
        <f>+[1]가격조사!M93</f>
        <v>3744000</v>
      </c>
      <c r="I51" s="19">
        <f t="shared" ref="I51:I114" si="3">INT(H51*D51)</f>
        <v>3744000</v>
      </c>
      <c r="J51" s="19"/>
      <c r="K51" s="19"/>
      <c r="L51" s="19"/>
      <c r="M51" s="19"/>
      <c r="N51" s="20"/>
    </row>
    <row r="52" spans="1:14" ht="24.95" customHeight="1" x14ac:dyDescent="0.15">
      <c r="A52" s="36"/>
      <c r="B52" s="18" t="str">
        <f>+'[1]공량(2)'!B6</f>
        <v>DOOR HANDLE(W/KEY)</v>
      </c>
      <c r="C52" s="18" t="str">
        <f>+'[1]공량(2)'!C6</f>
        <v>(L)</v>
      </c>
      <c r="D52" s="17">
        <f>+'[1]공량(2)'!D6</f>
        <v>2</v>
      </c>
      <c r="E52" s="26" t="str">
        <f>+'[1]공량(2)'!E6</f>
        <v>개</v>
      </c>
      <c r="F52" s="19">
        <f t="shared" si="2"/>
        <v>5690</v>
      </c>
      <c r="G52" s="19">
        <f t="shared" si="2"/>
        <v>11380</v>
      </c>
      <c r="H52" s="19">
        <f>+[1]가격조사!M95</f>
        <v>5690</v>
      </c>
      <c r="I52" s="19">
        <f t="shared" si="3"/>
        <v>11380</v>
      </c>
      <c r="J52" s="19"/>
      <c r="K52" s="19"/>
      <c r="L52" s="19"/>
      <c r="M52" s="19"/>
      <c r="N52" s="20"/>
    </row>
    <row r="53" spans="1:14" ht="24.95" customHeight="1" x14ac:dyDescent="0.15">
      <c r="A53" s="36"/>
      <c r="B53" s="18" t="str">
        <f>+'[1]공량(2)'!B7</f>
        <v>DOOR STOPPER</v>
      </c>
      <c r="C53" s="18" t="str">
        <f>+'[1]공량(2)'!C7</f>
        <v>STS</v>
      </c>
      <c r="D53" s="17">
        <f>+'[1]공량(2)'!D7</f>
        <v>2</v>
      </c>
      <c r="E53" s="26" t="str">
        <f>+'[1]공량(2)'!E7</f>
        <v>개</v>
      </c>
      <c r="F53" s="19">
        <f t="shared" si="2"/>
        <v>10000</v>
      </c>
      <c r="G53" s="19">
        <f t="shared" si="2"/>
        <v>20000</v>
      </c>
      <c r="H53" s="19">
        <f>+[1]가격조사!M96</f>
        <v>10000</v>
      </c>
      <c r="I53" s="19">
        <f t="shared" si="3"/>
        <v>20000</v>
      </c>
      <c r="J53" s="19"/>
      <c r="K53" s="19"/>
      <c r="L53" s="19"/>
      <c r="M53" s="19"/>
      <c r="N53" s="20"/>
    </row>
    <row r="54" spans="1:14" ht="24.95" customHeight="1" x14ac:dyDescent="0.15">
      <c r="A54" s="36"/>
      <c r="B54" s="18" t="str">
        <f>+'[1]공량(2)'!B8</f>
        <v>NAME PLATE</v>
      </c>
      <c r="C54" s="18" t="str">
        <f>+'[1]공량(2)'!C8</f>
        <v>ACRYL(L)</v>
      </c>
      <c r="D54" s="17">
        <f>+'[1]공량(2)'!D8</f>
        <v>1</v>
      </c>
      <c r="E54" s="26" t="str">
        <f>+'[1]공량(2)'!E8</f>
        <v>개</v>
      </c>
      <c r="F54" s="19">
        <f t="shared" si="2"/>
        <v>5690</v>
      </c>
      <c r="G54" s="19">
        <f t="shared" si="2"/>
        <v>5690</v>
      </c>
      <c r="H54" s="19">
        <f>+[1]가격조사!M97</f>
        <v>5690</v>
      </c>
      <c r="I54" s="19">
        <f t="shared" si="3"/>
        <v>5690</v>
      </c>
      <c r="J54" s="19"/>
      <c r="K54" s="19"/>
      <c r="L54" s="19"/>
      <c r="M54" s="19"/>
      <c r="N54" s="20"/>
    </row>
    <row r="55" spans="1:14" ht="24.95" customHeight="1" x14ac:dyDescent="0.15">
      <c r="A55" s="36"/>
      <c r="B55" s="18" t="str">
        <f>+'[1]공량(2)'!B9</f>
        <v>NAME PLATE</v>
      </c>
      <c r="C55" s="18" t="str">
        <f>+'[1]공량(2)'!C9</f>
        <v>ACRYL(S)</v>
      </c>
      <c r="D55" s="17">
        <f>+'[1]공량(2)'!D9</f>
        <v>97</v>
      </c>
      <c r="E55" s="26" t="str">
        <f>+'[1]공량(2)'!E9</f>
        <v>개</v>
      </c>
      <c r="F55" s="19">
        <f t="shared" si="2"/>
        <v>3000</v>
      </c>
      <c r="G55" s="19">
        <f t="shared" si="2"/>
        <v>291000</v>
      </c>
      <c r="H55" s="19">
        <f>+[1]가격조사!M98</f>
        <v>3000</v>
      </c>
      <c r="I55" s="19">
        <f t="shared" si="3"/>
        <v>291000</v>
      </c>
      <c r="J55" s="19"/>
      <c r="K55" s="19"/>
      <c r="L55" s="19"/>
      <c r="M55" s="19"/>
      <c r="N55" s="20"/>
    </row>
    <row r="56" spans="1:14" ht="24.95" customHeight="1" x14ac:dyDescent="0.15">
      <c r="A56" s="36"/>
      <c r="B56" s="18" t="str">
        <f>+'[1]공량(2)'!B10</f>
        <v>MCCB</v>
      </c>
      <c r="C56" s="18" t="str">
        <f>+'[1]공량(2)'!C10</f>
        <v>4P 225AF</v>
      </c>
      <c r="D56" s="17">
        <f>+'[1]공량(2)'!D10</f>
        <v>1</v>
      </c>
      <c r="E56" s="26" t="str">
        <f>+'[1]공량(2)'!E10</f>
        <v>개</v>
      </c>
      <c r="F56" s="19">
        <f t="shared" si="2"/>
        <v>310900</v>
      </c>
      <c r="G56" s="19">
        <f t="shared" si="2"/>
        <v>310900</v>
      </c>
      <c r="H56" s="19">
        <f>+[1]가격조사!M99</f>
        <v>310900</v>
      </c>
      <c r="I56" s="19">
        <f t="shared" si="3"/>
        <v>310900</v>
      </c>
      <c r="J56" s="19"/>
      <c r="K56" s="19"/>
      <c r="L56" s="19"/>
      <c r="M56" s="19"/>
      <c r="N56" s="20"/>
    </row>
    <row r="57" spans="1:14" s="43" customFormat="1" ht="24.95" customHeight="1" x14ac:dyDescent="0.15">
      <c r="A57" s="38"/>
      <c r="B57" s="39" t="str">
        <f>+'[1]공량(2)'!B11</f>
        <v>MCCB</v>
      </c>
      <c r="C57" s="39" t="str">
        <f>+'[1]공량(2)'!C11</f>
        <v>4P 50AF</v>
      </c>
      <c r="D57" s="40">
        <f>+'[1]공량(2)'!D11</f>
        <v>1</v>
      </c>
      <c r="E57" s="41" t="str">
        <f>+'[1]공량(2)'!E11</f>
        <v>개</v>
      </c>
      <c r="F57" s="37">
        <f t="shared" si="2"/>
        <v>72300</v>
      </c>
      <c r="G57" s="37">
        <f t="shared" si="2"/>
        <v>72300</v>
      </c>
      <c r="H57" s="37">
        <f>+[1]가격조사!M100</f>
        <v>72300</v>
      </c>
      <c r="I57" s="37">
        <f t="shared" si="3"/>
        <v>72300</v>
      </c>
      <c r="J57" s="37"/>
      <c r="K57" s="37"/>
      <c r="L57" s="37"/>
      <c r="M57" s="37"/>
      <c r="N57" s="42"/>
    </row>
    <row r="58" spans="1:14" ht="24.95" customHeight="1" x14ac:dyDescent="0.15">
      <c r="A58" s="36"/>
      <c r="B58" s="18" t="str">
        <f>+'[1]공량(2)'!B12</f>
        <v>DIGITAL MULTIMETER</v>
      </c>
      <c r="C58" s="18" t="str">
        <f>+'[1]공량(2)'!C12</f>
        <v>3Φ4W, RS-485</v>
      </c>
      <c r="D58" s="17">
        <f>+'[1]공량(2)'!D12</f>
        <v>1</v>
      </c>
      <c r="E58" s="26" t="str">
        <f>+'[1]공량(2)'!E12</f>
        <v>개</v>
      </c>
      <c r="F58" s="19">
        <f t="shared" si="2"/>
        <v>900000</v>
      </c>
      <c r="G58" s="19">
        <f t="shared" si="2"/>
        <v>900000</v>
      </c>
      <c r="H58" s="19">
        <f>+[1]가격조사!M101</f>
        <v>900000</v>
      </c>
      <c r="I58" s="19">
        <f t="shared" si="3"/>
        <v>900000</v>
      </c>
      <c r="J58" s="19"/>
      <c r="K58" s="19"/>
      <c r="L58" s="19"/>
      <c r="M58" s="19"/>
      <c r="N58" s="20"/>
    </row>
    <row r="59" spans="1:14" s="47" customFormat="1" ht="24.95" customHeight="1" x14ac:dyDescent="0.15">
      <c r="A59" s="44"/>
      <c r="B59" s="18" t="str">
        <f>+'[1]공량(2)'!B13</f>
        <v>SPD</v>
      </c>
      <c r="C59" s="18" t="str">
        <f>+'[1]공량(2)'!C13</f>
        <v>3Φ4W, 400㎄</v>
      </c>
      <c r="D59" s="17">
        <f>+'[1]공량(2)'!D13</f>
        <v>1</v>
      </c>
      <c r="E59" s="26" t="str">
        <f>+'[1]공량(2)'!E13</f>
        <v>개</v>
      </c>
      <c r="F59" s="19">
        <f t="shared" si="2"/>
        <v>1700000</v>
      </c>
      <c r="G59" s="19">
        <f t="shared" si="2"/>
        <v>1700000</v>
      </c>
      <c r="H59" s="19">
        <f>+[1]가격조사!M102</f>
        <v>1700000</v>
      </c>
      <c r="I59" s="19">
        <f t="shared" si="3"/>
        <v>1700000</v>
      </c>
      <c r="J59" s="45"/>
      <c r="K59" s="45"/>
      <c r="L59" s="45"/>
      <c r="M59" s="45"/>
      <c r="N59" s="46"/>
    </row>
    <row r="60" spans="1:14" s="47" customFormat="1" ht="24.95" customHeight="1" x14ac:dyDescent="0.15">
      <c r="A60" s="44"/>
      <c r="B60" s="18" t="str">
        <f>+'[1]공량(2)'!B14</f>
        <v>ARRESTER(통신용)</v>
      </c>
      <c r="C60" s="18" t="str">
        <f>+'[1]공량(2)'!C14</f>
        <v>통신용(Ethernet)</v>
      </c>
      <c r="D60" s="17">
        <f>+'[1]공량(2)'!D14</f>
        <v>3</v>
      </c>
      <c r="E60" s="26" t="str">
        <f>+'[1]공량(2)'!E14</f>
        <v>개</v>
      </c>
      <c r="F60" s="19">
        <f t="shared" si="2"/>
        <v>250000</v>
      </c>
      <c r="G60" s="19">
        <f t="shared" si="2"/>
        <v>750000</v>
      </c>
      <c r="H60" s="19">
        <f>+[1]가격조사!M103</f>
        <v>250000</v>
      </c>
      <c r="I60" s="19">
        <f t="shared" si="3"/>
        <v>750000</v>
      </c>
      <c r="J60" s="45"/>
      <c r="K60" s="45"/>
      <c r="L60" s="45"/>
      <c r="M60" s="45"/>
      <c r="N60" s="46"/>
    </row>
    <row r="61" spans="1:14" s="47" customFormat="1" ht="24.95" customHeight="1" x14ac:dyDescent="0.15">
      <c r="A61" s="44"/>
      <c r="B61" s="18" t="str">
        <f>+'[1]공량(2)'!B15</f>
        <v>ARRESTER(통신용)</v>
      </c>
      <c r="C61" s="18" t="str">
        <f>+'[1]공량(2)'!C15</f>
        <v xml:space="preserve">RS-232C, RS-485 </v>
      </c>
      <c r="D61" s="17">
        <f>+'[1]공량(2)'!D15</f>
        <v>10</v>
      </c>
      <c r="E61" s="26" t="str">
        <f>+'[1]공량(2)'!E15</f>
        <v>개</v>
      </c>
      <c r="F61" s="19">
        <f t="shared" si="2"/>
        <v>250000</v>
      </c>
      <c r="G61" s="19">
        <f t="shared" si="2"/>
        <v>2500000</v>
      </c>
      <c r="H61" s="19">
        <f>+[1]가격조사!M104</f>
        <v>250000</v>
      </c>
      <c r="I61" s="19">
        <f t="shared" si="3"/>
        <v>2500000</v>
      </c>
      <c r="J61" s="45"/>
      <c r="K61" s="45"/>
      <c r="L61" s="45"/>
      <c r="M61" s="45"/>
      <c r="N61" s="46"/>
    </row>
    <row r="62" spans="1:14" s="47" customFormat="1" ht="24.95" customHeight="1" x14ac:dyDescent="0.15">
      <c r="A62" s="44"/>
      <c r="B62" s="18" t="str">
        <f>+'[1]공량(2)'!B16</f>
        <v>ARRESTER(신호제어용)</v>
      </c>
      <c r="C62" s="18" t="str">
        <f>+'[1]공량(2)'!C16</f>
        <v xml:space="preserve">4~20㎃DC </v>
      </c>
      <c r="D62" s="17">
        <f>+'[1]공량(2)'!D16</f>
        <v>2</v>
      </c>
      <c r="E62" s="26" t="str">
        <f>+'[1]공량(2)'!E16</f>
        <v>개</v>
      </c>
      <c r="F62" s="19">
        <f t="shared" si="2"/>
        <v>250000</v>
      </c>
      <c r="G62" s="19">
        <f t="shared" si="2"/>
        <v>500000</v>
      </c>
      <c r="H62" s="19">
        <f>+[1]가격조사!M105</f>
        <v>250000</v>
      </c>
      <c r="I62" s="19">
        <f t="shared" si="3"/>
        <v>500000</v>
      </c>
      <c r="J62" s="45"/>
      <c r="K62" s="45"/>
      <c r="L62" s="45"/>
      <c r="M62" s="45"/>
      <c r="N62" s="46"/>
    </row>
    <row r="63" spans="1:14" s="48" customFormat="1" ht="24.95" customHeight="1" x14ac:dyDescent="0.15">
      <c r="A63" s="36"/>
      <c r="B63" s="18" t="str">
        <f>+'[1]공량(2)'!B17</f>
        <v>PT</v>
      </c>
      <c r="C63" s="18" t="str">
        <f>+'[1]공량(2)'!C17</f>
        <v>440/110V, 50VA</v>
      </c>
      <c r="D63" s="17">
        <f>+'[1]공량(2)'!D17</f>
        <v>3</v>
      </c>
      <c r="E63" s="26" t="str">
        <f>+'[1]공량(2)'!E17</f>
        <v>개</v>
      </c>
      <c r="F63" s="19">
        <f t="shared" si="2"/>
        <v>90000</v>
      </c>
      <c r="G63" s="19">
        <f t="shared" si="2"/>
        <v>270000</v>
      </c>
      <c r="H63" s="19">
        <f>+[1]가격조사!M106</f>
        <v>90000</v>
      </c>
      <c r="I63" s="19">
        <f t="shared" si="3"/>
        <v>270000</v>
      </c>
      <c r="J63" s="19"/>
      <c r="K63" s="19"/>
      <c r="L63" s="19"/>
      <c r="M63" s="19"/>
      <c r="N63" s="20"/>
    </row>
    <row r="64" spans="1:14" s="48" customFormat="1" ht="24.95" customHeight="1" x14ac:dyDescent="0.15">
      <c r="A64" s="36"/>
      <c r="B64" s="18" t="str">
        <f>+'[1]공량(2)'!B18</f>
        <v>CT</v>
      </c>
      <c r="C64" s="18" t="str">
        <f>+'[1]공량(2)'!C18</f>
        <v>200/5A RING TYPE</v>
      </c>
      <c r="D64" s="17">
        <f>+'[1]공량(2)'!D18</f>
        <v>3</v>
      </c>
      <c r="E64" s="26" t="str">
        <f>+'[1]공량(2)'!E18</f>
        <v>개</v>
      </c>
      <c r="F64" s="19">
        <f t="shared" si="2"/>
        <v>21000</v>
      </c>
      <c r="G64" s="19">
        <f t="shared" si="2"/>
        <v>63000</v>
      </c>
      <c r="H64" s="19">
        <f>+[1]가격조사!M107</f>
        <v>21000</v>
      </c>
      <c r="I64" s="19">
        <f t="shared" si="3"/>
        <v>63000</v>
      </c>
      <c r="J64" s="19"/>
      <c r="K64" s="19"/>
      <c r="L64" s="19"/>
      <c r="M64" s="19"/>
      <c r="N64" s="20"/>
    </row>
    <row r="65" spans="1:14" ht="24.95" customHeight="1" x14ac:dyDescent="0.15">
      <c r="A65" s="36"/>
      <c r="B65" s="18" t="str">
        <f>+'[1]공량(2)'!B19</f>
        <v>FUSE &amp; HOLDER</v>
      </c>
      <c r="C65" s="18" t="str">
        <f>+'[1]공량(2)'!C19</f>
        <v xml:space="preserve">AC250V/2A </v>
      </c>
      <c r="D65" s="17">
        <f>+'[1]공량(2)'!D19</f>
        <v>4</v>
      </c>
      <c r="E65" s="26" t="str">
        <f>+'[1]공량(2)'!E19</f>
        <v>개</v>
      </c>
      <c r="F65" s="19">
        <f t="shared" si="2"/>
        <v>3100</v>
      </c>
      <c r="G65" s="19">
        <f t="shared" si="2"/>
        <v>12400</v>
      </c>
      <c r="H65" s="19">
        <f>+[1]가격조사!M108</f>
        <v>3100</v>
      </c>
      <c r="I65" s="19">
        <f t="shared" si="3"/>
        <v>12400</v>
      </c>
      <c r="J65" s="19"/>
      <c r="K65" s="19"/>
      <c r="L65" s="19"/>
      <c r="M65" s="19"/>
      <c r="N65" s="20"/>
    </row>
    <row r="66" spans="1:14" ht="24.95" customHeight="1" x14ac:dyDescent="0.15">
      <c r="A66" s="36"/>
      <c r="B66" s="18" t="str">
        <f>+'[1]공량(2)'!B20</f>
        <v>DIGITAL INDICATOR</v>
      </c>
      <c r="C66" s="18" t="str">
        <f>+'[1]공량(2)'!C20</f>
        <v>4~20㎃DC, 4Digit</v>
      </c>
      <c r="D66" s="17">
        <f>+'[1]공량(2)'!D20</f>
        <v>6</v>
      </c>
      <c r="E66" s="26" t="str">
        <f>+'[1]공량(2)'!E20</f>
        <v>개</v>
      </c>
      <c r="F66" s="19">
        <f t="shared" si="2"/>
        <v>150000</v>
      </c>
      <c r="G66" s="19">
        <f t="shared" si="2"/>
        <v>900000</v>
      </c>
      <c r="H66" s="19">
        <f>+[1]가격조사!M109</f>
        <v>150000</v>
      </c>
      <c r="I66" s="19">
        <f t="shared" si="3"/>
        <v>900000</v>
      </c>
      <c r="J66" s="19"/>
      <c r="K66" s="19"/>
      <c r="L66" s="19"/>
      <c r="M66" s="19"/>
      <c r="N66" s="20"/>
    </row>
    <row r="67" spans="1:14" s="43" customFormat="1" ht="24.95" customHeight="1" x14ac:dyDescent="0.15">
      <c r="A67" s="38"/>
      <c r="B67" s="39" t="str">
        <f>+'[1]공량(2)'!B21</f>
        <v>가변저항(VR)</v>
      </c>
      <c r="C67" s="39" t="str">
        <f>+'[1]공량(2)'!C21</f>
        <v>1/2W 1㏀</v>
      </c>
      <c r="D67" s="40">
        <f>+'[1]공량(2)'!D21</f>
        <v>6</v>
      </c>
      <c r="E67" s="41" t="str">
        <f>+'[1]공량(2)'!E21</f>
        <v>개</v>
      </c>
      <c r="F67" s="37">
        <f t="shared" si="2"/>
        <v>8500</v>
      </c>
      <c r="G67" s="37">
        <f t="shared" si="2"/>
        <v>51000</v>
      </c>
      <c r="H67" s="37">
        <f>+[1]가격조사!M110</f>
        <v>8500</v>
      </c>
      <c r="I67" s="37">
        <f t="shared" si="3"/>
        <v>51000</v>
      </c>
      <c r="J67" s="37"/>
      <c r="K67" s="37"/>
      <c r="L67" s="37"/>
      <c r="M67" s="37"/>
      <c r="N67" s="42"/>
    </row>
    <row r="68" spans="1:14" ht="24.95" customHeight="1" x14ac:dyDescent="0.15">
      <c r="A68" s="36"/>
      <c r="B68" s="18" t="str">
        <f>+'[1]공량(2)'!B22</f>
        <v>SQUARE LAMP</v>
      </c>
      <c r="C68" s="18" t="str">
        <f>+'[1]공량(2)'!C22</f>
        <v>40×32㎜, LED</v>
      </c>
      <c r="D68" s="17">
        <f>+'[1]공량(2)'!D22</f>
        <v>4</v>
      </c>
      <c r="E68" s="26" t="str">
        <f>+'[1]공량(2)'!E22</f>
        <v>개</v>
      </c>
      <c r="F68" s="19">
        <f t="shared" si="2"/>
        <v>6600</v>
      </c>
      <c r="G68" s="19">
        <f t="shared" si="2"/>
        <v>26400</v>
      </c>
      <c r="H68" s="19">
        <f>+[1]가격조사!M111</f>
        <v>6600</v>
      </c>
      <c r="I68" s="19">
        <f t="shared" si="3"/>
        <v>26400</v>
      </c>
      <c r="J68" s="19"/>
      <c r="K68" s="19"/>
      <c r="L68" s="19"/>
      <c r="M68" s="19"/>
      <c r="N68" s="20"/>
    </row>
    <row r="69" spans="1:14" ht="24.95" customHeight="1" x14ac:dyDescent="0.15">
      <c r="A69" s="36"/>
      <c r="B69" s="18" t="str">
        <f>+'[1]공량(2)'!B23</f>
        <v>PILOT LAMP</v>
      </c>
      <c r="C69" s="18" t="str">
        <f>+'[1]공량(2)'!C23</f>
        <v>Φ30㎜, LED</v>
      </c>
      <c r="D69" s="17">
        <f>+'[1]공량(2)'!D23</f>
        <v>17</v>
      </c>
      <c r="E69" s="26" t="str">
        <f>+'[1]공량(2)'!E23</f>
        <v>개</v>
      </c>
      <c r="F69" s="19">
        <f t="shared" si="2"/>
        <v>5400</v>
      </c>
      <c r="G69" s="19">
        <f t="shared" si="2"/>
        <v>91800</v>
      </c>
      <c r="H69" s="19">
        <f>+[1]가격조사!M112</f>
        <v>5400</v>
      </c>
      <c r="I69" s="19">
        <f t="shared" si="3"/>
        <v>91800</v>
      </c>
      <c r="J69" s="19"/>
      <c r="K69" s="19"/>
      <c r="L69" s="19"/>
      <c r="M69" s="19"/>
      <c r="N69" s="20"/>
    </row>
    <row r="70" spans="1:14" ht="24.95" customHeight="1" x14ac:dyDescent="0.15">
      <c r="A70" s="36"/>
      <c r="B70" s="18" t="str">
        <f>+'[1]공량(2)'!B24</f>
        <v>SELECTOR S/W</v>
      </c>
      <c r="C70" s="18" t="str">
        <f>+'[1]공량(2)'!C24</f>
        <v>Φ30㎜, 2단</v>
      </c>
      <c r="D70" s="17">
        <f>+'[1]공량(2)'!D24</f>
        <v>2</v>
      </c>
      <c r="E70" s="26" t="str">
        <f>+'[1]공량(2)'!E24</f>
        <v>개</v>
      </c>
      <c r="F70" s="19">
        <f t="shared" si="2"/>
        <v>2300</v>
      </c>
      <c r="G70" s="19">
        <f t="shared" si="2"/>
        <v>4600</v>
      </c>
      <c r="H70" s="19">
        <f>+[1]가격조사!M113</f>
        <v>2300</v>
      </c>
      <c r="I70" s="19">
        <f t="shared" si="3"/>
        <v>4600</v>
      </c>
      <c r="J70" s="19"/>
      <c r="K70" s="19"/>
      <c r="L70" s="19"/>
      <c r="M70" s="19"/>
      <c r="N70" s="20"/>
    </row>
    <row r="71" spans="1:14" ht="24.95" customHeight="1" x14ac:dyDescent="0.15">
      <c r="A71" s="36"/>
      <c r="B71" s="18" t="str">
        <f>+'[1]공량(2)'!B25</f>
        <v>PBL S/W</v>
      </c>
      <c r="C71" s="18" t="str">
        <f>+'[1]공량(2)'!C25</f>
        <v>Φ30㎜, LED(1a1b)</v>
      </c>
      <c r="D71" s="17">
        <f>+'[1]공량(2)'!D25</f>
        <v>42</v>
      </c>
      <c r="E71" s="26" t="str">
        <f>+'[1]공량(2)'!E25</f>
        <v>개</v>
      </c>
      <c r="F71" s="19">
        <f t="shared" si="2"/>
        <v>6800</v>
      </c>
      <c r="G71" s="19">
        <f t="shared" si="2"/>
        <v>285600</v>
      </c>
      <c r="H71" s="19">
        <f>+[1]가격조사!M114</f>
        <v>6800</v>
      </c>
      <c r="I71" s="19">
        <f t="shared" si="3"/>
        <v>285600</v>
      </c>
      <c r="J71" s="19"/>
      <c r="K71" s="19"/>
      <c r="L71" s="19"/>
      <c r="M71" s="19"/>
      <c r="N71" s="20"/>
    </row>
    <row r="72" spans="1:14" ht="24.95" customHeight="1" x14ac:dyDescent="0.15">
      <c r="A72" s="36"/>
      <c r="B72" s="18" t="str">
        <f>+'[1]공량(2)'!B26</f>
        <v>PB S/W</v>
      </c>
      <c r="C72" s="18" t="str">
        <f>+'[1]공량(2)'!C26</f>
        <v>Φ30㎜, 1a1b</v>
      </c>
      <c r="D72" s="17">
        <f>+'[1]공량(2)'!D26</f>
        <v>3</v>
      </c>
      <c r="E72" s="26" t="str">
        <f>+'[1]공량(2)'!E26</f>
        <v>개</v>
      </c>
      <c r="F72" s="19">
        <f t="shared" si="2"/>
        <v>2200</v>
      </c>
      <c r="G72" s="19">
        <f t="shared" si="2"/>
        <v>6600</v>
      </c>
      <c r="H72" s="19">
        <f>+[1]가격조사!M115</f>
        <v>2200</v>
      </c>
      <c r="I72" s="19">
        <f t="shared" si="3"/>
        <v>6600</v>
      </c>
      <c r="J72" s="19"/>
      <c r="K72" s="19"/>
      <c r="L72" s="19"/>
      <c r="M72" s="19"/>
      <c r="N72" s="20"/>
    </row>
    <row r="73" spans="1:14" ht="24.95" customHeight="1" x14ac:dyDescent="0.15">
      <c r="A73" s="36"/>
      <c r="B73" s="18" t="str">
        <f>+'[1]공량(2)'!B27</f>
        <v>BUZZER</v>
      </c>
      <c r="C73" s="18" t="str">
        <f>+'[1]공량(2)'!C27</f>
        <v>AC 65㎜</v>
      </c>
      <c r="D73" s="17">
        <f>+'[1]공량(2)'!D27</f>
        <v>1</v>
      </c>
      <c r="E73" s="26" t="str">
        <f>+'[1]공량(2)'!E27</f>
        <v>개</v>
      </c>
      <c r="F73" s="19">
        <f t="shared" si="2"/>
        <v>5100</v>
      </c>
      <c r="G73" s="19">
        <f t="shared" si="2"/>
        <v>5100</v>
      </c>
      <c r="H73" s="19">
        <f>+[1]가격조사!M116</f>
        <v>5100</v>
      </c>
      <c r="I73" s="19">
        <f t="shared" si="3"/>
        <v>5100</v>
      </c>
      <c r="J73" s="19"/>
      <c r="K73" s="19"/>
      <c r="L73" s="19"/>
      <c r="M73" s="19"/>
      <c r="N73" s="20"/>
    </row>
    <row r="74" spans="1:14" ht="24.95" customHeight="1" x14ac:dyDescent="0.15">
      <c r="A74" s="36"/>
      <c r="B74" s="18" t="str">
        <f>+'[1]공량(2)'!B28</f>
        <v>MCCB</v>
      </c>
      <c r="C74" s="18" t="str">
        <f>+'[1]공량(2)'!C28</f>
        <v>3P 100AF</v>
      </c>
      <c r="D74" s="17">
        <f>+'[1]공량(2)'!D28</f>
        <v>3</v>
      </c>
      <c r="E74" s="26" t="str">
        <f>+'[1]공량(2)'!E28</f>
        <v>개</v>
      </c>
      <c r="F74" s="19">
        <f t="shared" si="2"/>
        <v>112800</v>
      </c>
      <c r="G74" s="19">
        <f t="shared" si="2"/>
        <v>338400</v>
      </c>
      <c r="H74" s="19">
        <f>+[1]가격조사!M118</f>
        <v>112800</v>
      </c>
      <c r="I74" s="19">
        <f t="shared" si="3"/>
        <v>338400</v>
      </c>
      <c r="J74" s="19"/>
      <c r="K74" s="19"/>
      <c r="L74" s="19"/>
      <c r="M74" s="19"/>
      <c r="N74" s="20"/>
    </row>
    <row r="75" spans="1:14" ht="24.95" customHeight="1" x14ac:dyDescent="0.15">
      <c r="A75" s="36"/>
      <c r="B75" s="18" t="str">
        <f>+'[1]공량(2)'!B29</f>
        <v>MCCB</v>
      </c>
      <c r="C75" s="18" t="str">
        <f>+'[1]공량(2)'!C29</f>
        <v>3P 50AF</v>
      </c>
      <c r="D75" s="17">
        <f>+'[1]공량(2)'!D29</f>
        <v>3</v>
      </c>
      <c r="E75" s="26" t="str">
        <f>+'[1]공량(2)'!E29</f>
        <v>개</v>
      </c>
      <c r="F75" s="19">
        <f t="shared" si="2"/>
        <v>57900</v>
      </c>
      <c r="G75" s="19">
        <f t="shared" si="2"/>
        <v>173700</v>
      </c>
      <c r="H75" s="19">
        <f>+[1]가격조사!M119</f>
        <v>57900</v>
      </c>
      <c r="I75" s="19">
        <f t="shared" si="3"/>
        <v>173700</v>
      </c>
      <c r="J75" s="19"/>
      <c r="K75" s="19"/>
      <c r="L75" s="19"/>
      <c r="M75" s="19"/>
      <c r="N75" s="20"/>
    </row>
    <row r="76" spans="1:14" ht="24.95" customHeight="1" x14ac:dyDescent="0.15">
      <c r="A76" s="36"/>
      <c r="B76" s="18" t="str">
        <f>+'[1]공량(2)'!B30</f>
        <v>MCCB</v>
      </c>
      <c r="C76" s="18" t="str">
        <f>+'[1]공량(2)'!C30</f>
        <v>3P 30AF</v>
      </c>
      <c r="D76" s="17">
        <f>+'[1]공량(2)'!D30</f>
        <v>10</v>
      </c>
      <c r="E76" s="26" t="str">
        <f>+'[1]공량(2)'!E30</f>
        <v>개</v>
      </c>
      <c r="F76" s="19">
        <f t="shared" si="2"/>
        <v>53200</v>
      </c>
      <c r="G76" s="19">
        <f t="shared" si="2"/>
        <v>532000</v>
      </c>
      <c r="H76" s="19">
        <f>+[1]가격조사!M120</f>
        <v>53200</v>
      </c>
      <c r="I76" s="19">
        <f t="shared" si="3"/>
        <v>532000</v>
      </c>
      <c r="J76" s="19"/>
      <c r="K76" s="19"/>
      <c r="L76" s="19"/>
      <c r="M76" s="19"/>
      <c r="N76" s="20"/>
    </row>
    <row r="77" spans="1:14" ht="24.95" customHeight="1" x14ac:dyDescent="0.15">
      <c r="A77" s="36"/>
      <c r="B77" s="18" t="str">
        <f>+'[1]공량(2)'!B31</f>
        <v>MCCB</v>
      </c>
      <c r="C77" s="18" t="str">
        <f>+'[1]공량(2)'!C31</f>
        <v>2P 30AF</v>
      </c>
      <c r="D77" s="17">
        <f>+'[1]공량(2)'!D31</f>
        <v>4</v>
      </c>
      <c r="E77" s="26" t="str">
        <f>+'[1]공량(2)'!E31</f>
        <v>개</v>
      </c>
      <c r="F77" s="19">
        <f t="shared" si="2"/>
        <v>32500</v>
      </c>
      <c r="G77" s="19">
        <f t="shared" si="2"/>
        <v>130000</v>
      </c>
      <c r="H77" s="19">
        <f>+[1]가격조사!M121</f>
        <v>32500</v>
      </c>
      <c r="I77" s="19">
        <f t="shared" si="3"/>
        <v>130000</v>
      </c>
      <c r="J77" s="19"/>
      <c r="K77" s="19"/>
      <c r="L77" s="19"/>
      <c r="M77" s="19"/>
      <c r="N77" s="20"/>
    </row>
    <row r="78" spans="1:14" s="47" customFormat="1" ht="24.95" customHeight="1" x14ac:dyDescent="0.15">
      <c r="A78" s="44"/>
      <c r="B78" s="18" t="str">
        <f>+'[1]공량(2)'!B32</f>
        <v>ELCB</v>
      </c>
      <c r="C78" s="18" t="str">
        <f>+'[1]공량(2)'!C32</f>
        <v xml:space="preserve">2P 30AF </v>
      </c>
      <c r="D78" s="17">
        <f>+'[1]공량(2)'!D32</f>
        <v>7</v>
      </c>
      <c r="E78" s="26" t="str">
        <f>+'[1]공량(2)'!E32</f>
        <v>개</v>
      </c>
      <c r="F78" s="45">
        <f t="shared" si="2"/>
        <v>30500</v>
      </c>
      <c r="G78" s="45">
        <f t="shared" si="2"/>
        <v>213500</v>
      </c>
      <c r="H78" s="19">
        <f>+[1]가격조사!M122</f>
        <v>30500</v>
      </c>
      <c r="I78" s="19">
        <f t="shared" si="3"/>
        <v>213500</v>
      </c>
      <c r="J78" s="45"/>
      <c r="K78" s="45"/>
      <c r="L78" s="45"/>
      <c r="M78" s="45"/>
      <c r="N78" s="46"/>
    </row>
    <row r="79" spans="1:14" ht="24.95" customHeight="1" x14ac:dyDescent="0.15">
      <c r="A79" s="36"/>
      <c r="B79" s="18" t="str">
        <f>+'[1]공량(2)'!B33</f>
        <v xml:space="preserve">PLC BASE </v>
      </c>
      <c r="C79" s="18" t="str">
        <f>+'[1]공량(2)'!C33</f>
        <v>12SLOT</v>
      </c>
      <c r="D79" s="17">
        <f>+'[1]공량(2)'!D33</f>
        <v>1</v>
      </c>
      <c r="E79" s="26" t="str">
        <f>+'[1]공량(2)'!E33</f>
        <v>개</v>
      </c>
      <c r="F79" s="19">
        <f t="shared" si="2"/>
        <v>407000</v>
      </c>
      <c r="G79" s="19">
        <f t="shared" si="2"/>
        <v>407000</v>
      </c>
      <c r="H79" s="19">
        <f>+[1]가격조사!M123</f>
        <v>407000</v>
      </c>
      <c r="I79" s="19">
        <f t="shared" si="3"/>
        <v>407000</v>
      </c>
      <c r="J79" s="19"/>
      <c r="K79" s="19"/>
      <c r="L79" s="19"/>
      <c r="M79" s="19"/>
      <c r="N79" s="20"/>
    </row>
    <row r="80" spans="1:14" ht="24.95" customHeight="1" x14ac:dyDescent="0.15">
      <c r="A80" s="36"/>
      <c r="B80" s="18" t="str">
        <f>+'[1]공량(2)'!B34</f>
        <v>PLC POWER MODULE</v>
      </c>
      <c r="C80" s="18" t="str">
        <f>+'[1]공량(2)'!C34</f>
        <v>AC220V, DC5V/8.5A</v>
      </c>
      <c r="D80" s="17">
        <f>+'[1]공량(2)'!D34</f>
        <v>1</v>
      </c>
      <c r="E80" s="26" t="str">
        <f>+'[1]공량(2)'!E34</f>
        <v>개</v>
      </c>
      <c r="F80" s="19">
        <f t="shared" si="2"/>
        <v>238000</v>
      </c>
      <c r="G80" s="19">
        <f t="shared" si="2"/>
        <v>238000</v>
      </c>
      <c r="H80" s="19">
        <f>+[1]가격조사!M124</f>
        <v>238000</v>
      </c>
      <c r="I80" s="19">
        <f t="shared" si="3"/>
        <v>238000</v>
      </c>
      <c r="J80" s="19"/>
      <c r="K80" s="19"/>
      <c r="L80" s="19"/>
      <c r="M80" s="19"/>
      <c r="N80" s="20"/>
    </row>
    <row r="81" spans="1:14" ht="24.95" customHeight="1" x14ac:dyDescent="0.15">
      <c r="A81" s="36"/>
      <c r="B81" s="18" t="str">
        <f>+'[1]공량(2)'!B35</f>
        <v>PLC CPU MODULE</v>
      </c>
      <c r="C81" s="18" t="str">
        <f>+'[1]공량(2)'!C35</f>
        <v>I/O 6144Point, 128Mbyte</v>
      </c>
      <c r="D81" s="17">
        <f>+'[1]공량(2)'!D35</f>
        <v>1</v>
      </c>
      <c r="E81" s="26" t="str">
        <f>+'[1]공량(2)'!E35</f>
        <v>개</v>
      </c>
      <c r="F81" s="19">
        <f t="shared" si="2"/>
        <v>1146000</v>
      </c>
      <c r="G81" s="19">
        <f t="shared" si="2"/>
        <v>1146000</v>
      </c>
      <c r="H81" s="19">
        <f>+[1]가격조사!M125</f>
        <v>1146000</v>
      </c>
      <c r="I81" s="19">
        <f t="shared" si="3"/>
        <v>1146000</v>
      </c>
      <c r="J81" s="19"/>
      <c r="K81" s="19"/>
      <c r="L81" s="19"/>
      <c r="M81" s="19"/>
      <c r="N81" s="20"/>
    </row>
    <row r="82" spans="1:14" ht="24.95" customHeight="1" x14ac:dyDescent="0.15">
      <c r="A82" s="36"/>
      <c r="B82" s="18" t="str">
        <f>+'[1]공량(2)'!B36</f>
        <v>PLC ENET MODULE</v>
      </c>
      <c r="C82" s="18" t="str">
        <f>+'[1]공량(2)'!C36</f>
        <v>Ethernet/IP</v>
      </c>
      <c r="D82" s="17">
        <f>+'[1]공량(2)'!D36</f>
        <v>1</v>
      </c>
      <c r="E82" s="26" t="str">
        <f>+'[1]공량(2)'!E36</f>
        <v>개</v>
      </c>
      <c r="F82" s="19">
        <f t="shared" ref="F82:G97" si="4">SUM(J82,H82,L82)</f>
        <v>1291000</v>
      </c>
      <c r="G82" s="19">
        <f t="shared" si="4"/>
        <v>1291000</v>
      </c>
      <c r="H82" s="19">
        <f>+[1]가격조사!M126</f>
        <v>1291000</v>
      </c>
      <c r="I82" s="19">
        <f t="shared" si="3"/>
        <v>1291000</v>
      </c>
      <c r="J82" s="19"/>
      <c r="K82" s="19"/>
      <c r="L82" s="19"/>
      <c r="M82" s="19"/>
      <c r="N82" s="20"/>
    </row>
    <row r="83" spans="1:14" ht="24.95" customHeight="1" x14ac:dyDescent="0.15">
      <c r="A83" s="36"/>
      <c r="B83" s="18" t="str">
        <f>+'[1]공량(2)'!B37</f>
        <v>PLC CNET MODULE</v>
      </c>
      <c r="C83" s="18" t="str">
        <f>+'[1]공량(2)'!C37</f>
        <v>RS-422/485 2CH</v>
      </c>
      <c r="D83" s="17">
        <f>+'[1]공량(2)'!D37</f>
        <v>6</v>
      </c>
      <c r="E83" s="26" t="str">
        <f>+'[1]공량(2)'!E37</f>
        <v>개</v>
      </c>
      <c r="F83" s="19">
        <f t="shared" si="4"/>
        <v>491000</v>
      </c>
      <c r="G83" s="19">
        <f t="shared" si="4"/>
        <v>2946000</v>
      </c>
      <c r="H83" s="19">
        <f>+[1]가격조사!M127</f>
        <v>491000</v>
      </c>
      <c r="I83" s="19">
        <f t="shared" si="3"/>
        <v>2946000</v>
      </c>
      <c r="J83" s="19"/>
      <c r="K83" s="19"/>
      <c r="L83" s="19"/>
      <c r="M83" s="19"/>
      <c r="N83" s="20"/>
    </row>
    <row r="84" spans="1:14" ht="24.95" customHeight="1" x14ac:dyDescent="0.15">
      <c r="A84" s="36"/>
      <c r="B84" s="18" t="str">
        <f>+'[1]공량(2)'!B38</f>
        <v>PLC DI MODULE</v>
      </c>
      <c r="C84" s="18" t="str">
        <f>+'[1]공량(2)'!C38</f>
        <v>16Point, DC24V(Sink/Source)</v>
      </c>
      <c r="D84" s="17">
        <f>+'[1]공량(2)'!D38</f>
        <v>2</v>
      </c>
      <c r="E84" s="26" t="str">
        <f>+'[1]공량(2)'!E38</f>
        <v>개</v>
      </c>
      <c r="F84" s="19">
        <f t="shared" si="4"/>
        <v>157000</v>
      </c>
      <c r="G84" s="19">
        <f t="shared" si="4"/>
        <v>314000</v>
      </c>
      <c r="H84" s="19">
        <f>+[1]가격조사!M128</f>
        <v>157000</v>
      </c>
      <c r="I84" s="19">
        <f t="shared" si="3"/>
        <v>314000</v>
      </c>
      <c r="J84" s="19"/>
      <c r="K84" s="19"/>
      <c r="L84" s="19"/>
      <c r="M84" s="19"/>
      <c r="N84" s="20"/>
    </row>
    <row r="85" spans="1:14" ht="24.95" customHeight="1" x14ac:dyDescent="0.15">
      <c r="A85" s="36"/>
      <c r="B85" s="18" t="str">
        <f>+'[1]공량(2)'!B39</f>
        <v>PLC DO MODULE</v>
      </c>
      <c r="C85" s="18" t="str">
        <f>+'[1]공량(2)'!C39</f>
        <v>16Point, Relay 2A</v>
      </c>
      <c r="D85" s="17">
        <f>+'[1]공량(2)'!D39</f>
        <v>1</v>
      </c>
      <c r="E85" s="26" t="str">
        <f>+'[1]공량(2)'!E39</f>
        <v>개</v>
      </c>
      <c r="F85" s="19">
        <f t="shared" si="4"/>
        <v>251000</v>
      </c>
      <c r="G85" s="19">
        <f t="shared" si="4"/>
        <v>251000</v>
      </c>
      <c r="H85" s="19">
        <f>+[1]가격조사!M129</f>
        <v>251000</v>
      </c>
      <c r="I85" s="19">
        <f t="shared" si="3"/>
        <v>251000</v>
      </c>
      <c r="J85" s="19"/>
      <c r="K85" s="19"/>
      <c r="L85" s="19"/>
      <c r="M85" s="19"/>
      <c r="N85" s="20"/>
    </row>
    <row r="86" spans="1:14" ht="24.95" customHeight="1" x14ac:dyDescent="0.15">
      <c r="A86" s="36"/>
      <c r="B86" s="18" t="str">
        <f>+'[1]공량(2)'!B40</f>
        <v>PLC AI MODULE</v>
      </c>
      <c r="C86" s="18" t="str">
        <f>+'[1]공량(2)'!C40</f>
        <v>8CH, 전압, 전류입력</v>
      </c>
      <c r="D86" s="17">
        <f>+'[1]공량(2)'!D40</f>
        <v>1</v>
      </c>
      <c r="E86" s="26" t="str">
        <f>+'[1]공량(2)'!E40</f>
        <v>개</v>
      </c>
      <c r="F86" s="19">
        <f t="shared" si="4"/>
        <v>1101000</v>
      </c>
      <c r="G86" s="19">
        <f t="shared" si="4"/>
        <v>1101000</v>
      </c>
      <c r="H86" s="19">
        <f>+[1]가격조사!M130</f>
        <v>1101000</v>
      </c>
      <c r="I86" s="19">
        <f t="shared" si="3"/>
        <v>1101000</v>
      </c>
      <c r="J86" s="19"/>
      <c r="K86" s="19"/>
      <c r="L86" s="19"/>
      <c r="M86" s="19"/>
      <c r="N86" s="20"/>
    </row>
    <row r="87" spans="1:14" ht="24.95" customHeight="1" x14ac:dyDescent="0.15">
      <c r="A87" s="36"/>
      <c r="B87" s="18" t="str">
        <f>+'[1]공량(2)'!B41</f>
        <v>PLC AO MODULE</v>
      </c>
      <c r="C87" s="18" t="str">
        <f>+'[1]공량(2)'!C41</f>
        <v>8CH, 전압, 전류출력</v>
      </c>
      <c r="D87" s="17">
        <f>+'[1]공량(2)'!D41</f>
        <v>1</v>
      </c>
      <c r="E87" s="26" t="str">
        <f>+'[1]공량(2)'!E41</f>
        <v>개</v>
      </c>
      <c r="F87" s="19">
        <f t="shared" si="4"/>
        <v>1158000</v>
      </c>
      <c r="G87" s="19">
        <f t="shared" si="4"/>
        <v>1158000</v>
      </c>
      <c r="H87" s="19">
        <f>+[1]가격조사!M131</f>
        <v>1158000</v>
      </c>
      <c r="I87" s="19">
        <f t="shared" si="3"/>
        <v>1158000</v>
      </c>
      <c r="J87" s="19"/>
      <c r="K87" s="19"/>
      <c r="L87" s="19"/>
      <c r="M87" s="19"/>
      <c r="N87" s="20"/>
    </row>
    <row r="88" spans="1:14" s="43" customFormat="1" ht="24.95" customHeight="1" x14ac:dyDescent="0.15">
      <c r="A88" s="38"/>
      <c r="B88" s="39" t="str">
        <f>+'[1]공량(2)'!B42</f>
        <v>INVERTER(VVVF)</v>
      </c>
      <c r="C88" s="39" t="str">
        <f>+'[1]공량(2)'!C42</f>
        <v>3P 440V 30㎾</v>
      </c>
      <c r="D88" s="40">
        <f>+'[1]공량(2)'!D42</f>
        <v>3</v>
      </c>
      <c r="E88" s="41" t="str">
        <f>+'[1]공량(2)'!E42</f>
        <v>개</v>
      </c>
      <c r="F88" s="37">
        <f t="shared" si="4"/>
        <v>4350000</v>
      </c>
      <c r="G88" s="37">
        <f t="shared" si="4"/>
        <v>13050000</v>
      </c>
      <c r="H88" s="37">
        <f>+[1]가격조사!M133</f>
        <v>4350000</v>
      </c>
      <c r="I88" s="37">
        <f t="shared" si="3"/>
        <v>13050000</v>
      </c>
      <c r="J88" s="37"/>
      <c r="K88" s="37"/>
      <c r="L88" s="37"/>
      <c r="M88" s="37"/>
      <c r="N88" s="42"/>
    </row>
    <row r="89" spans="1:14" s="43" customFormat="1" ht="24.95" customHeight="1" x14ac:dyDescent="0.15">
      <c r="A89" s="38"/>
      <c r="B89" s="39" t="str">
        <f>+'[1]공량(2)'!B43</f>
        <v>INVERTER(VVVF)</v>
      </c>
      <c r="C89" s="39" t="str">
        <f>+'[1]공량(2)'!C43</f>
        <v>3P 440V 11㎾</v>
      </c>
      <c r="D89" s="40">
        <f>+'[1]공량(2)'!D43</f>
        <v>3</v>
      </c>
      <c r="E89" s="41" t="str">
        <f>+'[1]공량(2)'!E43</f>
        <v>개</v>
      </c>
      <c r="F89" s="37">
        <f t="shared" si="4"/>
        <v>2505000</v>
      </c>
      <c r="G89" s="37">
        <f t="shared" si="4"/>
        <v>7515000</v>
      </c>
      <c r="H89" s="37">
        <f>+[1]가격조사!M134</f>
        <v>2505000</v>
      </c>
      <c r="I89" s="37">
        <f t="shared" si="3"/>
        <v>7515000</v>
      </c>
      <c r="J89" s="37"/>
      <c r="K89" s="37"/>
      <c r="L89" s="37"/>
      <c r="M89" s="37"/>
      <c r="N89" s="42"/>
    </row>
    <row r="90" spans="1:14" ht="24.95" customHeight="1" x14ac:dyDescent="0.15">
      <c r="A90" s="36"/>
      <c r="B90" s="18" t="str">
        <f>+'[1]공량(2)'!B44</f>
        <v xml:space="preserve">MC </v>
      </c>
      <c r="C90" s="18" t="str">
        <f>+'[1]공량(2)'!C44</f>
        <v>37㎾(75A)</v>
      </c>
      <c r="D90" s="17">
        <f>+'[1]공량(2)'!D44</f>
        <v>3</v>
      </c>
      <c r="E90" s="26" t="str">
        <f>+'[1]공량(2)'!E44</f>
        <v>개</v>
      </c>
      <c r="F90" s="19">
        <f t="shared" si="4"/>
        <v>107400</v>
      </c>
      <c r="G90" s="19">
        <f t="shared" si="4"/>
        <v>322200</v>
      </c>
      <c r="H90" s="19">
        <f>+[1]가격조사!M135</f>
        <v>107400</v>
      </c>
      <c r="I90" s="19">
        <f t="shared" si="3"/>
        <v>322200</v>
      </c>
      <c r="J90" s="19"/>
      <c r="K90" s="19"/>
      <c r="L90" s="19"/>
      <c r="M90" s="19"/>
      <c r="N90" s="20"/>
    </row>
    <row r="91" spans="1:14" ht="24.95" customHeight="1" x14ac:dyDescent="0.15">
      <c r="A91" s="36"/>
      <c r="B91" s="18" t="str">
        <f>+'[1]공량(2)'!B45</f>
        <v xml:space="preserve">MC </v>
      </c>
      <c r="C91" s="18" t="str">
        <f>+'[1]공량(2)'!C45</f>
        <v>15㎾(32A)</v>
      </c>
      <c r="D91" s="17">
        <f>+'[1]공량(2)'!D45</f>
        <v>3</v>
      </c>
      <c r="E91" s="26" t="str">
        <f>+'[1]공량(2)'!E45</f>
        <v>개</v>
      </c>
      <c r="F91" s="19">
        <f t="shared" si="4"/>
        <v>45700</v>
      </c>
      <c r="G91" s="19">
        <f t="shared" si="4"/>
        <v>137100</v>
      </c>
      <c r="H91" s="19">
        <f>+[1]가격조사!M136</f>
        <v>45700</v>
      </c>
      <c r="I91" s="19">
        <f t="shared" si="3"/>
        <v>137100</v>
      </c>
      <c r="J91" s="19"/>
      <c r="K91" s="19"/>
      <c r="L91" s="19"/>
      <c r="M91" s="19"/>
      <c r="N91" s="20"/>
    </row>
    <row r="92" spans="1:14" ht="24.95" customHeight="1" x14ac:dyDescent="0.15">
      <c r="A92" s="36"/>
      <c r="B92" s="18" t="str">
        <f>+'[1]공량(2)'!B46</f>
        <v xml:space="preserve">MC </v>
      </c>
      <c r="C92" s="18" t="str">
        <f>+'[1]공량(2)'!C46</f>
        <v>3㎾(7A)</v>
      </c>
      <c r="D92" s="17">
        <f>+'[1]공량(2)'!D46</f>
        <v>3</v>
      </c>
      <c r="E92" s="26" t="str">
        <f>+'[1]공량(2)'!E46</f>
        <v>개</v>
      </c>
      <c r="F92" s="19">
        <f t="shared" si="4"/>
        <v>13300</v>
      </c>
      <c r="G92" s="19">
        <f t="shared" si="4"/>
        <v>39900</v>
      </c>
      <c r="H92" s="19">
        <f>+[1]가격조사!M137</f>
        <v>13300</v>
      </c>
      <c r="I92" s="19">
        <f t="shared" si="3"/>
        <v>39900</v>
      </c>
      <c r="J92" s="19"/>
      <c r="K92" s="19"/>
      <c r="L92" s="19"/>
      <c r="M92" s="19"/>
      <c r="N92" s="20"/>
    </row>
    <row r="93" spans="1:14" ht="24.95" customHeight="1" x14ac:dyDescent="0.15">
      <c r="A93" s="36"/>
      <c r="B93" s="18" t="str">
        <f>+'[1]공량(2)'!B47</f>
        <v>모터보호계전기(전류형)</v>
      </c>
      <c r="C93" s="18" t="str">
        <f>+'[1]공량(2)'!C47</f>
        <v>기본(컨버터+메타)</v>
      </c>
      <c r="D93" s="17">
        <f>+'[1]공량(2)'!D47</f>
        <v>3</v>
      </c>
      <c r="E93" s="26" t="str">
        <f>+'[1]공량(2)'!E47</f>
        <v>개</v>
      </c>
      <c r="F93" s="19">
        <f t="shared" si="4"/>
        <v>168380</v>
      </c>
      <c r="G93" s="19">
        <f t="shared" si="4"/>
        <v>505140</v>
      </c>
      <c r="H93" s="19">
        <f>+[1]가격조사!M138</f>
        <v>168380</v>
      </c>
      <c r="I93" s="19">
        <f t="shared" si="3"/>
        <v>505140</v>
      </c>
      <c r="J93" s="19"/>
      <c r="K93" s="19"/>
      <c r="L93" s="19"/>
      <c r="M93" s="19"/>
      <c r="N93" s="20"/>
    </row>
    <row r="94" spans="1:14" s="47" customFormat="1" ht="24.95" customHeight="1" x14ac:dyDescent="0.15">
      <c r="A94" s="44"/>
      <c r="B94" s="18" t="str">
        <f>+'[1]공량(2)'!B48</f>
        <v>콘트롤릴레이</v>
      </c>
      <c r="C94" s="18" t="str">
        <f>+'[1]공량(2)'!C48</f>
        <v>4P LED(AC220V)</v>
      </c>
      <c r="D94" s="17">
        <f>+'[1]공량(2)'!D48</f>
        <v>63</v>
      </c>
      <c r="E94" s="26" t="str">
        <f>+'[1]공량(2)'!E48</f>
        <v>개</v>
      </c>
      <c r="F94" s="19">
        <f t="shared" si="4"/>
        <v>4100</v>
      </c>
      <c r="G94" s="19">
        <f t="shared" si="4"/>
        <v>258300</v>
      </c>
      <c r="H94" s="19">
        <f>+[1]가격조사!M139</f>
        <v>4100</v>
      </c>
      <c r="I94" s="19">
        <f t="shared" si="3"/>
        <v>258300</v>
      </c>
      <c r="J94" s="45"/>
      <c r="K94" s="45"/>
      <c r="L94" s="45"/>
      <c r="M94" s="45"/>
      <c r="N94" s="46"/>
    </row>
    <row r="95" spans="1:14" s="47" customFormat="1" ht="24.95" customHeight="1" x14ac:dyDescent="0.15">
      <c r="A95" s="44"/>
      <c r="B95" s="18" t="str">
        <f>+'[1]공량(2)'!B49</f>
        <v>콘트롤릴레이 소켓</v>
      </c>
      <c r="C95" s="18" t="str">
        <f>+'[1]공량(2)'!C49</f>
        <v>12PIN</v>
      </c>
      <c r="D95" s="17">
        <f>+'[1]공량(2)'!D49</f>
        <v>63</v>
      </c>
      <c r="E95" s="26" t="str">
        <f>+'[1]공량(2)'!E49</f>
        <v>개</v>
      </c>
      <c r="F95" s="19">
        <f t="shared" si="4"/>
        <v>3000</v>
      </c>
      <c r="G95" s="19">
        <f t="shared" si="4"/>
        <v>189000</v>
      </c>
      <c r="H95" s="19">
        <f>+[1]가격조사!M140</f>
        <v>3000</v>
      </c>
      <c r="I95" s="19">
        <f t="shared" si="3"/>
        <v>189000</v>
      </c>
      <c r="J95" s="45"/>
      <c r="K95" s="45"/>
      <c r="L95" s="45"/>
      <c r="M95" s="45"/>
      <c r="N95" s="46"/>
    </row>
    <row r="96" spans="1:14" ht="24.95" customHeight="1" x14ac:dyDescent="0.15">
      <c r="A96" s="36"/>
      <c r="B96" s="18" t="str">
        <f>+'[1]공량(2)'!B50</f>
        <v>TOGGLE SWITCH BOX</v>
      </c>
      <c r="C96" s="18" t="str">
        <f>+'[1]공량(2)'!C50</f>
        <v>AC220V, DC24V / 5P</v>
      </c>
      <c r="D96" s="17">
        <f>+'[1]공량(2)'!D50</f>
        <v>4</v>
      </c>
      <c r="E96" s="26" t="str">
        <f>+'[1]공량(2)'!E50</f>
        <v>개</v>
      </c>
      <c r="F96" s="19">
        <f t="shared" si="4"/>
        <v>40000</v>
      </c>
      <c r="G96" s="19">
        <f t="shared" si="4"/>
        <v>160000</v>
      </c>
      <c r="H96" s="19">
        <f>+[1]가격조사!M141</f>
        <v>40000</v>
      </c>
      <c r="I96" s="19">
        <f t="shared" si="3"/>
        <v>160000</v>
      </c>
      <c r="J96" s="19"/>
      <c r="K96" s="19"/>
      <c r="L96" s="19"/>
      <c r="M96" s="19"/>
      <c r="N96" s="20"/>
    </row>
    <row r="97" spans="1:14" ht="24.95" customHeight="1" x14ac:dyDescent="0.15">
      <c r="A97" s="36"/>
      <c r="B97" s="18" t="str">
        <f>+'[1]공량(2)'!B51</f>
        <v>THERMOSTAT</v>
      </c>
      <c r="C97" s="18" t="str">
        <f>+'[1]공량(2)'!C51</f>
        <v>0~90℃, 1a1b</v>
      </c>
      <c r="D97" s="17">
        <f>+'[1]공량(2)'!D51</f>
        <v>2</v>
      </c>
      <c r="E97" s="26" t="str">
        <f>+'[1]공량(2)'!E51</f>
        <v>개</v>
      </c>
      <c r="F97" s="19">
        <f t="shared" si="4"/>
        <v>15970</v>
      </c>
      <c r="G97" s="19">
        <f t="shared" si="4"/>
        <v>31940</v>
      </c>
      <c r="H97" s="19">
        <f>+[1]가격조사!M142</f>
        <v>15970</v>
      </c>
      <c r="I97" s="19">
        <f t="shared" si="3"/>
        <v>31940</v>
      </c>
      <c r="J97" s="19"/>
      <c r="K97" s="19"/>
      <c r="L97" s="19"/>
      <c r="M97" s="19"/>
      <c r="N97" s="20"/>
    </row>
    <row r="98" spans="1:14" ht="24.95" customHeight="1" x14ac:dyDescent="0.15">
      <c r="A98" s="36"/>
      <c r="B98" s="18" t="str">
        <f>+'[1]공량(2)'!B52</f>
        <v>MICRO SWITCH</v>
      </c>
      <c r="C98" s="18" t="str">
        <f>+'[1]공량(2)'!C52</f>
        <v>1P-10A 로라레버푸쉬형</v>
      </c>
      <c r="D98" s="17">
        <f>+'[1]공량(2)'!D52</f>
        <v>2</v>
      </c>
      <c r="E98" s="26" t="str">
        <f>+'[1]공량(2)'!E52</f>
        <v>개</v>
      </c>
      <c r="F98" s="19">
        <f t="shared" ref="F98:G139" si="5">SUM(J98,H98,L98)</f>
        <v>6100</v>
      </c>
      <c r="G98" s="19">
        <f t="shared" si="5"/>
        <v>12200</v>
      </c>
      <c r="H98" s="19">
        <f>+[1]가격조사!M143</f>
        <v>6100</v>
      </c>
      <c r="I98" s="19">
        <f t="shared" si="3"/>
        <v>12200</v>
      </c>
      <c r="J98" s="19"/>
      <c r="K98" s="19"/>
      <c r="L98" s="19"/>
      <c r="M98" s="19"/>
      <c r="N98" s="20"/>
    </row>
    <row r="99" spans="1:14" ht="24.95" customHeight="1" x14ac:dyDescent="0.15">
      <c r="A99" s="36"/>
      <c r="B99" s="18" t="str">
        <f>+'[1]공량(2)'!B53</f>
        <v>FAN</v>
      </c>
      <c r="C99" s="18" t="str">
        <f>+'[1]공량(2)'!C53</f>
        <v>AC220V 150㎜</v>
      </c>
      <c r="D99" s="17">
        <f>+'[1]공량(2)'!D53</f>
        <v>4</v>
      </c>
      <c r="E99" s="26" t="str">
        <f>+'[1]공량(2)'!E53</f>
        <v>개</v>
      </c>
      <c r="F99" s="19">
        <f t="shared" si="5"/>
        <v>30000</v>
      </c>
      <c r="G99" s="19">
        <f t="shared" si="5"/>
        <v>120000</v>
      </c>
      <c r="H99" s="19">
        <f>+[1]가격조사!M144</f>
        <v>30000</v>
      </c>
      <c r="I99" s="19">
        <f t="shared" si="3"/>
        <v>120000</v>
      </c>
      <c r="J99" s="19"/>
      <c r="K99" s="19"/>
      <c r="L99" s="19"/>
      <c r="M99" s="19"/>
      <c r="N99" s="20"/>
    </row>
    <row r="100" spans="1:14" ht="24.95" customHeight="1" x14ac:dyDescent="0.15">
      <c r="A100" s="36"/>
      <c r="B100" s="18" t="str">
        <f>+'[1]공량(2)'!B54</f>
        <v>SPACE HEATER</v>
      </c>
      <c r="C100" s="18" t="str">
        <f>+'[1]공량(2)'!C54</f>
        <v>AC 220V 100W</v>
      </c>
      <c r="D100" s="17">
        <f>+'[1]공량(2)'!D54</f>
        <v>1</v>
      </c>
      <c r="E100" s="26" t="str">
        <f>+'[1]공량(2)'!E54</f>
        <v>조</v>
      </c>
      <c r="F100" s="19">
        <f t="shared" si="5"/>
        <v>13970</v>
      </c>
      <c r="G100" s="19">
        <f t="shared" si="5"/>
        <v>13970</v>
      </c>
      <c r="H100" s="19">
        <f>+[1]가격조사!M145</f>
        <v>13970</v>
      </c>
      <c r="I100" s="19">
        <f t="shared" si="3"/>
        <v>13970</v>
      </c>
      <c r="J100" s="19"/>
      <c r="K100" s="19"/>
      <c r="L100" s="19"/>
      <c r="M100" s="19"/>
      <c r="N100" s="20"/>
    </row>
    <row r="101" spans="1:14" ht="24.95" customHeight="1" x14ac:dyDescent="0.15">
      <c r="A101" s="36"/>
      <c r="B101" s="18" t="str">
        <f>+'[1]공량(2)'!B55</f>
        <v>PANEL LAMP</v>
      </c>
      <c r="C101" s="18" t="str">
        <f>+'[1]공량(2)'!C55</f>
        <v>AC220V 10W</v>
      </c>
      <c r="D101" s="17">
        <f>+'[1]공량(2)'!D55</f>
        <v>1</v>
      </c>
      <c r="E101" s="26" t="str">
        <f>+'[1]공량(2)'!E55</f>
        <v>개</v>
      </c>
      <c r="F101" s="19">
        <f t="shared" si="5"/>
        <v>35000</v>
      </c>
      <c r="G101" s="19">
        <f t="shared" si="5"/>
        <v>35000</v>
      </c>
      <c r="H101" s="19">
        <f>+[1]가격조사!M146</f>
        <v>35000</v>
      </c>
      <c r="I101" s="19">
        <f t="shared" si="3"/>
        <v>35000</v>
      </c>
      <c r="J101" s="19"/>
      <c r="K101" s="19"/>
      <c r="L101" s="19"/>
      <c r="M101" s="19"/>
      <c r="N101" s="20"/>
    </row>
    <row r="102" spans="1:14" ht="24.95" customHeight="1" x14ac:dyDescent="0.15">
      <c r="A102" s="36"/>
      <c r="B102" s="18" t="str">
        <f>+'[1]공량(2)'!B56</f>
        <v>CONSENT</v>
      </c>
      <c r="C102" s="18" t="str">
        <f>+'[1]공량(2)'!C56</f>
        <v>AC250V/16A, 노출</v>
      </c>
      <c r="D102" s="17">
        <f>+'[1]공량(2)'!D56</f>
        <v>1</v>
      </c>
      <c r="E102" s="26" t="str">
        <f>+'[1]공량(2)'!E56</f>
        <v>개</v>
      </c>
      <c r="F102" s="19">
        <f t="shared" si="5"/>
        <v>2898</v>
      </c>
      <c r="G102" s="19">
        <f t="shared" si="5"/>
        <v>2898</v>
      </c>
      <c r="H102" s="19">
        <f>+[1]가격조사!M147</f>
        <v>2898</v>
      </c>
      <c r="I102" s="19">
        <f t="shared" si="3"/>
        <v>2898</v>
      </c>
      <c r="J102" s="19"/>
      <c r="K102" s="19"/>
      <c r="L102" s="19"/>
      <c r="M102" s="19"/>
      <c r="N102" s="20"/>
    </row>
    <row r="103" spans="1:14" ht="24.95" customHeight="1" x14ac:dyDescent="0.15">
      <c r="A103" s="36"/>
      <c r="B103" s="18" t="str">
        <f>+'[1]공량(2)'!B57</f>
        <v>TTM</v>
      </c>
      <c r="C103" s="18" t="str">
        <f>+'[1]공량(2)'!C57</f>
        <v>3Φ4W(PTT, CTT)</v>
      </c>
      <c r="D103" s="17">
        <f>+'[1]공량(2)'!D57</f>
        <v>2</v>
      </c>
      <c r="E103" s="26" t="str">
        <f>+'[1]공량(2)'!E57</f>
        <v>개</v>
      </c>
      <c r="F103" s="19">
        <f t="shared" si="5"/>
        <v>14400</v>
      </c>
      <c r="G103" s="19">
        <f t="shared" si="5"/>
        <v>28800</v>
      </c>
      <c r="H103" s="19">
        <f>+[1]가격조사!M148</f>
        <v>14400</v>
      </c>
      <c r="I103" s="19">
        <f t="shared" si="3"/>
        <v>28800</v>
      </c>
      <c r="J103" s="19"/>
      <c r="K103" s="19"/>
      <c r="L103" s="19"/>
      <c r="M103" s="19"/>
      <c r="N103" s="20"/>
    </row>
    <row r="104" spans="1:14" ht="24.95" customHeight="1" x14ac:dyDescent="0.15">
      <c r="A104" s="36"/>
      <c r="B104" s="18" t="str">
        <f>+'[1]공량(2)'!B58</f>
        <v>TERMINAL BLOCK</v>
      </c>
      <c r="C104" s="18" t="str">
        <f>+'[1]공량(2)'!C58</f>
        <v>4P 200A(고정식)</v>
      </c>
      <c r="D104" s="17">
        <f>+'[1]공량(2)'!D58</f>
        <v>1</v>
      </c>
      <c r="E104" s="26" t="str">
        <f>+'[1]공량(2)'!E58</f>
        <v>개</v>
      </c>
      <c r="F104" s="19">
        <f t="shared" si="5"/>
        <v>13780</v>
      </c>
      <c r="G104" s="19">
        <f t="shared" si="5"/>
        <v>13780</v>
      </c>
      <c r="H104" s="19">
        <f>+[1]가격조사!M149</f>
        <v>13780</v>
      </c>
      <c r="I104" s="19">
        <f t="shared" si="3"/>
        <v>13780</v>
      </c>
      <c r="J104" s="19"/>
      <c r="K104" s="19"/>
      <c r="L104" s="19"/>
      <c r="M104" s="19"/>
      <c r="N104" s="20"/>
    </row>
    <row r="105" spans="1:14" ht="24.95" customHeight="1" x14ac:dyDescent="0.15">
      <c r="A105" s="36"/>
      <c r="B105" s="18" t="str">
        <f>+'[1]공량(2)'!B59</f>
        <v>TERMINAL BLOCK</v>
      </c>
      <c r="C105" s="18" t="str">
        <f>+'[1]공량(2)'!C59</f>
        <v>4P 100A(고정식)</v>
      </c>
      <c r="D105" s="17">
        <f>+'[1]공량(2)'!D59</f>
        <v>6</v>
      </c>
      <c r="E105" s="26" t="str">
        <f>+'[1]공량(2)'!E59</f>
        <v>개</v>
      </c>
      <c r="F105" s="19">
        <f t="shared" si="5"/>
        <v>6380</v>
      </c>
      <c r="G105" s="19">
        <f t="shared" si="5"/>
        <v>38280</v>
      </c>
      <c r="H105" s="19">
        <f>+[1]가격조사!M150</f>
        <v>6380</v>
      </c>
      <c r="I105" s="19">
        <f t="shared" si="3"/>
        <v>38280</v>
      </c>
      <c r="J105" s="19"/>
      <c r="K105" s="19"/>
      <c r="L105" s="19"/>
      <c r="M105" s="19"/>
      <c r="N105" s="20"/>
    </row>
    <row r="106" spans="1:14" ht="24.95" customHeight="1" x14ac:dyDescent="0.15">
      <c r="A106" s="36"/>
      <c r="B106" s="18" t="str">
        <f>+'[1]공량(2)'!B60</f>
        <v>TERMINAL BLOCK</v>
      </c>
      <c r="C106" s="18" t="str">
        <f>+'[1]공량(2)'!C60</f>
        <v>4P 60A(고정식)</v>
      </c>
      <c r="D106" s="17">
        <f>+'[1]공량(2)'!D60</f>
        <v>3</v>
      </c>
      <c r="E106" s="26" t="str">
        <f>+'[1]공량(2)'!E60</f>
        <v>개</v>
      </c>
      <c r="F106" s="19">
        <f t="shared" si="5"/>
        <v>3480</v>
      </c>
      <c r="G106" s="19">
        <f t="shared" si="5"/>
        <v>10440</v>
      </c>
      <c r="H106" s="19">
        <f>+[1]가격조사!M151</f>
        <v>3480</v>
      </c>
      <c r="I106" s="19">
        <f t="shared" si="3"/>
        <v>10440</v>
      </c>
      <c r="J106" s="19"/>
      <c r="K106" s="19"/>
      <c r="L106" s="19"/>
      <c r="M106" s="19"/>
      <c r="N106" s="20"/>
    </row>
    <row r="107" spans="1:14" ht="24.95" customHeight="1" x14ac:dyDescent="0.15">
      <c r="A107" s="36"/>
      <c r="B107" s="18" t="str">
        <f>+'[1]공량(2)'!B61</f>
        <v>TERMINAL BLOCK</v>
      </c>
      <c r="C107" s="18" t="str">
        <f>+'[1]공량(2)'!C61</f>
        <v>4P 30A(고정식)</v>
      </c>
      <c r="D107" s="17">
        <f>+'[1]공량(2)'!D61</f>
        <v>11</v>
      </c>
      <c r="E107" s="26" t="str">
        <f>+'[1]공량(2)'!E61</f>
        <v>개</v>
      </c>
      <c r="F107" s="19">
        <f t="shared" si="5"/>
        <v>1890</v>
      </c>
      <c r="G107" s="19">
        <f t="shared" si="5"/>
        <v>20790</v>
      </c>
      <c r="H107" s="19">
        <f>+[1]가격조사!M152</f>
        <v>1890</v>
      </c>
      <c r="I107" s="19">
        <f t="shared" si="3"/>
        <v>20790</v>
      </c>
      <c r="J107" s="19"/>
      <c r="K107" s="19"/>
      <c r="L107" s="19"/>
      <c r="M107" s="19"/>
      <c r="N107" s="20"/>
    </row>
    <row r="108" spans="1:14" ht="24.95" customHeight="1" x14ac:dyDescent="0.15">
      <c r="A108" s="36"/>
      <c r="B108" s="18" t="str">
        <f>+'[1]공량(2)'!B62</f>
        <v>TERMINAL BLOCK</v>
      </c>
      <c r="C108" s="18" t="str">
        <f>+'[1]공량(2)'!C62</f>
        <v>20P 20A(고정식)</v>
      </c>
      <c r="D108" s="17">
        <f>+'[1]공량(2)'!D62</f>
        <v>5</v>
      </c>
      <c r="E108" s="26" t="str">
        <f>+'[1]공량(2)'!E62</f>
        <v>개</v>
      </c>
      <c r="F108" s="19">
        <f t="shared" si="5"/>
        <v>3770</v>
      </c>
      <c r="G108" s="19">
        <f t="shared" si="5"/>
        <v>18850</v>
      </c>
      <c r="H108" s="19">
        <f>+[1]가격조사!M153</f>
        <v>3770</v>
      </c>
      <c r="I108" s="19">
        <f t="shared" si="3"/>
        <v>18850</v>
      </c>
      <c r="J108" s="19"/>
      <c r="K108" s="19"/>
      <c r="L108" s="19"/>
      <c r="M108" s="19"/>
      <c r="N108" s="20"/>
    </row>
    <row r="109" spans="1:14" ht="24.95" customHeight="1" x14ac:dyDescent="0.15">
      <c r="A109" s="36"/>
      <c r="B109" s="18" t="str">
        <f>+'[1]공량(2)'!B63</f>
        <v>PVC DUCT</v>
      </c>
      <c r="C109" s="18" t="str">
        <f>+'[1]공량(2)'!C63</f>
        <v>40×60㎜</v>
      </c>
      <c r="D109" s="17">
        <f>+'[1]공량(2)'!D63</f>
        <v>10</v>
      </c>
      <c r="E109" s="26" t="str">
        <f>+'[1]공량(2)'!E63</f>
        <v>m</v>
      </c>
      <c r="F109" s="19">
        <f t="shared" si="5"/>
        <v>4680</v>
      </c>
      <c r="G109" s="19">
        <f t="shared" si="5"/>
        <v>46800</v>
      </c>
      <c r="H109" s="19">
        <f>+[1]가격조사!M154</f>
        <v>4680</v>
      </c>
      <c r="I109" s="19">
        <f t="shared" si="3"/>
        <v>46800</v>
      </c>
      <c r="J109" s="19"/>
      <c r="K109" s="19"/>
      <c r="L109" s="19"/>
      <c r="M109" s="19"/>
      <c r="N109" s="20"/>
    </row>
    <row r="110" spans="1:14" ht="24.95" customHeight="1" x14ac:dyDescent="0.15">
      <c r="A110" s="36"/>
      <c r="B110" s="18" t="str">
        <f>+'[1]공량(2)'!B64</f>
        <v>PVC DUCT</v>
      </c>
      <c r="C110" s="18" t="str">
        <f>+'[1]공량(2)'!C64</f>
        <v>30×40㎜</v>
      </c>
      <c r="D110" s="17">
        <f>+'[1]공량(2)'!D64</f>
        <v>10</v>
      </c>
      <c r="E110" s="26" t="str">
        <f>+'[1]공량(2)'!E64</f>
        <v>m</v>
      </c>
      <c r="F110" s="19">
        <f t="shared" si="5"/>
        <v>3600</v>
      </c>
      <c r="G110" s="19">
        <f t="shared" si="5"/>
        <v>36000</v>
      </c>
      <c r="H110" s="19">
        <f>+[1]가격조사!M155</f>
        <v>3600</v>
      </c>
      <c r="I110" s="19">
        <f t="shared" si="3"/>
        <v>36000</v>
      </c>
      <c r="J110" s="19"/>
      <c r="K110" s="19"/>
      <c r="L110" s="19"/>
      <c r="M110" s="19"/>
      <c r="N110" s="20"/>
    </row>
    <row r="111" spans="1:14" ht="24.95" customHeight="1" x14ac:dyDescent="0.15">
      <c r="A111" s="36"/>
      <c r="B111" s="18" t="str">
        <f>+'[1]공량(2)'!B65</f>
        <v>반내배선</v>
      </c>
      <c r="C111" s="18" t="str">
        <f>+'[1]공량(2)'!C65</f>
        <v>KIV 95㎟</v>
      </c>
      <c r="D111" s="17">
        <f>+'[1]공량(2)'!D65</f>
        <v>10</v>
      </c>
      <c r="E111" s="26" t="str">
        <f>+'[1]공량(2)'!E65</f>
        <v>m</v>
      </c>
      <c r="F111" s="19">
        <f t="shared" si="5"/>
        <v>25147</v>
      </c>
      <c r="G111" s="19">
        <f t="shared" si="5"/>
        <v>251470</v>
      </c>
      <c r="H111" s="19">
        <f>+[1]가격조사!M156</f>
        <v>25147</v>
      </c>
      <c r="I111" s="19">
        <f t="shared" si="3"/>
        <v>251470</v>
      </c>
      <c r="J111" s="19"/>
      <c r="K111" s="19"/>
      <c r="L111" s="19"/>
      <c r="M111" s="19"/>
      <c r="N111" s="20"/>
    </row>
    <row r="112" spans="1:14" ht="24.95" customHeight="1" x14ac:dyDescent="0.15">
      <c r="A112" s="36"/>
      <c r="B112" s="18" t="str">
        <f>+'[1]공량(2)'!B66</f>
        <v>반내배선</v>
      </c>
      <c r="C112" s="18" t="str">
        <f>+'[1]공량(2)'!C66</f>
        <v>KIV 16㎟</v>
      </c>
      <c r="D112" s="17">
        <f>+'[1]공량(2)'!D66</f>
        <v>30</v>
      </c>
      <c r="E112" s="26" t="str">
        <f>+'[1]공량(2)'!E66</f>
        <v>m</v>
      </c>
      <c r="F112" s="19">
        <f t="shared" si="5"/>
        <v>2614</v>
      </c>
      <c r="G112" s="19">
        <f t="shared" si="5"/>
        <v>78420</v>
      </c>
      <c r="H112" s="19">
        <f>+[1]가격조사!M157</f>
        <v>2614</v>
      </c>
      <c r="I112" s="19">
        <f t="shared" si="3"/>
        <v>78420</v>
      </c>
      <c r="J112" s="19"/>
      <c r="K112" s="19"/>
      <c r="L112" s="19"/>
      <c r="M112" s="19"/>
      <c r="N112" s="20"/>
    </row>
    <row r="113" spans="1:14" ht="24.95" customHeight="1" x14ac:dyDescent="0.15">
      <c r="A113" s="36"/>
      <c r="B113" s="18" t="str">
        <f>+'[1]공량(2)'!B67</f>
        <v>반내배선</v>
      </c>
      <c r="C113" s="18" t="str">
        <f>+'[1]공량(2)'!C67</f>
        <v>KIV 6㎟</v>
      </c>
      <c r="D113" s="17">
        <f>+'[1]공량(2)'!D67</f>
        <v>30</v>
      </c>
      <c r="E113" s="26" t="str">
        <f>+'[1]공량(2)'!E67</f>
        <v>m</v>
      </c>
      <c r="F113" s="19">
        <f t="shared" si="5"/>
        <v>1488</v>
      </c>
      <c r="G113" s="19">
        <f t="shared" si="5"/>
        <v>44640</v>
      </c>
      <c r="H113" s="19">
        <f>+[1]가격조사!M158</f>
        <v>1488</v>
      </c>
      <c r="I113" s="19">
        <f t="shared" si="3"/>
        <v>44640</v>
      </c>
      <c r="J113" s="19"/>
      <c r="K113" s="19"/>
      <c r="L113" s="19"/>
      <c r="M113" s="19"/>
      <c r="N113" s="20"/>
    </row>
    <row r="114" spans="1:14" ht="24.95" customHeight="1" x14ac:dyDescent="0.15">
      <c r="A114" s="36"/>
      <c r="B114" s="18" t="str">
        <f>+'[1]공량(2)'!B68</f>
        <v>반내배선</v>
      </c>
      <c r="C114" s="18" t="str">
        <f>+'[1]공량(2)'!C68</f>
        <v>KIV 4㎟</v>
      </c>
      <c r="D114" s="17">
        <f>+'[1]공량(2)'!D68</f>
        <v>30</v>
      </c>
      <c r="E114" s="26" t="str">
        <f>+'[1]공량(2)'!E68</f>
        <v>m</v>
      </c>
      <c r="F114" s="19">
        <f t="shared" si="5"/>
        <v>1008</v>
      </c>
      <c r="G114" s="19">
        <f t="shared" si="5"/>
        <v>30240</v>
      </c>
      <c r="H114" s="19">
        <f>+[1]가격조사!M159</f>
        <v>1008</v>
      </c>
      <c r="I114" s="19">
        <f t="shared" si="3"/>
        <v>30240</v>
      </c>
      <c r="J114" s="19"/>
      <c r="K114" s="19"/>
      <c r="L114" s="19"/>
      <c r="M114" s="19"/>
      <c r="N114" s="20"/>
    </row>
    <row r="115" spans="1:14" ht="24.95" customHeight="1" x14ac:dyDescent="0.15">
      <c r="A115" s="36"/>
      <c r="B115" s="18" t="str">
        <f>+'[1]공량(2)'!B69</f>
        <v>반내배선</v>
      </c>
      <c r="C115" s="18" t="str">
        <f>+'[1]공량(2)'!C69</f>
        <v>KIV 2.5㎟</v>
      </c>
      <c r="D115" s="17">
        <f>+'[1]공량(2)'!D69</f>
        <v>80</v>
      </c>
      <c r="E115" s="26" t="str">
        <f>+'[1]공량(2)'!E69</f>
        <v>m</v>
      </c>
      <c r="F115" s="19">
        <f t="shared" si="5"/>
        <v>644</v>
      </c>
      <c r="G115" s="19">
        <f t="shared" si="5"/>
        <v>51520</v>
      </c>
      <c r="H115" s="19">
        <f>+[1]가격조사!M160</f>
        <v>644</v>
      </c>
      <c r="I115" s="19">
        <f t="shared" ref="I115:I118" si="6">INT(H115*D115)</f>
        <v>51520</v>
      </c>
      <c r="J115" s="19"/>
      <c r="K115" s="19"/>
      <c r="L115" s="19"/>
      <c r="M115" s="19"/>
      <c r="N115" s="20"/>
    </row>
    <row r="116" spans="1:14" ht="24.95" customHeight="1" x14ac:dyDescent="0.15">
      <c r="A116" s="36"/>
      <c r="B116" s="18" t="str">
        <f>+'[1]공량(2)'!B70</f>
        <v>반내배선</v>
      </c>
      <c r="C116" s="18" t="str">
        <f>+'[1]공량(2)'!C70</f>
        <v>KIV 1.5㎟</v>
      </c>
      <c r="D116" s="17">
        <f>+'[1]공량(2)'!D70</f>
        <v>400</v>
      </c>
      <c r="E116" s="26" t="str">
        <f>+'[1]공량(2)'!E70</f>
        <v>m</v>
      </c>
      <c r="F116" s="19">
        <f t="shared" si="5"/>
        <v>397</v>
      </c>
      <c r="G116" s="19">
        <f t="shared" si="5"/>
        <v>158800</v>
      </c>
      <c r="H116" s="19">
        <f>+[1]가격조사!M161</f>
        <v>397</v>
      </c>
      <c r="I116" s="19">
        <f t="shared" si="6"/>
        <v>158800</v>
      </c>
      <c r="J116" s="19"/>
      <c r="K116" s="19"/>
      <c r="L116" s="19"/>
      <c r="M116" s="19"/>
      <c r="N116" s="20"/>
    </row>
    <row r="117" spans="1:14" ht="24.95" customHeight="1" x14ac:dyDescent="0.15">
      <c r="A117" s="36"/>
      <c r="B117" s="18" t="str">
        <f>+'[1]공량(2)'!B71</f>
        <v>반내배선</v>
      </c>
      <c r="C117" s="18" t="str">
        <f>+'[1]공량(2)'!C71</f>
        <v>RS-485 2P/24AWG</v>
      </c>
      <c r="D117" s="17">
        <f>+'[1]공량(2)'!D71</f>
        <v>30</v>
      </c>
      <c r="E117" s="26" t="str">
        <f>+'[1]공량(2)'!E71</f>
        <v>m</v>
      </c>
      <c r="F117" s="19">
        <f t="shared" si="5"/>
        <v>6800</v>
      </c>
      <c r="G117" s="19">
        <f t="shared" si="5"/>
        <v>204000</v>
      </c>
      <c r="H117" s="19">
        <f>+[1]가격조사!M15</f>
        <v>6800</v>
      </c>
      <c r="I117" s="19">
        <f t="shared" si="6"/>
        <v>204000</v>
      </c>
      <c r="J117" s="19"/>
      <c r="K117" s="19"/>
      <c r="L117" s="19"/>
      <c r="M117" s="19"/>
      <c r="N117" s="20"/>
    </row>
    <row r="118" spans="1:14" ht="24.95" customHeight="1" x14ac:dyDescent="0.15">
      <c r="A118" s="36"/>
      <c r="B118" s="18" t="str">
        <f>+'[1]공량(2)'!B72</f>
        <v>반내배선</v>
      </c>
      <c r="C118" s="18" t="str">
        <f>+'[1]공량(2)'!C72</f>
        <v>F-CVV-SB 2C/1.5㎟</v>
      </c>
      <c r="D118" s="17">
        <f>+'[1]공량(2)'!D72</f>
        <v>5</v>
      </c>
      <c r="E118" s="26" t="str">
        <f>+'[1]공량(2)'!E72</f>
        <v>m</v>
      </c>
      <c r="F118" s="19">
        <f t="shared" si="5"/>
        <v>2794</v>
      </c>
      <c r="G118" s="19">
        <f t="shared" si="5"/>
        <v>13970</v>
      </c>
      <c r="H118" s="19">
        <f>+[1]가격조사!M13</f>
        <v>2794</v>
      </c>
      <c r="I118" s="19">
        <f t="shared" si="6"/>
        <v>13970</v>
      </c>
      <c r="J118" s="19"/>
      <c r="K118" s="19"/>
      <c r="L118" s="19"/>
      <c r="M118" s="19"/>
      <c r="N118" s="20"/>
    </row>
    <row r="119" spans="1:14" ht="24.95" customHeight="1" x14ac:dyDescent="0.15">
      <c r="A119" s="36"/>
      <c r="B119" s="18" t="str">
        <f>+'[1]공량(2)'!B73</f>
        <v>잡재료비</v>
      </c>
      <c r="C119" s="18" t="str">
        <f>+'[1]공량(2)'!C73</f>
        <v>재료비의 2%</v>
      </c>
      <c r="D119" s="17">
        <f>+'[1]공량(2)'!D73</f>
        <v>1</v>
      </c>
      <c r="E119" s="26" t="str">
        <f>+'[1]공량(2)'!E73</f>
        <v>식</v>
      </c>
      <c r="F119" s="19">
        <f t="shared" si="5"/>
        <v>0</v>
      </c>
      <c r="G119" s="19">
        <f t="shared" si="5"/>
        <v>924016</v>
      </c>
      <c r="H119" s="19"/>
      <c r="I119" s="19">
        <f>INT(N119*2%)</f>
        <v>924016</v>
      </c>
      <c r="J119" s="19"/>
      <c r="K119" s="19"/>
      <c r="L119" s="19"/>
      <c r="M119" s="19"/>
      <c r="N119" s="20">
        <f>SUM(I51:I118)</f>
        <v>46200818</v>
      </c>
    </row>
    <row r="120" spans="1:14" s="10" customFormat="1" ht="24.95" customHeight="1" x14ac:dyDescent="0.15">
      <c r="A120" s="35"/>
      <c r="B120" s="49" t="s">
        <v>43</v>
      </c>
      <c r="C120" s="15"/>
      <c r="D120" s="21"/>
      <c r="E120" s="22"/>
      <c r="F120" s="23"/>
      <c r="G120" s="23">
        <f>SUM(G51:G119)</f>
        <v>47124834</v>
      </c>
      <c r="H120" s="23"/>
      <c r="I120" s="23">
        <f>SUM(I51:I119)</f>
        <v>47124834</v>
      </c>
      <c r="J120" s="23"/>
      <c r="K120" s="23"/>
      <c r="L120" s="23"/>
      <c r="M120" s="23"/>
      <c r="N120" s="24"/>
    </row>
    <row r="121" spans="1:14" ht="24.95" customHeight="1" x14ac:dyDescent="0.15">
      <c r="A121" s="36"/>
      <c r="B121" s="18" t="s">
        <v>44</v>
      </c>
      <c r="C121" s="18" t="s">
        <v>45</v>
      </c>
      <c r="D121" s="17">
        <f>'[1]공량(2)'!G80</f>
        <v>60.511999999999993</v>
      </c>
      <c r="E121" s="26" t="s">
        <v>46</v>
      </c>
      <c r="F121" s="19">
        <f t="shared" si="5"/>
        <v>122522</v>
      </c>
      <c r="G121" s="19">
        <f t="shared" si="5"/>
        <v>7414051</v>
      </c>
      <c r="H121" s="19"/>
      <c r="I121" s="19"/>
      <c r="J121" s="19">
        <f>'[1]2026년(상)노임단가'!G23</f>
        <v>122522</v>
      </c>
      <c r="K121" s="19">
        <f>INT(J121*D121)</f>
        <v>7414051</v>
      </c>
      <c r="L121" s="19"/>
      <c r="M121" s="19"/>
      <c r="N121" s="20"/>
    </row>
    <row r="122" spans="1:14" ht="24.95" customHeight="1" x14ac:dyDescent="0.15">
      <c r="A122" s="36"/>
      <c r="B122" s="18"/>
      <c r="C122" s="18" t="s">
        <v>47</v>
      </c>
      <c r="D122" s="17">
        <f>'[1]공량(2)'!K80</f>
        <v>0.59</v>
      </c>
      <c r="E122" s="26" t="s">
        <v>46</v>
      </c>
      <c r="F122" s="19">
        <f t="shared" si="5"/>
        <v>100701</v>
      </c>
      <c r="G122" s="19">
        <f t="shared" si="5"/>
        <v>59413</v>
      </c>
      <c r="H122" s="19"/>
      <c r="I122" s="19"/>
      <c r="J122" s="19">
        <f>'[1]2026년(상)노임단가'!G25</f>
        <v>100701</v>
      </c>
      <c r="K122" s="19">
        <f>INT(J122*D122)</f>
        <v>59413</v>
      </c>
      <c r="L122" s="19"/>
      <c r="M122" s="19"/>
      <c r="N122" s="20"/>
    </row>
    <row r="123" spans="1:14" ht="24.95" customHeight="1" x14ac:dyDescent="0.15">
      <c r="A123" s="36"/>
      <c r="B123" s="18"/>
      <c r="C123" s="18" t="s">
        <v>48</v>
      </c>
      <c r="D123" s="17">
        <f>'[1]공량(2)'!M80</f>
        <v>34.284999999999997</v>
      </c>
      <c r="E123" s="26" t="s">
        <v>46</v>
      </c>
      <c r="F123" s="19">
        <f t="shared" si="5"/>
        <v>99248</v>
      </c>
      <c r="G123" s="19">
        <f t="shared" si="5"/>
        <v>3402717</v>
      </c>
      <c r="H123" s="19"/>
      <c r="I123" s="19"/>
      <c r="J123" s="19">
        <f>'[1]2026년(상)노임단가'!G27</f>
        <v>99248</v>
      </c>
      <c r="K123" s="19">
        <f>INT(J123*D123)</f>
        <v>3402717</v>
      </c>
      <c r="L123" s="19"/>
      <c r="M123" s="19"/>
      <c r="N123" s="20"/>
    </row>
    <row r="124" spans="1:14" ht="24.95" customHeight="1" x14ac:dyDescent="0.15">
      <c r="A124" s="36"/>
      <c r="B124" s="26"/>
      <c r="C124" s="18" t="s">
        <v>49</v>
      </c>
      <c r="D124" s="17">
        <f>+'[1]공량(2)'!S80</f>
        <v>0.38</v>
      </c>
      <c r="E124" s="26" t="s">
        <v>50</v>
      </c>
      <c r="F124" s="19">
        <f t="shared" si="5"/>
        <v>90694</v>
      </c>
      <c r="G124" s="19">
        <f t="shared" si="5"/>
        <v>34463</v>
      </c>
      <c r="H124" s="19"/>
      <c r="I124" s="19"/>
      <c r="J124" s="19">
        <f>'[1]2026년(상)노임단가'!G26</f>
        <v>90694</v>
      </c>
      <c r="K124" s="19">
        <f>INT(J124*D124)</f>
        <v>34463</v>
      </c>
      <c r="L124" s="19"/>
      <c r="M124" s="19"/>
      <c r="N124" s="20"/>
    </row>
    <row r="125" spans="1:14" ht="24.95" customHeight="1" x14ac:dyDescent="0.15">
      <c r="A125" s="36"/>
      <c r="B125" s="50" t="s">
        <v>51</v>
      </c>
      <c r="C125" s="18"/>
      <c r="D125" s="17"/>
      <c r="E125" s="26"/>
      <c r="F125" s="19"/>
      <c r="G125" s="19">
        <f>SUM(G121:G124)</f>
        <v>10910644</v>
      </c>
      <c r="H125" s="19"/>
      <c r="I125" s="19"/>
      <c r="J125" s="19"/>
      <c r="K125" s="19">
        <f>SUM(K121:K124)</f>
        <v>10910644</v>
      </c>
      <c r="L125" s="19"/>
      <c r="M125" s="19"/>
      <c r="N125" s="20"/>
    </row>
    <row r="126" spans="1:14" ht="24.95" customHeight="1" x14ac:dyDescent="0.15">
      <c r="A126" s="36"/>
      <c r="B126" s="50" t="s">
        <v>52</v>
      </c>
      <c r="C126" s="18" t="s">
        <v>53</v>
      </c>
      <c r="D126" s="17">
        <v>122.12</v>
      </c>
      <c r="E126" s="26" t="s">
        <v>39</v>
      </c>
      <c r="F126" s="19"/>
      <c r="G126" s="19">
        <f t="shared" si="5"/>
        <v>13324078</v>
      </c>
      <c r="H126" s="19"/>
      <c r="I126" s="19"/>
      <c r="J126" s="19"/>
      <c r="K126" s="19">
        <f>INT(K125*122.12%)</f>
        <v>13324078</v>
      </c>
      <c r="L126" s="19"/>
      <c r="M126" s="19"/>
      <c r="N126" s="20"/>
    </row>
    <row r="127" spans="1:14" ht="24.95" customHeight="1" x14ac:dyDescent="0.15">
      <c r="A127" s="36"/>
      <c r="B127" s="50" t="s">
        <v>54</v>
      </c>
      <c r="C127" s="18" t="s">
        <v>55</v>
      </c>
      <c r="D127" s="17">
        <v>33.85</v>
      </c>
      <c r="E127" s="26" t="s">
        <v>39</v>
      </c>
      <c r="F127" s="19"/>
      <c r="G127" s="19">
        <f t="shared" si="5"/>
        <v>4510200</v>
      </c>
      <c r="H127" s="19"/>
      <c r="I127" s="19"/>
      <c r="J127" s="19"/>
      <c r="K127" s="19">
        <f>INT(K126*33.85%)</f>
        <v>4510200</v>
      </c>
      <c r="L127" s="19"/>
      <c r="M127" s="19"/>
      <c r="N127" s="20"/>
    </row>
    <row r="128" spans="1:14" s="10" customFormat="1" ht="24.95" customHeight="1" x14ac:dyDescent="0.15">
      <c r="A128" s="35"/>
      <c r="B128" s="49" t="s">
        <v>56</v>
      </c>
      <c r="C128" s="15"/>
      <c r="D128" s="21"/>
      <c r="E128" s="22"/>
      <c r="F128" s="23"/>
      <c r="G128" s="23">
        <f>SUM(G126:G127)</f>
        <v>17834278</v>
      </c>
      <c r="H128" s="23"/>
      <c r="I128" s="23"/>
      <c r="J128" s="23"/>
      <c r="K128" s="23">
        <f>SUM(K126:K127)</f>
        <v>17834278</v>
      </c>
      <c r="L128" s="23"/>
      <c r="M128" s="23"/>
      <c r="N128" s="24"/>
    </row>
    <row r="129" spans="1:14" ht="24.95" customHeight="1" x14ac:dyDescent="0.15">
      <c r="A129" s="36"/>
      <c r="B129" s="50" t="s">
        <v>57</v>
      </c>
      <c r="C129" s="18" t="s">
        <v>58</v>
      </c>
      <c r="D129" s="51">
        <v>5.3900000000000003E-2</v>
      </c>
      <c r="E129" s="26"/>
      <c r="F129" s="19"/>
      <c r="G129" s="19">
        <f t="shared" si="5"/>
        <v>2540028</v>
      </c>
      <c r="H129" s="19"/>
      <c r="I129" s="19"/>
      <c r="J129" s="19"/>
      <c r="K129" s="19"/>
      <c r="L129" s="19"/>
      <c r="M129" s="19">
        <f>INT(G120*5.39%)</f>
        <v>2540028</v>
      </c>
      <c r="N129" s="20"/>
    </row>
    <row r="130" spans="1:14" s="10" customFormat="1" ht="24.95" customHeight="1" x14ac:dyDescent="0.15">
      <c r="A130" s="35"/>
      <c r="B130" s="49" t="s">
        <v>59</v>
      </c>
      <c r="C130" s="15"/>
      <c r="D130" s="21"/>
      <c r="E130" s="22"/>
      <c r="F130" s="23"/>
      <c r="G130" s="23">
        <f>SUM(G129)</f>
        <v>2540028</v>
      </c>
      <c r="H130" s="23"/>
      <c r="I130" s="23"/>
      <c r="J130" s="23"/>
      <c r="K130" s="23"/>
      <c r="L130" s="23"/>
      <c r="M130" s="23">
        <f>SUM(M129)</f>
        <v>2540028</v>
      </c>
      <c r="N130" s="24"/>
    </row>
    <row r="131" spans="1:14" s="10" customFormat="1" ht="24.95" customHeight="1" x14ac:dyDescent="0.15">
      <c r="A131" s="35"/>
      <c r="B131" s="22" t="s">
        <v>60</v>
      </c>
      <c r="C131" s="15"/>
      <c r="D131" s="21"/>
      <c r="E131" s="22"/>
      <c r="F131" s="23"/>
      <c r="G131" s="23">
        <f>SUM(G120+G128+G130)</f>
        <v>67499140</v>
      </c>
      <c r="H131" s="23"/>
      <c r="I131" s="23">
        <f>SUM(I120+I128+I130)</f>
        <v>47124834</v>
      </c>
      <c r="J131" s="23"/>
      <c r="K131" s="23">
        <f>SUM(K120+K128+K130)</f>
        <v>17834278</v>
      </c>
      <c r="L131" s="23"/>
      <c r="M131" s="23">
        <f>SUM(M120+M128+M130)</f>
        <v>2540028</v>
      </c>
      <c r="N131" s="24"/>
    </row>
    <row r="132" spans="1:14" ht="24.95" customHeight="1" x14ac:dyDescent="0.15">
      <c r="A132" s="36"/>
      <c r="B132" s="50" t="s">
        <v>61</v>
      </c>
      <c r="C132" s="18" t="s">
        <v>62</v>
      </c>
      <c r="D132" s="17">
        <v>7</v>
      </c>
      <c r="E132" s="26" t="s">
        <v>39</v>
      </c>
      <c r="F132" s="19"/>
      <c r="G132" s="19">
        <f>INT(G131*7%)</f>
        <v>4724939</v>
      </c>
      <c r="H132" s="19"/>
      <c r="I132" s="19"/>
      <c r="J132" s="19"/>
      <c r="K132" s="19"/>
      <c r="L132" s="19"/>
      <c r="M132" s="19"/>
      <c r="N132" s="20"/>
    </row>
    <row r="133" spans="1:14" s="10" customFormat="1" ht="24.95" customHeight="1" x14ac:dyDescent="0.15">
      <c r="A133" s="35"/>
      <c r="B133" s="22" t="s">
        <v>25</v>
      </c>
      <c r="C133" s="15"/>
      <c r="D133" s="21"/>
      <c r="E133" s="22"/>
      <c r="F133" s="23"/>
      <c r="G133" s="23">
        <f>SUM(G131:G132)</f>
        <v>72224079</v>
      </c>
      <c r="H133" s="23"/>
      <c r="I133" s="23"/>
      <c r="J133" s="23"/>
      <c r="K133" s="23"/>
      <c r="L133" s="23"/>
      <c r="M133" s="23"/>
      <c r="N133" s="24"/>
    </row>
    <row r="134" spans="1:14" ht="24.95" customHeight="1" x14ac:dyDescent="0.15">
      <c r="A134" s="36"/>
      <c r="B134" s="50" t="s">
        <v>63</v>
      </c>
      <c r="C134" s="18" t="s">
        <v>64</v>
      </c>
      <c r="D134" s="17">
        <v>25</v>
      </c>
      <c r="E134" s="26" t="s">
        <v>39</v>
      </c>
      <c r="F134" s="19"/>
      <c r="G134" s="19">
        <f>INT((G128+G130+G132)*25%)</f>
        <v>6274811</v>
      </c>
      <c r="H134" s="19"/>
      <c r="I134" s="19"/>
      <c r="J134" s="19"/>
      <c r="K134" s="19"/>
      <c r="L134" s="19"/>
      <c r="M134" s="19"/>
      <c r="N134" s="20"/>
    </row>
    <row r="135" spans="1:14" ht="24.95" customHeight="1" x14ac:dyDescent="0.15">
      <c r="A135" s="36"/>
      <c r="B135" s="22" t="s">
        <v>65</v>
      </c>
      <c r="C135" s="18"/>
      <c r="D135" s="17"/>
      <c r="E135" s="26"/>
      <c r="F135" s="19"/>
      <c r="G135" s="23">
        <f>SUM(G133:G134)</f>
        <v>78498890</v>
      </c>
      <c r="H135" s="19"/>
      <c r="I135" s="19"/>
      <c r="J135" s="19"/>
      <c r="K135" s="19"/>
      <c r="L135" s="19"/>
      <c r="M135" s="19"/>
      <c r="N135" s="20"/>
    </row>
    <row r="136" spans="1:14" ht="24.95" customHeight="1" x14ac:dyDescent="0.15">
      <c r="A136" s="52" t="s">
        <v>66</v>
      </c>
      <c r="B136" s="49" t="s">
        <v>67</v>
      </c>
      <c r="C136" s="18"/>
      <c r="D136" s="17"/>
      <c r="E136" s="26"/>
      <c r="F136" s="19"/>
      <c r="G136" s="19"/>
      <c r="H136" s="19"/>
      <c r="I136" s="19"/>
      <c r="J136" s="19"/>
      <c r="K136" s="19"/>
      <c r="L136" s="19"/>
      <c r="M136" s="19"/>
      <c r="N136" s="20"/>
    </row>
    <row r="137" spans="1:14" ht="24.95" customHeight="1" x14ac:dyDescent="0.15">
      <c r="A137" s="36"/>
      <c r="B137" s="18" t="str">
        <f>+'[1]공량(2)'!B74</f>
        <v>ICP-GH1 설치</v>
      </c>
      <c r="C137" s="18" t="str">
        <f>+'[1]공량(2)'!C74</f>
        <v>1.08㎥, 500㎏이하</v>
      </c>
      <c r="D137" s="17">
        <f>+'[1]공량(2)'!D74</f>
        <v>1</v>
      </c>
      <c r="E137" s="26" t="str">
        <f>+'[1]공량(2)'!E74</f>
        <v>면</v>
      </c>
      <c r="F137" s="19"/>
      <c r="G137" s="19"/>
      <c r="H137" s="19"/>
      <c r="I137" s="19"/>
      <c r="J137" s="19"/>
      <c r="K137" s="19"/>
      <c r="L137" s="19"/>
      <c r="M137" s="19"/>
      <c r="N137" s="20" t="s">
        <v>68</v>
      </c>
    </row>
    <row r="138" spans="1:14" ht="24.95" customHeight="1" x14ac:dyDescent="0.15">
      <c r="A138" s="36"/>
      <c r="B138" s="18"/>
      <c r="C138" s="18" t="s">
        <v>69</v>
      </c>
      <c r="D138" s="17">
        <v>1.5</v>
      </c>
      <c r="E138" s="26" t="s">
        <v>50</v>
      </c>
      <c r="F138" s="19">
        <f t="shared" ref="F138:G140" si="7">SUM(J138,H138,L138)</f>
        <v>273676</v>
      </c>
      <c r="G138" s="19">
        <f t="shared" si="7"/>
        <v>410514</v>
      </c>
      <c r="H138" s="19"/>
      <c r="I138" s="19"/>
      <c r="J138" s="19">
        <f>+'[1]2026년(상)노임단가'!G10</f>
        <v>273676</v>
      </c>
      <c r="K138" s="19">
        <f>INT(J138*D138)</f>
        <v>410514</v>
      </c>
      <c r="L138" s="19"/>
      <c r="M138" s="19"/>
      <c r="N138" s="20"/>
    </row>
    <row r="139" spans="1:14" ht="24.95" customHeight="1" x14ac:dyDescent="0.15">
      <c r="A139" s="36"/>
      <c r="B139" s="18"/>
      <c r="C139" s="18" t="s">
        <v>70</v>
      </c>
      <c r="D139" s="17">
        <v>0.65</v>
      </c>
      <c r="E139" s="26" t="s">
        <v>50</v>
      </c>
      <c r="F139" s="19">
        <f t="shared" si="7"/>
        <v>281939</v>
      </c>
      <c r="G139" s="19">
        <f t="shared" si="7"/>
        <v>183260</v>
      </c>
      <c r="H139" s="19"/>
      <c r="I139" s="19"/>
      <c r="J139" s="19">
        <f>+'[1]2026년(상)노임단가'!G8</f>
        <v>281939</v>
      </c>
      <c r="K139" s="19">
        <f>INT(J139*D139)</f>
        <v>183260</v>
      </c>
      <c r="L139" s="19"/>
      <c r="M139" s="19"/>
      <c r="N139" s="20"/>
    </row>
    <row r="140" spans="1:14" ht="24.95" customHeight="1" x14ac:dyDescent="0.15">
      <c r="A140" s="36"/>
      <c r="B140" s="18"/>
      <c r="C140" s="18" t="s">
        <v>71</v>
      </c>
      <c r="D140" s="17">
        <v>1.2</v>
      </c>
      <c r="E140" s="26" t="s">
        <v>50</v>
      </c>
      <c r="F140" s="19">
        <f t="shared" si="7"/>
        <v>172068</v>
      </c>
      <c r="G140" s="19">
        <f t="shared" si="7"/>
        <v>206481</v>
      </c>
      <c r="H140" s="19"/>
      <c r="I140" s="19"/>
      <c r="J140" s="19">
        <f>+'[1]2026년(상)노임단가'!G6</f>
        <v>172068</v>
      </c>
      <c r="K140" s="19">
        <f>INT(J140*D140)</f>
        <v>206481</v>
      </c>
      <c r="L140" s="19"/>
      <c r="M140" s="19"/>
      <c r="N140" s="20"/>
    </row>
    <row r="141" spans="1:14" s="10" customFormat="1" ht="24.95" customHeight="1" x14ac:dyDescent="0.15">
      <c r="A141" s="35" t="s">
        <v>13</v>
      </c>
      <c r="B141" s="22" t="s">
        <v>36</v>
      </c>
      <c r="C141" s="53"/>
      <c r="D141" s="21"/>
      <c r="E141" s="22"/>
      <c r="F141" s="23"/>
      <c r="G141" s="23">
        <f>SUM(G138:G140)</f>
        <v>800255</v>
      </c>
      <c r="H141" s="23"/>
      <c r="I141" s="23"/>
      <c r="J141" s="23"/>
      <c r="K141" s="23">
        <f>SUM(K138:K140)</f>
        <v>800255</v>
      </c>
      <c r="L141" s="23"/>
      <c r="M141" s="23"/>
      <c r="N141" s="24"/>
    </row>
    <row r="142" spans="1:14" s="10" customFormat="1" ht="24.95" customHeight="1" x14ac:dyDescent="0.15">
      <c r="A142" s="35"/>
      <c r="B142" s="22" t="s">
        <v>25</v>
      </c>
      <c r="C142" s="15"/>
      <c r="D142" s="21"/>
      <c r="E142" s="22"/>
      <c r="F142" s="23"/>
      <c r="G142" s="23">
        <f>+G135+G141</f>
        <v>79299145</v>
      </c>
      <c r="H142" s="23"/>
      <c r="I142" s="23"/>
      <c r="J142" s="23"/>
      <c r="K142" s="23"/>
      <c r="L142" s="23"/>
      <c r="M142" s="23"/>
      <c r="N142" s="24"/>
    </row>
    <row r="143" spans="1:14" ht="24.95" customHeight="1" x14ac:dyDescent="0.15">
      <c r="A143" s="36" t="s">
        <v>13</v>
      </c>
      <c r="B143" s="26" t="s">
        <v>72</v>
      </c>
      <c r="C143" s="18" t="s">
        <v>73</v>
      </c>
      <c r="D143" s="17">
        <v>10</v>
      </c>
      <c r="E143" s="26" t="s">
        <v>39</v>
      </c>
      <c r="F143" s="19"/>
      <c r="G143" s="19">
        <f>INT(G142*10%)</f>
        <v>7929914</v>
      </c>
      <c r="H143" s="19"/>
      <c r="I143" s="19"/>
      <c r="J143" s="19"/>
      <c r="K143" s="19"/>
      <c r="L143" s="19"/>
      <c r="M143" s="19"/>
      <c r="N143" s="20"/>
    </row>
    <row r="144" spans="1:14" s="10" customFormat="1" ht="24.95" customHeight="1" x14ac:dyDescent="0.15">
      <c r="A144" s="35" t="s">
        <v>13</v>
      </c>
      <c r="B144" s="22" t="s">
        <v>36</v>
      </c>
      <c r="C144" s="15" t="s">
        <v>13</v>
      </c>
      <c r="D144" s="21"/>
      <c r="E144" s="22"/>
      <c r="F144" s="23"/>
      <c r="G144" s="23">
        <f>SUM(G142:G143)</f>
        <v>87229059</v>
      </c>
      <c r="H144" s="23"/>
      <c r="I144" s="23"/>
      <c r="J144" s="23"/>
      <c r="K144" s="23"/>
      <c r="L144" s="23"/>
      <c r="M144" s="23"/>
      <c r="N144" s="24"/>
    </row>
    <row r="145" spans="1:14" ht="24.95" customHeight="1" x14ac:dyDescent="0.15">
      <c r="A145" s="36" t="s">
        <v>13</v>
      </c>
      <c r="B145" s="26" t="s">
        <v>37</v>
      </c>
      <c r="C145" s="18" t="s">
        <v>38</v>
      </c>
      <c r="D145" s="17">
        <v>0.54</v>
      </c>
      <c r="E145" s="26" t="s">
        <v>39</v>
      </c>
      <c r="F145" s="19"/>
      <c r="G145" s="19">
        <f>INT(G144*D145%)</f>
        <v>471036</v>
      </c>
      <c r="H145" s="19"/>
      <c r="I145" s="19"/>
      <c r="J145" s="19"/>
      <c r="K145" s="19"/>
      <c r="L145" s="19"/>
      <c r="N145" s="20"/>
    </row>
    <row r="146" spans="1:14" ht="24.95" customHeight="1" x14ac:dyDescent="0.15">
      <c r="A146" s="36"/>
      <c r="B146" s="26" t="s">
        <v>40</v>
      </c>
      <c r="C146" s="18"/>
      <c r="D146" s="17"/>
      <c r="E146" s="26"/>
      <c r="F146" s="19"/>
      <c r="G146" s="37">
        <v>-95</v>
      </c>
      <c r="H146" s="19"/>
      <c r="I146" s="19"/>
      <c r="J146" s="19"/>
      <c r="K146" s="19"/>
      <c r="L146" s="19"/>
      <c r="M146" s="19"/>
      <c r="N146" s="20"/>
    </row>
    <row r="147" spans="1:14" ht="24.95" customHeight="1" x14ac:dyDescent="0.15">
      <c r="A147" s="36"/>
      <c r="B147" s="26"/>
      <c r="C147" s="18"/>
      <c r="D147" s="17"/>
      <c r="E147" s="26"/>
      <c r="F147" s="19"/>
      <c r="G147" s="19"/>
      <c r="H147" s="19"/>
      <c r="I147" s="19"/>
      <c r="J147" s="19"/>
      <c r="K147" s="19"/>
      <c r="L147" s="19"/>
      <c r="M147" s="19"/>
      <c r="N147" s="20"/>
    </row>
    <row r="148" spans="1:14" ht="24.95" customHeight="1" x14ac:dyDescent="0.15">
      <c r="A148" s="36"/>
      <c r="B148" s="50"/>
      <c r="C148" s="50"/>
      <c r="D148" s="17"/>
      <c r="E148" s="26"/>
      <c r="F148" s="19"/>
      <c r="G148" s="19"/>
      <c r="H148" s="19"/>
      <c r="I148" s="19"/>
      <c r="J148" s="19"/>
      <c r="K148" s="19"/>
      <c r="L148" s="19"/>
      <c r="M148" s="19"/>
      <c r="N148" s="20"/>
    </row>
    <row r="149" spans="1:14" ht="24.95" customHeight="1" x14ac:dyDescent="0.15">
      <c r="A149" s="36"/>
      <c r="B149" s="50"/>
      <c r="C149" s="50"/>
      <c r="D149" s="17"/>
      <c r="E149" s="26"/>
      <c r="F149" s="19"/>
      <c r="G149" s="19"/>
      <c r="H149" s="19"/>
      <c r="I149" s="19"/>
      <c r="J149" s="19"/>
      <c r="K149" s="19"/>
      <c r="L149" s="19"/>
      <c r="M149" s="19"/>
      <c r="N149" s="20"/>
    </row>
    <row r="150" spans="1:14" ht="24.95" customHeight="1" x14ac:dyDescent="0.15">
      <c r="A150" s="36"/>
      <c r="B150" s="26"/>
      <c r="C150" s="18"/>
      <c r="D150" s="17"/>
      <c r="E150" s="26"/>
      <c r="F150" s="19"/>
      <c r="G150" s="19"/>
      <c r="H150" s="19"/>
      <c r="I150" s="19"/>
      <c r="J150" s="19"/>
      <c r="K150" s="19"/>
      <c r="L150" s="19"/>
      <c r="M150" s="19"/>
      <c r="N150" s="20"/>
    </row>
    <row r="151" spans="1:14" ht="24.95" customHeight="1" x14ac:dyDescent="0.15">
      <c r="A151" s="36"/>
      <c r="B151" s="26"/>
      <c r="C151" s="18"/>
      <c r="D151" s="17"/>
      <c r="E151" s="26"/>
      <c r="F151" s="19"/>
      <c r="G151" s="19"/>
      <c r="H151" s="19"/>
      <c r="I151" s="19"/>
      <c r="J151" s="19"/>
      <c r="K151" s="19"/>
      <c r="L151" s="19"/>
      <c r="M151" s="19"/>
      <c r="N151" s="20"/>
    </row>
    <row r="152" spans="1:14" ht="24.95" customHeight="1" x14ac:dyDescent="0.15">
      <c r="A152" s="36"/>
      <c r="B152" s="26"/>
      <c r="C152" s="18"/>
      <c r="D152" s="17"/>
      <c r="E152" s="26"/>
      <c r="F152" s="19"/>
      <c r="G152" s="19"/>
      <c r="H152" s="19"/>
      <c r="I152" s="19"/>
      <c r="J152" s="19"/>
      <c r="K152" s="19"/>
      <c r="L152" s="19"/>
      <c r="M152" s="19"/>
      <c r="N152" s="20"/>
    </row>
    <row r="153" spans="1:14" ht="24.95" customHeight="1" x14ac:dyDescent="0.15">
      <c r="A153" s="36"/>
      <c r="B153" s="26"/>
      <c r="C153" s="18"/>
      <c r="D153" s="17"/>
      <c r="E153" s="26"/>
      <c r="F153" s="19"/>
      <c r="G153" s="19"/>
      <c r="H153" s="19"/>
      <c r="I153" s="19"/>
      <c r="J153" s="19"/>
      <c r="K153" s="19"/>
      <c r="L153" s="19"/>
      <c r="M153" s="19"/>
      <c r="N153" s="20"/>
    </row>
    <row r="154" spans="1:14" ht="24.95" customHeight="1" x14ac:dyDescent="0.15">
      <c r="A154" s="36"/>
      <c r="B154" s="26"/>
      <c r="C154" s="18"/>
      <c r="D154" s="17"/>
      <c r="E154" s="26"/>
      <c r="F154" s="19"/>
      <c r="G154" s="19"/>
      <c r="H154" s="19"/>
      <c r="I154" s="19"/>
      <c r="J154" s="19"/>
      <c r="K154" s="19"/>
      <c r="L154" s="19"/>
      <c r="M154" s="19"/>
      <c r="N154" s="20"/>
    </row>
    <row r="155" spans="1:14" ht="24.95" customHeight="1" x14ac:dyDescent="0.15">
      <c r="A155" s="36"/>
      <c r="B155" s="26"/>
      <c r="C155" s="18"/>
      <c r="D155" s="17"/>
      <c r="E155" s="26"/>
      <c r="F155" s="19"/>
      <c r="G155" s="19"/>
      <c r="H155" s="19"/>
      <c r="I155" s="19"/>
      <c r="J155" s="19"/>
      <c r="K155" s="19"/>
      <c r="L155" s="19"/>
      <c r="M155" s="19"/>
      <c r="N155" s="20"/>
    </row>
    <row r="156" spans="1:14" ht="24.95" customHeight="1" x14ac:dyDescent="0.15">
      <c r="A156" s="36"/>
      <c r="B156" s="26"/>
      <c r="C156" s="18"/>
      <c r="D156" s="17"/>
      <c r="E156" s="26"/>
      <c r="F156" s="19"/>
      <c r="G156" s="19"/>
      <c r="H156" s="19"/>
      <c r="I156" s="19"/>
      <c r="J156" s="19"/>
      <c r="K156" s="19"/>
      <c r="L156" s="19"/>
      <c r="M156" s="19"/>
      <c r="N156" s="20"/>
    </row>
    <row r="157" spans="1:14" ht="24.95" customHeight="1" x14ac:dyDescent="0.15">
      <c r="A157" s="36"/>
      <c r="B157" s="22" t="s">
        <v>26</v>
      </c>
      <c r="C157" s="18" t="s">
        <v>13</v>
      </c>
      <c r="D157" s="17"/>
      <c r="E157" s="26"/>
      <c r="F157" s="19"/>
      <c r="G157" s="23">
        <f>SUM(G144:G146)</f>
        <v>87700000</v>
      </c>
      <c r="H157" s="19"/>
      <c r="I157" s="19"/>
      <c r="J157" s="19"/>
      <c r="K157" s="19"/>
      <c r="L157" s="19"/>
      <c r="M157" s="19"/>
      <c r="N157" s="20"/>
    </row>
    <row r="158" spans="1:14" s="10" customFormat="1" ht="24.95" customHeight="1" x14ac:dyDescent="0.15">
      <c r="A158" s="27" t="s">
        <v>74</v>
      </c>
      <c r="B158" s="15" t="str">
        <f>+'[1]공량(2)'!B81</f>
        <v xml:space="preserve">현장계측제어반(ICP-GH2) </v>
      </c>
      <c r="C158" s="15"/>
      <c r="D158" s="21"/>
      <c r="E158" s="22"/>
      <c r="F158" s="23"/>
      <c r="G158" s="23"/>
      <c r="H158" s="23"/>
      <c r="I158" s="23"/>
      <c r="J158" s="23"/>
      <c r="K158" s="23"/>
      <c r="L158" s="23"/>
      <c r="M158" s="23"/>
      <c r="N158" s="24"/>
    </row>
    <row r="159" spans="1:14" s="10" customFormat="1" ht="24.95" customHeight="1" x14ac:dyDescent="0.15">
      <c r="A159" s="27" t="s">
        <v>41</v>
      </c>
      <c r="B159" s="15" t="s">
        <v>42</v>
      </c>
      <c r="C159" s="15"/>
      <c r="D159" s="21"/>
      <c r="E159" s="22"/>
      <c r="F159" s="23"/>
      <c r="G159" s="23"/>
      <c r="H159" s="23"/>
      <c r="I159" s="23"/>
      <c r="J159" s="23"/>
      <c r="K159" s="23"/>
      <c r="L159" s="23"/>
      <c r="M159" s="23"/>
      <c r="N159" s="24"/>
    </row>
    <row r="160" spans="1:14" ht="24.95" customHeight="1" x14ac:dyDescent="0.15">
      <c r="A160" s="36"/>
      <c r="B160" s="50" t="str">
        <f>+'[1]공량(2)'!B82</f>
        <v>LOCKER(STS, 옥외형)</v>
      </c>
      <c r="C160" s="50" t="str">
        <f>+'[1]공량(2)'!C82</f>
        <v>STS, 800×1,800×600, 1.5t(103㎏)</v>
      </c>
      <c r="D160" s="17">
        <f>+'[1]공량(2)'!D82</f>
        <v>1</v>
      </c>
      <c r="E160" s="26" t="str">
        <f>+'[1]공량(2)'!E82</f>
        <v>면</v>
      </c>
      <c r="F160" s="19">
        <f t="shared" ref="F160:G175" si="8">SUM(J160,H160,L160)</f>
        <v>3296000</v>
      </c>
      <c r="G160" s="19">
        <f t="shared" si="8"/>
        <v>3296000</v>
      </c>
      <c r="H160" s="19">
        <f>+[1]가격조사!M94</f>
        <v>3296000</v>
      </c>
      <c r="I160" s="19">
        <f t="shared" ref="I160:I215" si="9">INT(H160*D160)</f>
        <v>3296000</v>
      </c>
      <c r="J160" s="19"/>
      <c r="K160" s="19"/>
      <c r="L160" s="19"/>
      <c r="M160" s="19"/>
      <c r="N160" s="20"/>
    </row>
    <row r="161" spans="1:14" ht="24.95" customHeight="1" x14ac:dyDescent="0.15">
      <c r="A161" s="36"/>
      <c r="B161" s="50" t="str">
        <f>+'[1]공량(2)'!B83</f>
        <v>DOOR HANDLE(W/KEY)</v>
      </c>
      <c r="C161" s="50" t="str">
        <f>+'[1]공량(2)'!C83</f>
        <v>(L)</v>
      </c>
      <c r="D161" s="17">
        <f>+'[1]공량(2)'!D83</f>
        <v>2</v>
      </c>
      <c r="E161" s="26" t="str">
        <f>+'[1]공량(2)'!E83</f>
        <v>개</v>
      </c>
      <c r="F161" s="19">
        <f t="shared" si="8"/>
        <v>5690</v>
      </c>
      <c r="G161" s="19">
        <f t="shared" si="8"/>
        <v>11380</v>
      </c>
      <c r="H161" s="19">
        <f>+[1]가격조사!M95</f>
        <v>5690</v>
      </c>
      <c r="I161" s="19">
        <f t="shared" si="9"/>
        <v>11380</v>
      </c>
      <c r="J161" s="19"/>
      <c r="K161" s="19"/>
      <c r="L161" s="19"/>
      <c r="M161" s="19"/>
      <c r="N161" s="20"/>
    </row>
    <row r="162" spans="1:14" ht="24.95" customHeight="1" x14ac:dyDescent="0.15">
      <c r="A162" s="36"/>
      <c r="B162" s="50" t="str">
        <f>+'[1]공량(2)'!B84</f>
        <v>DOOR STOPPER</v>
      </c>
      <c r="C162" s="50" t="str">
        <f>+'[1]공량(2)'!C84</f>
        <v>STS</v>
      </c>
      <c r="D162" s="17">
        <f>+'[1]공량(2)'!D84</f>
        <v>2</v>
      </c>
      <c r="E162" s="26" t="str">
        <f>+'[1]공량(2)'!E84</f>
        <v>개</v>
      </c>
      <c r="F162" s="19">
        <f t="shared" si="8"/>
        <v>10000</v>
      </c>
      <c r="G162" s="19">
        <f t="shared" si="8"/>
        <v>20000</v>
      </c>
      <c r="H162" s="19">
        <f>+[1]가격조사!M96</f>
        <v>10000</v>
      </c>
      <c r="I162" s="19">
        <f t="shared" si="9"/>
        <v>20000</v>
      </c>
      <c r="J162" s="19"/>
      <c r="K162" s="19"/>
      <c r="L162" s="19"/>
      <c r="M162" s="19"/>
      <c r="N162" s="20"/>
    </row>
    <row r="163" spans="1:14" ht="24.95" customHeight="1" x14ac:dyDescent="0.15">
      <c r="A163" s="36"/>
      <c r="B163" s="50" t="str">
        <f>+'[1]공량(2)'!B85</f>
        <v>NAME PLATE</v>
      </c>
      <c r="C163" s="50" t="str">
        <f>+'[1]공량(2)'!C85</f>
        <v>ACRYL(L)</v>
      </c>
      <c r="D163" s="17">
        <f>+'[1]공량(2)'!D85</f>
        <v>1</v>
      </c>
      <c r="E163" s="26" t="str">
        <f>+'[1]공량(2)'!E85</f>
        <v>개</v>
      </c>
      <c r="F163" s="19">
        <f t="shared" si="8"/>
        <v>5690</v>
      </c>
      <c r="G163" s="19">
        <f t="shared" si="8"/>
        <v>5690</v>
      </c>
      <c r="H163" s="19">
        <f>+[1]가격조사!M97</f>
        <v>5690</v>
      </c>
      <c r="I163" s="19">
        <f t="shared" si="9"/>
        <v>5690</v>
      </c>
      <c r="J163" s="19"/>
      <c r="K163" s="19"/>
      <c r="L163" s="19"/>
      <c r="M163" s="19"/>
      <c r="N163" s="20"/>
    </row>
    <row r="164" spans="1:14" ht="24.95" customHeight="1" x14ac:dyDescent="0.15">
      <c r="A164" s="36"/>
      <c r="B164" s="50" t="str">
        <f>+'[1]공량(2)'!B86</f>
        <v>NAME PLATE</v>
      </c>
      <c r="C164" s="50" t="str">
        <f>+'[1]공량(2)'!C86</f>
        <v>ACRYL(S)</v>
      </c>
      <c r="D164" s="17">
        <f>+'[1]공량(2)'!D86</f>
        <v>49</v>
      </c>
      <c r="E164" s="26" t="str">
        <f>+'[1]공량(2)'!E86</f>
        <v>개</v>
      </c>
      <c r="F164" s="19">
        <f t="shared" si="8"/>
        <v>3000</v>
      </c>
      <c r="G164" s="19">
        <f t="shared" si="8"/>
        <v>147000</v>
      </c>
      <c r="H164" s="19">
        <f>+[1]가격조사!M98</f>
        <v>3000</v>
      </c>
      <c r="I164" s="19">
        <f t="shared" si="9"/>
        <v>147000</v>
      </c>
      <c r="J164" s="19"/>
      <c r="K164" s="19"/>
      <c r="L164" s="19"/>
      <c r="M164" s="19"/>
      <c r="N164" s="20"/>
    </row>
    <row r="165" spans="1:14" ht="24.95" customHeight="1" x14ac:dyDescent="0.15">
      <c r="A165" s="36"/>
      <c r="B165" s="50" t="str">
        <f>+'[1]공량(2)'!B87</f>
        <v>MCCB</v>
      </c>
      <c r="C165" s="50" t="str">
        <f>+'[1]공량(2)'!C87</f>
        <v>4P 50AF</v>
      </c>
      <c r="D165" s="17">
        <f>+'[1]공량(2)'!D87</f>
        <v>2</v>
      </c>
      <c r="E165" s="26" t="str">
        <f>+'[1]공량(2)'!E87</f>
        <v>개</v>
      </c>
      <c r="F165" s="19">
        <f t="shared" si="8"/>
        <v>72300</v>
      </c>
      <c r="G165" s="19">
        <f t="shared" si="8"/>
        <v>144600</v>
      </c>
      <c r="H165" s="19">
        <f>+[1]가격조사!M100</f>
        <v>72300</v>
      </c>
      <c r="I165" s="19">
        <f t="shared" si="9"/>
        <v>144600</v>
      </c>
      <c r="J165" s="19"/>
      <c r="K165" s="19"/>
      <c r="L165" s="19"/>
      <c r="M165" s="19"/>
      <c r="N165" s="20"/>
    </row>
    <row r="166" spans="1:14" ht="24.95" customHeight="1" x14ac:dyDescent="0.15">
      <c r="A166" s="36"/>
      <c r="B166" s="50" t="str">
        <f>+'[1]공량(2)'!B88</f>
        <v>DIGITAL MULTIMETER</v>
      </c>
      <c r="C166" s="50" t="str">
        <f>+'[1]공량(2)'!C88</f>
        <v>3Φ4W, RS-485</v>
      </c>
      <c r="D166" s="17">
        <f>+'[1]공량(2)'!D88</f>
        <v>1</v>
      </c>
      <c r="E166" s="26" t="str">
        <f>+'[1]공량(2)'!E88</f>
        <v>개</v>
      </c>
      <c r="F166" s="19">
        <f t="shared" si="8"/>
        <v>900000</v>
      </c>
      <c r="G166" s="19">
        <f t="shared" si="8"/>
        <v>900000</v>
      </c>
      <c r="H166" s="19">
        <f>+[1]가격조사!M101</f>
        <v>900000</v>
      </c>
      <c r="I166" s="19">
        <f t="shared" si="9"/>
        <v>900000</v>
      </c>
      <c r="J166" s="19"/>
      <c r="K166" s="19"/>
      <c r="L166" s="19"/>
      <c r="M166" s="19"/>
      <c r="N166" s="20"/>
    </row>
    <row r="167" spans="1:14" ht="24.95" customHeight="1" x14ac:dyDescent="0.15">
      <c r="A167" s="36"/>
      <c r="B167" s="50" t="str">
        <f>+'[1]공량(2)'!B89</f>
        <v>SPD</v>
      </c>
      <c r="C167" s="50" t="str">
        <f>+'[1]공량(2)'!C89</f>
        <v>3Φ4W, 400㎄</v>
      </c>
      <c r="D167" s="17">
        <f>+'[1]공량(2)'!D89</f>
        <v>1</v>
      </c>
      <c r="E167" s="26" t="str">
        <f>+'[1]공량(2)'!E89</f>
        <v>개</v>
      </c>
      <c r="F167" s="19">
        <f t="shared" si="8"/>
        <v>1700000</v>
      </c>
      <c r="G167" s="19">
        <f t="shared" si="8"/>
        <v>1700000</v>
      </c>
      <c r="H167" s="19">
        <f>+[1]가격조사!M102</f>
        <v>1700000</v>
      </c>
      <c r="I167" s="19">
        <f t="shared" si="9"/>
        <v>1700000</v>
      </c>
      <c r="J167" s="19"/>
      <c r="K167" s="19"/>
      <c r="L167" s="19"/>
      <c r="M167" s="19"/>
      <c r="N167" s="20"/>
    </row>
    <row r="168" spans="1:14" ht="24.95" customHeight="1" x14ac:dyDescent="0.15">
      <c r="A168" s="36"/>
      <c r="B168" s="50" t="str">
        <f>+'[1]공량(2)'!B90</f>
        <v>ARRESTER(통신용)</v>
      </c>
      <c r="C168" s="50" t="str">
        <f>+'[1]공량(2)'!C90</f>
        <v>통신용(Ethernet)</v>
      </c>
      <c r="D168" s="17">
        <f>+'[1]공량(2)'!D90</f>
        <v>2</v>
      </c>
      <c r="E168" s="26" t="str">
        <f>+'[1]공량(2)'!E90</f>
        <v>개</v>
      </c>
      <c r="F168" s="19">
        <f t="shared" si="8"/>
        <v>250000</v>
      </c>
      <c r="G168" s="19">
        <f t="shared" si="8"/>
        <v>500000</v>
      </c>
      <c r="H168" s="19">
        <f>+[1]가격조사!M103</f>
        <v>250000</v>
      </c>
      <c r="I168" s="19">
        <f t="shared" si="9"/>
        <v>500000</v>
      </c>
      <c r="J168" s="19"/>
      <c r="K168" s="19"/>
      <c r="L168" s="19"/>
      <c r="M168" s="19"/>
      <c r="N168" s="20"/>
    </row>
    <row r="169" spans="1:14" ht="24.95" customHeight="1" x14ac:dyDescent="0.15">
      <c r="A169" s="36"/>
      <c r="B169" s="50" t="str">
        <f>+'[1]공량(2)'!B91</f>
        <v>ARRESTER(통신용)</v>
      </c>
      <c r="C169" s="50" t="str">
        <f>+'[1]공량(2)'!C91</f>
        <v xml:space="preserve">RS-232C, RS-485 </v>
      </c>
      <c r="D169" s="17">
        <f>+'[1]공량(2)'!D91</f>
        <v>10</v>
      </c>
      <c r="E169" s="26" t="str">
        <f>+'[1]공량(2)'!E91</f>
        <v>개</v>
      </c>
      <c r="F169" s="19">
        <f t="shared" si="8"/>
        <v>250000</v>
      </c>
      <c r="G169" s="19">
        <f t="shared" si="8"/>
        <v>2500000</v>
      </c>
      <c r="H169" s="19">
        <f>+[1]가격조사!M104</f>
        <v>250000</v>
      </c>
      <c r="I169" s="19">
        <f t="shared" si="9"/>
        <v>2500000</v>
      </c>
      <c r="J169" s="19"/>
      <c r="K169" s="19"/>
      <c r="L169" s="19"/>
      <c r="M169" s="19"/>
      <c r="N169" s="20"/>
    </row>
    <row r="170" spans="1:14" ht="24.95" customHeight="1" x14ac:dyDescent="0.15">
      <c r="A170" s="36"/>
      <c r="B170" s="50" t="str">
        <f>+'[1]공량(2)'!B92</f>
        <v>PT</v>
      </c>
      <c r="C170" s="50" t="str">
        <f>+'[1]공량(2)'!C92</f>
        <v>440/110V, 50VA</v>
      </c>
      <c r="D170" s="17">
        <f>+'[1]공량(2)'!D92</f>
        <v>3</v>
      </c>
      <c r="E170" s="26" t="str">
        <f>+'[1]공량(2)'!E92</f>
        <v>개</v>
      </c>
      <c r="F170" s="19">
        <f t="shared" si="8"/>
        <v>90000</v>
      </c>
      <c r="G170" s="19">
        <f t="shared" si="8"/>
        <v>270000</v>
      </c>
      <c r="H170" s="19">
        <f>+[1]가격조사!M106</f>
        <v>90000</v>
      </c>
      <c r="I170" s="19">
        <f t="shared" si="9"/>
        <v>270000</v>
      </c>
      <c r="J170" s="19"/>
      <c r="K170" s="19"/>
      <c r="L170" s="19"/>
      <c r="M170" s="19"/>
      <c r="N170" s="20"/>
    </row>
    <row r="171" spans="1:14" ht="24.95" customHeight="1" x14ac:dyDescent="0.15">
      <c r="A171" s="36"/>
      <c r="B171" s="50" t="str">
        <f>+'[1]공량(2)'!B93</f>
        <v>CT</v>
      </c>
      <c r="C171" s="50" t="str">
        <f>+'[1]공량(2)'!C93</f>
        <v>50/5A RING TYPE</v>
      </c>
      <c r="D171" s="17">
        <f>+'[1]공량(2)'!D93</f>
        <v>3</v>
      </c>
      <c r="E171" s="26" t="str">
        <f>+'[1]공량(2)'!E93</f>
        <v>개</v>
      </c>
      <c r="F171" s="19">
        <f t="shared" si="8"/>
        <v>21000</v>
      </c>
      <c r="G171" s="19">
        <f t="shared" si="8"/>
        <v>63000</v>
      </c>
      <c r="H171" s="19">
        <f>+[1]가격조사!M107</f>
        <v>21000</v>
      </c>
      <c r="I171" s="19">
        <f t="shared" si="9"/>
        <v>63000</v>
      </c>
      <c r="J171" s="19"/>
      <c r="K171" s="19"/>
      <c r="L171" s="19"/>
      <c r="M171" s="19"/>
      <c r="N171" s="20"/>
    </row>
    <row r="172" spans="1:14" ht="24.95" customHeight="1" x14ac:dyDescent="0.15">
      <c r="A172" s="36"/>
      <c r="B172" s="50" t="str">
        <f>+'[1]공량(2)'!B94</f>
        <v>FUSE &amp; HOLDER</v>
      </c>
      <c r="C172" s="50" t="str">
        <f>+'[1]공량(2)'!C94</f>
        <v xml:space="preserve">AC250V/2A </v>
      </c>
      <c r="D172" s="17">
        <f>+'[1]공량(2)'!D94</f>
        <v>4</v>
      </c>
      <c r="E172" s="26" t="str">
        <f>+'[1]공량(2)'!E94</f>
        <v>개</v>
      </c>
      <c r="F172" s="19">
        <f t="shared" si="8"/>
        <v>3100</v>
      </c>
      <c r="G172" s="19">
        <f t="shared" si="8"/>
        <v>12400</v>
      </c>
      <c r="H172" s="19">
        <f>+[1]가격조사!M108</f>
        <v>3100</v>
      </c>
      <c r="I172" s="19">
        <f t="shared" si="9"/>
        <v>12400</v>
      </c>
      <c r="J172" s="19"/>
      <c r="K172" s="19"/>
      <c r="L172" s="19"/>
      <c r="M172" s="19"/>
      <c r="N172" s="20"/>
    </row>
    <row r="173" spans="1:14" ht="24.95" customHeight="1" x14ac:dyDescent="0.15">
      <c r="A173" s="36"/>
      <c r="B173" s="50" t="str">
        <f>+'[1]공량(2)'!B95</f>
        <v>DIGITAL INDICATOR</v>
      </c>
      <c r="C173" s="50" t="str">
        <f>+'[1]공량(2)'!C95</f>
        <v>4~20㎃DC, 4Digit</v>
      </c>
      <c r="D173" s="17">
        <f>+'[1]공량(2)'!D95</f>
        <v>2</v>
      </c>
      <c r="E173" s="26" t="str">
        <f>+'[1]공량(2)'!E95</f>
        <v>개</v>
      </c>
      <c r="F173" s="19">
        <f t="shared" si="8"/>
        <v>150000</v>
      </c>
      <c r="G173" s="19">
        <f t="shared" si="8"/>
        <v>300000</v>
      </c>
      <c r="H173" s="19">
        <f>+[1]가격조사!M109</f>
        <v>150000</v>
      </c>
      <c r="I173" s="19">
        <f t="shared" si="9"/>
        <v>300000</v>
      </c>
      <c r="J173" s="19"/>
      <c r="K173" s="19"/>
      <c r="L173" s="19"/>
      <c r="M173" s="19"/>
      <c r="N173" s="20"/>
    </row>
    <row r="174" spans="1:14" ht="24.95" customHeight="1" x14ac:dyDescent="0.15">
      <c r="A174" s="36"/>
      <c r="B174" s="50" t="str">
        <f>+'[1]공량(2)'!B96</f>
        <v>SQUARE LAMP</v>
      </c>
      <c r="C174" s="50" t="str">
        <f>+'[1]공량(2)'!C96</f>
        <v>40×32㎜, LED</v>
      </c>
      <c r="D174" s="17">
        <f>+'[1]공량(2)'!D96</f>
        <v>4</v>
      </c>
      <c r="E174" s="26" t="str">
        <f>+'[1]공량(2)'!E96</f>
        <v>개</v>
      </c>
      <c r="F174" s="19">
        <f t="shared" si="8"/>
        <v>6600</v>
      </c>
      <c r="G174" s="19">
        <f t="shared" si="8"/>
        <v>26400</v>
      </c>
      <c r="H174" s="19">
        <f>+[1]가격조사!M111</f>
        <v>6600</v>
      </c>
      <c r="I174" s="19">
        <f t="shared" si="9"/>
        <v>26400</v>
      </c>
      <c r="J174" s="19"/>
      <c r="K174" s="19"/>
      <c r="L174" s="19"/>
      <c r="M174" s="19"/>
      <c r="N174" s="20"/>
    </row>
    <row r="175" spans="1:14" ht="24.95" customHeight="1" x14ac:dyDescent="0.15">
      <c r="A175" s="36"/>
      <c r="B175" s="50" t="str">
        <f>+'[1]공량(2)'!B97</f>
        <v>PILOT LAMP</v>
      </c>
      <c r="C175" s="50" t="str">
        <f>+'[1]공량(2)'!C97</f>
        <v>Φ30㎜, LED</v>
      </c>
      <c r="D175" s="17">
        <f>+'[1]공량(2)'!D97</f>
        <v>7</v>
      </c>
      <c r="E175" s="26" t="str">
        <f>+'[1]공량(2)'!E97</f>
        <v>개</v>
      </c>
      <c r="F175" s="19">
        <f t="shared" si="8"/>
        <v>5400</v>
      </c>
      <c r="G175" s="19">
        <f t="shared" si="8"/>
        <v>37800</v>
      </c>
      <c r="H175" s="19">
        <f>+[1]가격조사!M112</f>
        <v>5400</v>
      </c>
      <c r="I175" s="19">
        <f t="shared" si="9"/>
        <v>37800</v>
      </c>
      <c r="J175" s="19"/>
      <c r="K175" s="19"/>
      <c r="L175" s="19"/>
      <c r="M175" s="19"/>
      <c r="N175" s="20"/>
    </row>
    <row r="176" spans="1:14" ht="24.95" customHeight="1" x14ac:dyDescent="0.15">
      <c r="A176" s="36"/>
      <c r="B176" s="50" t="str">
        <f>+'[1]공량(2)'!B98</f>
        <v>SELECTOR S/W</v>
      </c>
      <c r="C176" s="50" t="str">
        <f>+'[1]공량(2)'!C98</f>
        <v>Φ30㎜, 2단</v>
      </c>
      <c r="D176" s="17">
        <f>+'[1]공량(2)'!D98</f>
        <v>2</v>
      </c>
      <c r="E176" s="26" t="str">
        <f>+'[1]공량(2)'!E98</f>
        <v>개</v>
      </c>
      <c r="F176" s="19">
        <f t="shared" ref="F176:G230" si="10">SUM(J176,H176,L176)</f>
        <v>2300</v>
      </c>
      <c r="G176" s="19">
        <f t="shared" si="10"/>
        <v>4600</v>
      </c>
      <c r="H176" s="19">
        <f>+[1]가격조사!M113</f>
        <v>2300</v>
      </c>
      <c r="I176" s="19">
        <f t="shared" si="9"/>
        <v>4600</v>
      </c>
      <c r="J176" s="19"/>
      <c r="K176" s="19"/>
      <c r="L176" s="19"/>
      <c r="M176" s="19"/>
      <c r="N176" s="20"/>
    </row>
    <row r="177" spans="1:14" ht="24.95" customHeight="1" x14ac:dyDescent="0.15">
      <c r="A177" s="36"/>
      <c r="B177" s="50" t="str">
        <f>+'[1]공량(2)'!B99</f>
        <v>PBL S/W</v>
      </c>
      <c r="C177" s="50" t="str">
        <f>+'[1]공량(2)'!C99</f>
        <v>Φ30㎜, LED(1a1b)</v>
      </c>
      <c r="D177" s="17">
        <f>+'[1]공량(2)'!D99</f>
        <v>20</v>
      </c>
      <c r="E177" s="26" t="str">
        <f>+'[1]공량(2)'!E99</f>
        <v>개</v>
      </c>
      <c r="F177" s="19">
        <f t="shared" si="10"/>
        <v>6800</v>
      </c>
      <c r="G177" s="19">
        <f t="shared" si="10"/>
        <v>136000</v>
      </c>
      <c r="H177" s="19">
        <f>+[1]가격조사!M114</f>
        <v>6800</v>
      </c>
      <c r="I177" s="19">
        <f t="shared" si="9"/>
        <v>136000</v>
      </c>
      <c r="J177" s="19"/>
      <c r="K177" s="19"/>
      <c r="L177" s="19"/>
      <c r="M177" s="19"/>
      <c r="N177" s="20"/>
    </row>
    <row r="178" spans="1:14" ht="24.95" customHeight="1" x14ac:dyDescent="0.15">
      <c r="A178" s="36"/>
      <c r="B178" s="50" t="str">
        <f>+'[1]공량(2)'!B100</f>
        <v>PB S/W</v>
      </c>
      <c r="C178" s="50" t="str">
        <f>+'[1]공량(2)'!C100</f>
        <v>Φ30㎜, 1a1b</v>
      </c>
      <c r="D178" s="17">
        <f>+'[1]공량(2)'!D100</f>
        <v>3</v>
      </c>
      <c r="E178" s="26" t="str">
        <f>+'[1]공량(2)'!E100</f>
        <v>개</v>
      </c>
      <c r="F178" s="19">
        <f t="shared" si="10"/>
        <v>2200</v>
      </c>
      <c r="G178" s="19">
        <f t="shared" si="10"/>
        <v>6600</v>
      </c>
      <c r="H178" s="19">
        <f>+[1]가격조사!M115</f>
        <v>2200</v>
      </c>
      <c r="I178" s="19">
        <f t="shared" si="9"/>
        <v>6600</v>
      </c>
      <c r="J178" s="19"/>
      <c r="K178" s="19"/>
      <c r="L178" s="19"/>
      <c r="M178" s="19"/>
      <c r="N178" s="20"/>
    </row>
    <row r="179" spans="1:14" ht="24.95" customHeight="1" x14ac:dyDescent="0.15">
      <c r="A179" s="36"/>
      <c r="B179" s="50" t="str">
        <f>+'[1]공량(2)'!B101</f>
        <v>BUZZER</v>
      </c>
      <c r="C179" s="50" t="str">
        <f>+'[1]공량(2)'!C101</f>
        <v>AC 65㎜</v>
      </c>
      <c r="D179" s="17">
        <f>+'[1]공량(2)'!D101</f>
        <v>1</v>
      </c>
      <c r="E179" s="26" t="str">
        <f>+'[1]공량(2)'!E101</f>
        <v>개</v>
      </c>
      <c r="F179" s="19">
        <f t="shared" si="10"/>
        <v>5100</v>
      </c>
      <c r="G179" s="19">
        <f t="shared" si="10"/>
        <v>5100</v>
      </c>
      <c r="H179" s="19">
        <f>+[1]가격조사!M116</f>
        <v>5100</v>
      </c>
      <c r="I179" s="19">
        <f t="shared" si="9"/>
        <v>5100</v>
      </c>
      <c r="J179" s="19"/>
      <c r="K179" s="19"/>
      <c r="L179" s="19"/>
      <c r="M179" s="19"/>
      <c r="N179" s="20"/>
    </row>
    <row r="180" spans="1:14" ht="24.95" customHeight="1" x14ac:dyDescent="0.15">
      <c r="A180" s="36"/>
      <c r="B180" s="50" t="str">
        <f>+'[1]공량(2)'!B102</f>
        <v>MCCB</v>
      </c>
      <c r="C180" s="50" t="str">
        <f>+'[1]공량(2)'!C102</f>
        <v>4P 50AF</v>
      </c>
      <c r="D180" s="17">
        <f>+'[1]공량(2)'!D102</f>
        <v>1</v>
      </c>
      <c r="E180" s="26" t="str">
        <f>+'[1]공량(2)'!E102</f>
        <v>개</v>
      </c>
      <c r="F180" s="19">
        <f t="shared" si="10"/>
        <v>72300</v>
      </c>
      <c r="G180" s="19">
        <f t="shared" si="10"/>
        <v>72300</v>
      </c>
      <c r="H180" s="19">
        <f>+[1]가격조사!M117</f>
        <v>72300</v>
      </c>
      <c r="I180" s="19">
        <f t="shared" si="9"/>
        <v>72300</v>
      </c>
      <c r="J180" s="19"/>
      <c r="K180" s="19"/>
      <c r="L180" s="19"/>
      <c r="M180" s="19"/>
      <c r="N180" s="20"/>
    </row>
    <row r="181" spans="1:14" ht="24.95" customHeight="1" x14ac:dyDescent="0.15">
      <c r="A181" s="36"/>
      <c r="B181" s="50" t="str">
        <f>+'[1]공량(2)'!B103</f>
        <v>MCCB</v>
      </c>
      <c r="C181" s="50" t="str">
        <f>+'[1]공량(2)'!C103</f>
        <v>3P 30AF</v>
      </c>
      <c r="D181" s="17">
        <f>+'[1]공량(2)'!D103</f>
        <v>8</v>
      </c>
      <c r="E181" s="26" t="str">
        <f>+'[1]공량(2)'!E103</f>
        <v>개</v>
      </c>
      <c r="F181" s="19">
        <f t="shared" si="10"/>
        <v>53200</v>
      </c>
      <c r="G181" s="19">
        <f t="shared" si="10"/>
        <v>425600</v>
      </c>
      <c r="H181" s="19">
        <f>+[1]가격조사!M120</f>
        <v>53200</v>
      </c>
      <c r="I181" s="19">
        <f t="shared" si="9"/>
        <v>425600</v>
      </c>
      <c r="J181" s="19"/>
      <c r="K181" s="19"/>
      <c r="L181" s="19"/>
      <c r="M181" s="19"/>
      <c r="N181" s="20"/>
    </row>
    <row r="182" spans="1:14" ht="24.95" customHeight="1" x14ac:dyDescent="0.15">
      <c r="A182" s="36"/>
      <c r="B182" s="50" t="str">
        <f>+'[1]공량(2)'!B104</f>
        <v>MCCB</v>
      </c>
      <c r="C182" s="50" t="str">
        <f>+'[1]공량(2)'!C104</f>
        <v>2P 30AF</v>
      </c>
      <c r="D182" s="17">
        <f>+'[1]공량(2)'!D104</f>
        <v>4</v>
      </c>
      <c r="E182" s="26" t="str">
        <f>+'[1]공량(2)'!E104</f>
        <v>개</v>
      </c>
      <c r="F182" s="19">
        <f t="shared" si="10"/>
        <v>32500</v>
      </c>
      <c r="G182" s="19">
        <f t="shared" si="10"/>
        <v>130000</v>
      </c>
      <c r="H182" s="19">
        <f>+[1]가격조사!M121</f>
        <v>32500</v>
      </c>
      <c r="I182" s="19">
        <f t="shared" si="9"/>
        <v>130000</v>
      </c>
      <c r="J182" s="19"/>
      <c r="K182" s="19"/>
      <c r="L182" s="19"/>
      <c r="M182" s="19"/>
      <c r="N182" s="20"/>
    </row>
    <row r="183" spans="1:14" ht="24.95" customHeight="1" x14ac:dyDescent="0.15">
      <c r="A183" s="36"/>
      <c r="B183" s="50" t="str">
        <f>+'[1]공량(2)'!B105</f>
        <v>ELCB</v>
      </c>
      <c r="C183" s="50" t="str">
        <f>+'[1]공량(2)'!C105</f>
        <v xml:space="preserve">2P 30AF </v>
      </c>
      <c r="D183" s="17">
        <f>+'[1]공량(2)'!D105</f>
        <v>7</v>
      </c>
      <c r="E183" s="26" t="str">
        <f>+'[1]공량(2)'!E105</f>
        <v>개</v>
      </c>
      <c r="F183" s="19">
        <f t="shared" si="10"/>
        <v>30500</v>
      </c>
      <c r="G183" s="19">
        <f t="shared" si="10"/>
        <v>213500</v>
      </c>
      <c r="H183" s="19">
        <f>+[1]가격조사!M122</f>
        <v>30500</v>
      </c>
      <c r="I183" s="19">
        <f t="shared" si="9"/>
        <v>213500</v>
      </c>
      <c r="J183" s="19"/>
      <c r="K183" s="19"/>
      <c r="L183" s="19"/>
      <c r="M183" s="19"/>
      <c r="N183" s="20"/>
    </row>
    <row r="184" spans="1:14" ht="24.95" customHeight="1" x14ac:dyDescent="0.15">
      <c r="A184" s="36"/>
      <c r="B184" s="50" t="str">
        <f>+'[1]공량(2)'!B106</f>
        <v xml:space="preserve">PLC BASE </v>
      </c>
      <c r="C184" s="50" t="str">
        <f>+'[1]공량(2)'!C106</f>
        <v>12SLOT</v>
      </c>
      <c r="D184" s="17">
        <f>+'[1]공량(2)'!D106</f>
        <v>1</v>
      </c>
      <c r="E184" s="26" t="str">
        <f>+'[1]공량(2)'!E106</f>
        <v>개</v>
      </c>
      <c r="F184" s="19">
        <f t="shared" si="10"/>
        <v>407000</v>
      </c>
      <c r="G184" s="19">
        <f t="shared" si="10"/>
        <v>407000</v>
      </c>
      <c r="H184" s="19">
        <f>+[1]가격조사!M123</f>
        <v>407000</v>
      </c>
      <c r="I184" s="19">
        <f t="shared" si="9"/>
        <v>407000</v>
      </c>
      <c r="J184" s="19"/>
      <c r="K184" s="19"/>
      <c r="L184" s="19"/>
      <c r="M184" s="19"/>
      <c r="N184" s="20"/>
    </row>
    <row r="185" spans="1:14" ht="24.95" customHeight="1" x14ac:dyDescent="0.15">
      <c r="A185" s="36"/>
      <c r="B185" s="50" t="str">
        <f>+'[1]공량(2)'!B107</f>
        <v>PLC POWER MODULE</v>
      </c>
      <c r="C185" s="50" t="str">
        <f>+'[1]공량(2)'!C107</f>
        <v>AC220V, DC5V/8.5A</v>
      </c>
      <c r="D185" s="17">
        <f>+'[1]공량(2)'!D107</f>
        <v>1</v>
      </c>
      <c r="E185" s="26" t="str">
        <f>+'[1]공량(2)'!E107</f>
        <v>개</v>
      </c>
      <c r="F185" s="19">
        <f t="shared" si="10"/>
        <v>238000</v>
      </c>
      <c r="G185" s="19">
        <f t="shared" si="10"/>
        <v>238000</v>
      </c>
      <c r="H185" s="19">
        <f>+[1]가격조사!M124</f>
        <v>238000</v>
      </c>
      <c r="I185" s="19">
        <f t="shared" si="9"/>
        <v>238000</v>
      </c>
      <c r="J185" s="19"/>
      <c r="K185" s="19"/>
      <c r="L185" s="19"/>
      <c r="M185" s="19"/>
      <c r="N185" s="20"/>
    </row>
    <row r="186" spans="1:14" ht="24.95" customHeight="1" x14ac:dyDescent="0.15">
      <c r="A186" s="36"/>
      <c r="B186" s="50" t="str">
        <f>+'[1]공량(2)'!B108</f>
        <v>PLC CPU MODULE</v>
      </c>
      <c r="C186" s="50" t="str">
        <f>+'[1]공량(2)'!C108</f>
        <v>I/O 6144Point, 128Mbyte</v>
      </c>
      <c r="D186" s="17">
        <f>+'[1]공량(2)'!D108</f>
        <v>1</v>
      </c>
      <c r="E186" s="26" t="str">
        <f>+'[1]공량(2)'!E108</f>
        <v>개</v>
      </c>
      <c r="F186" s="19">
        <f t="shared" si="10"/>
        <v>1146000</v>
      </c>
      <c r="G186" s="19">
        <f t="shared" si="10"/>
        <v>1146000</v>
      </c>
      <c r="H186" s="19">
        <f>+[1]가격조사!M125</f>
        <v>1146000</v>
      </c>
      <c r="I186" s="19">
        <f t="shared" si="9"/>
        <v>1146000</v>
      </c>
      <c r="J186" s="19"/>
      <c r="K186" s="19"/>
      <c r="L186" s="19"/>
      <c r="M186" s="19"/>
      <c r="N186" s="20"/>
    </row>
    <row r="187" spans="1:14" ht="24.95" customHeight="1" x14ac:dyDescent="0.15">
      <c r="A187" s="36"/>
      <c r="B187" s="50" t="str">
        <f>+'[1]공량(2)'!B109</f>
        <v>PLC ENET MODULE</v>
      </c>
      <c r="C187" s="50" t="str">
        <f>+'[1]공량(2)'!C109</f>
        <v>Ethernet/IP</v>
      </c>
      <c r="D187" s="17">
        <f>+'[1]공량(2)'!D109</f>
        <v>1</v>
      </c>
      <c r="E187" s="26" t="str">
        <f>+'[1]공량(2)'!E109</f>
        <v>개</v>
      </c>
      <c r="F187" s="19">
        <f t="shared" si="10"/>
        <v>1291000</v>
      </c>
      <c r="G187" s="19">
        <f t="shared" si="10"/>
        <v>1291000</v>
      </c>
      <c r="H187" s="19">
        <f>+[1]가격조사!M126</f>
        <v>1291000</v>
      </c>
      <c r="I187" s="19">
        <f t="shared" si="9"/>
        <v>1291000</v>
      </c>
      <c r="J187" s="19"/>
      <c r="K187" s="19"/>
      <c r="L187" s="19"/>
      <c r="M187" s="19"/>
      <c r="N187" s="20"/>
    </row>
    <row r="188" spans="1:14" ht="24.95" customHeight="1" x14ac:dyDescent="0.15">
      <c r="A188" s="36"/>
      <c r="B188" s="50" t="str">
        <f>+'[1]공량(2)'!B110</f>
        <v>PLC CNET MODULE</v>
      </c>
      <c r="C188" s="50" t="str">
        <f>+'[1]공량(2)'!C110</f>
        <v>RS-422/485 2CH</v>
      </c>
      <c r="D188" s="17">
        <f>+'[1]공량(2)'!D110</f>
        <v>6</v>
      </c>
      <c r="E188" s="26" t="str">
        <f>+'[1]공량(2)'!E110</f>
        <v>개</v>
      </c>
      <c r="F188" s="19">
        <f t="shared" si="10"/>
        <v>491000</v>
      </c>
      <c r="G188" s="19">
        <f t="shared" si="10"/>
        <v>2946000</v>
      </c>
      <c r="H188" s="19">
        <f>+[1]가격조사!M127</f>
        <v>491000</v>
      </c>
      <c r="I188" s="19">
        <f t="shared" si="9"/>
        <v>2946000</v>
      </c>
      <c r="J188" s="19"/>
      <c r="K188" s="19"/>
      <c r="L188" s="19"/>
      <c r="M188" s="19"/>
      <c r="N188" s="20"/>
    </row>
    <row r="189" spans="1:14" ht="24.95" customHeight="1" x14ac:dyDescent="0.15">
      <c r="A189" s="36"/>
      <c r="B189" s="50" t="str">
        <f>+'[1]공량(2)'!B111</f>
        <v>PLC DI MODULE</v>
      </c>
      <c r="C189" s="50" t="str">
        <f>+'[1]공량(2)'!C111</f>
        <v>16Point, DC24V(Sink/Source)</v>
      </c>
      <c r="D189" s="17">
        <f>+'[1]공량(2)'!D111</f>
        <v>1</v>
      </c>
      <c r="E189" s="26" t="str">
        <f>+'[1]공량(2)'!E111</f>
        <v>개</v>
      </c>
      <c r="F189" s="19">
        <f t="shared" si="10"/>
        <v>157000</v>
      </c>
      <c r="G189" s="19">
        <f t="shared" si="10"/>
        <v>157000</v>
      </c>
      <c r="H189" s="19">
        <f>+[1]가격조사!M128</f>
        <v>157000</v>
      </c>
      <c r="I189" s="19">
        <f t="shared" si="9"/>
        <v>157000</v>
      </c>
      <c r="J189" s="19"/>
      <c r="K189" s="19"/>
      <c r="L189" s="19"/>
      <c r="M189" s="19"/>
      <c r="N189" s="20"/>
    </row>
    <row r="190" spans="1:14" ht="24.95" customHeight="1" x14ac:dyDescent="0.15">
      <c r="A190" s="36"/>
      <c r="B190" s="50" t="str">
        <f>+'[1]공량(2)'!B112</f>
        <v>PLC DO MODULE</v>
      </c>
      <c r="C190" s="50" t="str">
        <f>+'[1]공량(2)'!C112</f>
        <v>16Point, Relay 2A</v>
      </c>
      <c r="D190" s="17">
        <f>+'[1]공량(2)'!D112</f>
        <v>1</v>
      </c>
      <c r="E190" s="26" t="str">
        <f>+'[1]공량(2)'!E112</f>
        <v>개</v>
      </c>
      <c r="F190" s="19">
        <f t="shared" si="10"/>
        <v>251000</v>
      </c>
      <c r="G190" s="19">
        <f t="shared" si="10"/>
        <v>251000</v>
      </c>
      <c r="H190" s="19">
        <f>+[1]가격조사!M129</f>
        <v>251000</v>
      </c>
      <c r="I190" s="19">
        <f t="shared" si="9"/>
        <v>251000</v>
      </c>
      <c r="J190" s="19"/>
      <c r="K190" s="19"/>
      <c r="L190" s="19"/>
      <c r="M190" s="19"/>
      <c r="N190" s="20"/>
    </row>
    <row r="191" spans="1:14" ht="24.95" customHeight="1" x14ac:dyDescent="0.15">
      <c r="A191" s="36"/>
      <c r="B191" s="50" t="str">
        <f>+'[1]공량(2)'!B113</f>
        <v>PLC AO MODULE</v>
      </c>
      <c r="C191" s="50" t="str">
        <f>+'[1]공량(2)'!C113</f>
        <v>8CH, 전압, 전류출력</v>
      </c>
      <c r="D191" s="17">
        <f>+'[1]공량(2)'!D113</f>
        <v>1</v>
      </c>
      <c r="E191" s="26" t="str">
        <f>+'[1]공량(2)'!E113</f>
        <v>개</v>
      </c>
      <c r="F191" s="19">
        <f t="shared" si="10"/>
        <v>1158000</v>
      </c>
      <c r="G191" s="19">
        <f t="shared" si="10"/>
        <v>1158000</v>
      </c>
      <c r="H191" s="19">
        <f>+[1]가격조사!M131</f>
        <v>1158000</v>
      </c>
      <c r="I191" s="19">
        <f t="shared" si="9"/>
        <v>1158000</v>
      </c>
      <c r="J191" s="19"/>
      <c r="K191" s="19"/>
      <c r="L191" s="19"/>
      <c r="M191" s="19"/>
      <c r="N191" s="20"/>
    </row>
    <row r="192" spans="1:14" ht="24.95" customHeight="1" x14ac:dyDescent="0.15">
      <c r="A192" s="36"/>
      <c r="B192" s="50" t="str">
        <f>+'[1]공량(2)'!B114</f>
        <v>PLC DUMMY MODULE</v>
      </c>
      <c r="C192" s="50" t="str">
        <f>+'[1]공량(2)'!C114</f>
        <v xml:space="preserve"> </v>
      </c>
      <c r="D192" s="17">
        <f>+'[1]공량(2)'!D114</f>
        <v>2</v>
      </c>
      <c r="E192" s="26" t="str">
        <f>+'[1]공량(2)'!E114</f>
        <v>개</v>
      </c>
      <c r="F192" s="19">
        <f t="shared" si="10"/>
        <v>30000</v>
      </c>
      <c r="G192" s="19">
        <f t="shared" si="10"/>
        <v>60000</v>
      </c>
      <c r="H192" s="19">
        <f>+[1]가격조사!M132</f>
        <v>30000</v>
      </c>
      <c r="I192" s="19">
        <f t="shared" si="9"/>
        <v>60000</v>
      </c>
      <c r="J192" s="19"/>
      <c r="K192" s="19"/>
      <c r="L192" s="19"/>
      <c r="M192" s="19"/>
      <c r="N192" s="20"/>
    </row>
    <row r="193" spans="1:14" ht="24.95" customHeight="1" x14ac:dyDescent="0.15">
      <c r="A193" s="36"/>
      <c r="B193" s="50" t="str">
        <f>+'[1]공량(2)'!B115</f>
        <v xml:space="preserve">MC </v>
      </c>
      <c r="C193" s="50" t="str">
        <f>+'[1]공량(2)'!C115</f>
        <v>3㎾(7A)</v>
      </c>
      <c r="D193" s="17">
        <f>+'[1]공량(2)'!D115</f>
        <v>2</v>
      </c>
      <c r="E193" s="26" t="str">
        <f>+'[1]공량(2)'!E115</f>
        <v>개</v>
      </c>
      <c r="F193" s="19">
        <f t="shared" si="10"/>
        <v>13300</v>
      </c>
      <c r="G193" s="19">
        <f t="shared" si="10"/>
        <v>26600</v>
      </c>
      <c r="H193" s="19">
        <f>+[1]가격조사!M137</f>
        <v>13300</v>
      </c>
      <c r="I193" s="19">
        <f t="shared" si="9"/>
        <v>26600</v>
      </c>
      <c r="J193" s="19"/>
      <c r="K193" s="19"/>
      <c r="L193" s="19"/>
      <c r="M193" s="19"/>
      <c r="N193" s="20"/>
    </row>
    <row r="194" spans="1:14" ht="24.95" customHeight="1" x14ac:dyDescent="0.15">
      <c r="A194" s="36"/>
      <c r="B194" s="50" t="str">
        <f>+'[1]공량(2)'!B116</f>
        <v>모터보호계전기(전류형)</v>
      </c>
      <c r="C194" s="50" t="str">
        <f>+'[1]공량(2)'!C116</f>
        <v>기본(컨버터+메타)</v>
      </c>
      <c r="D194" s="17">
        <f>+'[1]공량(2)'!D116</f>
        <v>2</v>
      </c>
      <c r="E194" s="26" t="str">
        <f>+'[1]공량(2)'!E116</f>
        <v>개</v>
      </c>
      <c r="F194" s="19">
        <f t="shared" si="10"/>
        <v>168380</v>
      </c>
      <c r="G194" s="19">
        <f t="shared" si="10"/>
        <v>336760</v>
      </c>
      <c r="H194" s="19">
        <f>+[1]가격조사!M138</f>
        <v>168380</v>
      </c>
      <c r="I194" s="19">
        <f t="shared" si="9"/>
        <v>336760</v>
      </c>
      <c r="J194" s="19"/>
      <c r="K194" s="19"/>
      <c r="L194" s="19"/>
      <c r="M194" s="19"/>
      <c r="N194" s="20"/>
    </row>
    <row r="195" spans="1:14" ht="24.95" customHeight="1" x14ac:dyDescent="0.15">
      <c r="A195" s="36"/>
      <c r="B195" s="50" t="str">
        <f>+'[1]공량(2)'!B117</f>
        <v>콘트롤릴레이</v>
      </c>
      <c r="C195" s="50" t="str">
        <f>+'[1]공량(2)'!C117</f>
        <v>4P LED(AC220V)</v>
      </c>
      <c r="D195" s="17">
        <f>+'[1]공량(2)'!D117</f>
        <v>24</v>
      </c>
      <c r="E195" s="26" t="str">
        <f>+'[1]공량(2)'!E117</f>
        <v>개</v>
      </c>
      <c r="F195" s="19">
        <f t="shared" si="10"/>
        <v>4100</v>
      </c>
      <c r="G195" s="19">
        <f t="shared" si="10"/>
        <v>98400</v>
      </c>
      <c r="H195" s="19">
        <f>+[1]가격조사!M139</f>
        <v>4100</v>
      </c>
      <c r="I195" s="19">
        <f t="shared" si="9"/>
        <v>98400</v>
      </c>
      <c r="J195" s="19"/>
      <c r="K195" s="19"/>
      <c r="L195" s="19"/>
      <c r="M195" s="19"/>
      <c r="N195" s="20"/>
    </row>
    <row r="196" spans="1:14" ht="24.95" customHeight="1" x14ac:dyDescent="0.15">
      <c r="A196" s="36"/>
      <c r="B196" s="50" t="str">
        <f>+'[1]공량(2)'!B118</f>
        <v>콘트롤릴레이 소켓</v>
      </c>
      <c r="C196" s="50" t="str">
        <f>+'[1]공량(2)'!C118</f>
        <v>12PIN</v>
      </c>
      <c r="D196" s="17">
        <f>+'[1]공량(2)'!D118</f>
        <v>24</v>
      </c>
      <c r="E196" s="26" t="str">
        <f>+'[1]공량(2)'!E118</f>
        <v>개</v>
      </c>
      <c r="F196" s="19">
        <f t="shared" si="10"/>
        <v>3000</v>
      </c>
      <c r="G196" s="19">
        <f t="shared" si="10"/>
        <v>72000</v>
      </c>
      <c r="H196" s="19">
        <f>+[1]가격조사!M140</f>
        <v>3000</v>
      </c>
      <c r="I196" s="19">
        <f t="shared" si="9"/>
        <v>72000</v>
      </c>
      <c r="J196" s="19"/>
      <c r="K196" s="19"/>
      <c r="L196" s="19"/>
      <c r="M196" s="19"/>
      <c r="N196" s="20"/>
    </row>
    <row r="197" spans="1:14" ht="24.95" customHeight="1" x14ac:dyDescent="0.15">
      <c r="A197" s="36"/>
      <c r="B197" s="50" t="str">
        <f>+'[1]공량(2)'!B119</f>
        <v>TOGGLE SWITCH BOX</v>
      </c>
      <c r="C197" s="50" t="str">
        <f>+'[1]공량(2)'!C119</f>
        <v>AC220V, DC24V / 5P</v>
      </c>
      <c r="D197" s="17">
        <f>+'[1]공량(2)'!D119</f>
        <v>3</v>
      </c>
      <c r="E197" s="26" t="str">
        <f>+'[1]공량(2)'!E119</f>
        <v>개</v>
      </c>
      <c r="F197" s="19">
        <f t="shared" si="10"/>
        <v>40000</v>
      </c>
      <c r="G197" s="19">
        <f t="shared" si="10"/>
        <v>120000</v>
      </c>
      <c r="H197" s="19">
        <f>+[1]가격조사!M141</f>
        <v>40000</v>
      </c>
      <c r="I197" s="19">
        <f t="shared" si="9"/>
        <v>120000</v>
      </c>
      <c r="J197" s="19"/>
      <c r="K197" s="19"/>
      <c r="L197" s="19"/>
      <c r="M197" s="19"/>
      <c r="N197" s="20"/>
    </row>
    <row r="198" spans="1:14" ht="24.95" customHeight="1" x14ac:dyDescent="0.15">
      <c r="A198" s="36"/>
      <c r="B198" s="50" t="str">
        <f>+'[1]공량(2)'!B120</f>
        <v>THERMOSTAT</v>
      </c>
      <c r="C198" s="50" t="str">
        <f>+'[1]공량(2)'!C120</f>
        <v>0~90℃, 1a1b</v>
      </c>
      <c r="D198" s="17">
        <f>+'[1]공량(2)'!D120</f>
        <v>2</v>
      </c>
      <c r="E198" s="26" t="str">
        <f>+'[1]공량(2)'!E120</f>
        <v>개</v>
      </c>
      <c r="F198" s="19">
        <f t="shared" si="10"/>
        <v>15970</v>
      </c>
      <c r="G198" s="19">
        <f t="shared" si="10"/>
        <v>31940</v>
      </c>
      <c r="H198" s="19">
        <f>+[1]가격조사!M142</f>
        <v>15970</v>
      </c>
      <c r="I198" s="19">
        <f t="shared" si="9"/>
        <v>31940</v>
      </c>
      <c r="J198" s="19"/>
      <c r="K198" s="19"/>
      <c r="L198" s="19"/>
      <c r="M198" s="19"/>
      <c r="N198" s="20"/>
    </row>
    <row r="199" spans="1:14" ht="24.95" customHeight="1" x14ac:dyDescent="0.15">
      <c r="A199" s="36"/>
      <c r="B199" s="50" t="str">
        <f>+'[1]공량(2)'!B121</f>
        <v>MICRO SWITCH</v>
      </c>
      <c r="C199" s="50" t="str">
        <f>+'[1]공량(2)'!C121</f>
        <v>1P-10A 로라레버푸쉬형</v>
      </c>
      <c r="D199" s="17">
        <f>+'[1]공량(2)'!D121</f>
        <v>2</v>
      </c>
      <c r="E199" s="26" t="str">
        <f>+'[1]공량(2)'!E121</f>
        <v>개</v>
      </c>
      <c r="F199" s="19">
        <f t="shared" si="10"/>
        <v>6100</v>
      </c>
      <c r="G199" s="19">
        <f t="shared" si="10"/>
        <v>12200</v>
      </c>
      <c r="H199" s="19">
        <f>+[1]가격조사!M143</f>
        <v>6100</v>
      </c>
      <c r="I199" s="19">
        <f t="shared" si="9"/>
        <v>12200</v>
      </c>
      <c r="J199" s="19"/>
      <c r="K199" s="19"/>
      <c r="L199" s="19"/>
      <c r="M199" s="19"/>
      <c r="N199" s="20"/>
    </row>
    <row r="200" spans="1:14" ht="24.95" customHeight="1" x14ac:dyDescent="0.15">
      <c r="A200" s="36"/>
      <c r="B200" s="50" t="str">
        <f>+'[1]공량(2)'!B122</f>
        <v>FAN</v>
      </c>
      <c r="C200" s="50" t="str">
        <f>+'[1]공량(2)'!C122</f>
        <v>AC220V 150㎜</v>
      </c>
      <c r="D200" s="17">
        <f>+'[1]공량(2)'!D122</f>
        <v>4</v>
      </c>
      <c r="E200" s="26" t="str">
        <f>+'[1]공량(2)'!E122</f>
        <v>개</v>
      </c>
      <c r="F200" s="19">
        <f t="shared" si="10"/>
        <v>30000</v>
      </c>
      <c r="G200" s="19">
        <f t="shared" si="10"/>
        <v>120000</v>
      </c>
      <c r="H200" s="19">
        <f>+[1]가격조사!M144</f>
        <v>30000</v>
      </c>
      <c r="I200" s="19">
        <f t="shared" si="9"/>
        <v>120000</v>
      </c>
      <c r="J200" s="19"/>
      <c r="K200" s="19"/>
      <c r="L200" s="19"/>
      <c r="M200" s="19"/>
      <c r="N200" s="20"/>
    </row>
    <row r="201" spans="1:14" ht="24.95" customHeight="1" x14ac:dyDescent="0.15">
      <c r="A201" s="36"/>
      <c r="B201" s="50" t="str">
        <f>+'[1]공량(2)'!B123</f>
        <v>SPACE HEATER</v>
      </c>
      <c r="C201" s="50" t="str">
        <f>+'[1]공량(2)'!C123</f>
        <v>AC 220V 100W</v>
      </c>
      <c r="D201" s="17">
        <f>+'[1]공량(2)'!D123</f>
        <v>1</v>
      </c>
      <c r="E201" s="26" t="str">
        <f>+'[1]공량(2)'!E123</f>
        <v>조</v>
      </c>
      <c r="F201" s="19">
        <f t="shared" si="10"/>
        <v>13970</v>
      </c>
      <c r="G201" s="19">
        <f t="shared" si="10"/>
        <v>13970</v>
      </c>
      <c r="H201" s="19">
        <f>+[1]가격조사!M145</f>
        <v>13970</v>
      </c>
      <c r="I201" s="19">
        <f t="shared" si="9"/>
        <v>13970</v>
      </c>
      <c r="J201" s="19"/>
      <c r="K201" s="19"/>
      <c r="L201" s="19"/>
      <c r="M201" s="19"/>
      <c r="N201" s="20"/>
    </row>
    <row r="202" spans="1:14" ht="24.95" customHeight="1" x14ac:dyDescent="0.15">
      <c r="A202" s="36"/>
      <c r="B202" s="50" t="str">
        <f>+'[1]공량(2)'!B124</f>
        <v>PANEL LAMP</v>
      </c>
      <c r="C202" s="50" t="str">
        <f>+'[1]공량(2)'!C124</f>
        <v>AC220V 10W</v>
      </c>
      <c r="D202" s="17">
        <f>+'[1]공량(2)'!D124</f>
        <v>1</v>
      </c>
      <c r="E202" s="26" t="str">
        <f>+'[1]공량(2)'!E124</f>
        <v>개</v>
      </c>
      <c r="F202" s="19">
        <f t="shared" si="10"/>
        <v>35000</v>
      </c>
      <c r="G202" s="19">
        <f t="shared" si="10"/>
        <v>35000</v>
      </c>
      <c r="H202" s="19">
        <f>+[1]가격조사!M146</f>
        <v>35000</v>
      </c>
      <c r="I202" s="19">
        <f t="shared" si="9"/>
        <v>35000</v>
      </c>
      <c r="J202" s="19"/>
      <c r="K202" s="19"/>
      <c r="L202" s="19"/>
      <c r="M202" s="19"/>
      <c r="N202" s="20"/>
    </row>
    <row r="203" spans="1:14" ht="24.95" customHeight="1" x14ac:dyDescent="0.15">
      <c r="A203" s="36"/>
      <c r="B203" s="50" t="str">
        <f>+'[1]공량(2)'!B125</f>
        <v>CONSENT</v>
      </c>
      <c r="C203" s="50" t="str">
        <f>+'[1]공량(2)'!C125</f>
        <v>AC250V/16A, 노출</v>
      </c>
      <c r="D203" s="17">
        <f>+'[1]공량(2)'!D125</f>
        <v>1</v>
      </c>
      <c r="E203" s="26" t="str">
        <f>+'[1]공량(2)'!E125</f>
        <v>개</v>
      </c>
      <c r="F203" s="19">
        <f t="shared" si="10"/>
        <v>2898</v>
      </c>
      <c r="G203" s="19">
        <f t="shared" si="10"/>
        <v>2898</v>
      </c>
      <c r="H203" s="19">
        <f>+[1]가격조사!M147</f>
        <v>2898</v>
      </c>
      <c r="I203" s="19">
        <f t="shared" si="9"/>
        <v>2898</v>
      </c>
      <c r="J203" s="19"/>
      <c r="K203" s="19"/>
      <c r="L203" s="19"/>
      <c r="M203" s="19"/>
      <c r="N203" s="20"/>
    </row>
    <row r="204" spans="1:14" ht="24.95" customHeight="1" x14ac:dyDescent="0.15">
      <c r="A204" s="36"/>
      <c r="B204" s="50" t="str">
        <f>+'[1]공량(2)'!B126</f>
        <v>TTM</v>
      </c>
      <c r="C204" s="50" t="str">
        <f>+'[1]공량(2)'!C126</f>
        <v>3Φ4W(PTT, CTT)</v>
      </c>
      <c r="D204" s="17">
        <f>+'[1]공량(2)'!D126</f>
        <v>2</v>
      </c>
      <c r="E204" s="26" t="str">
        <f>+'[1]공량(2)'!E126</f>
        <v>개</v>
      </c>
      <c r="F204" s="19">
        <f t="shared" si="10"/>
        <v>14400</v>
      </c>
      <c r="G204" s="19">
        <f t="shared" si="10"/>
        <v>28800</v>
      </c>
      <c r="H204" s="19">
        <f>+[1]가격조사!M148</f>
        <v>14400</v>
      </c>
      <c r="I204" s="19">
        <f t="shared" si="9"/>
        <v>28800</v>
      </c>
      <c r="J204" s="19"/>
      <c r="K204" s="19"/>
      <c r="L204" s="19"/>
      <c r="M204" s="19"/>
      <c r="N204" s="20"/>
    </row>
    <row r="205" spans="1:14" ht="24.95" customHeight="1" x14ac:dyDescent="0.15">
      <c r="A205" s="36"/>
      <c r="B205" s="50" t="str">
        <f>+'[1]공량(2)'!B127</f>
        <v>TERMINAL BLOCK</v>
      </c>
      <c r="C205" s="50" t="str">
        <f>+'[1]공량(2)'!C127</f>
        <v>4P 60A(고정식)</v>
      </c>
      <c r="D205" s="17">
        <f>+'[1]공량(2)'!D127</f>
        <v>2</v>
      </c>
      <c r="E205" s="26" t="str">
        <f>+'[1]공량(2)'!E127</f>
        <v>개</v>
      </c>
      <c r="F205" s="19">
        <f t="shared" si="10"/>
        <v>3480</v>
      </c>
      <c r="G205" s="19">
        <f t="shared" si="10"/>
        <v>6960</v>
      </c>
      <c r="H205" s="19">
        <f>+[1]가격조사!M151</f>
        <v>3480</v>
      </c>
      <c r="I205" s="19">
        <f t="shared" si="9"/>
        <v>6960</v>
      </c>
      <c r="J205" s="19"/>
      <c r="K205" s="19"/>
      <c r="L205" s="19"/>
      <c r="M205" s="19"/>
      <c r="N205" s="20"/>
    </row>
    <row r="206" spans="1:14" ht="24.95" customHeight="1" x14ac:dyDescent="0.15">
      <c r="A206" s="36"/>
      <c r="B206" s="50" t="str">
        <f>+'[1]공량(2)'!B128</f>
        <v>TERMINAL BLOCK</v>
      </c>
      <c r="C206" s="50" t="str">
        <f>+'[1]공량(2)'!C128</f>
        <v>4P 30A(고정식)</v>
      </c>
      <c r="D206" s="17">
        <f>+'[1]공량(2)'!D128</f>
        <v>8</v>
      </c>
      <c r="E206" s="26" t="str">
        <f>+'[1]공량(2)'!E128</f>
        <v>개</v>
      </c>
      <c r="F206" s="19">
        <f t="shared" si="10"/>
        <v>1890</v>
      </c>
      <c r="G206" s="19">
        <f t="shared" si="10"/>
        <v>15120</v>
      </c>
      <c r="H206" s="19">
        <f>+[1]가격조사!M152</f>
        <v>1890</v>
      </c>
      <c r="I206" s="19">
        <f t="shared" si="9"/>
        <v>15120</v>
      </c>
      <c r="J206" s="19"/>
      <c r="K206" s="19"/>
      <c r="L206" s="19"/>
      <c r="M206" s="19"/>
      <c r="N206" s="20"/>
    </row>
    <row r="207" spans="1:14" ht="24.95" customHeight="1" x14ac:dyDescent="0.15">
      <c r="A207" s="36"/>
      <c r="B207" s="50" t="str">
        <f>+'[1]공량(2)'!B129</f>
        <v>TERMINAL BLOCK</v>
      </c>
      <c r="C207" s="50" t="str">
        <f>+'[1]공량(2)'!C129</f>
        <v>20P 20A(고정식)</v>
      </c>
      <c r="D207" s="17">
        <f>+'[1]공량(2)'!D129</f>
        <v>5</v>
      </c>
      <c r="E207" s="26" t="str">
        <f>+'[1]공량(2)'!E129</f>
        <v>개</v>
      </c>
      <c r="F207" s="19">
        <f t="shared" si="10"/>
        <v>3770</v>
      </c>
      <c r="G207" s="19">
        <f t="shared" si="10"/>
        <v>18850</v>
      </c>
      <c r="H207" s="19">
        <f>+[1]가격조사!M153</f>
        <v>3770</v>
      </c>
      <c r="I207" s="19">
        <f t="shared" si="9"/>
        <v>18850</v>
      </c>
      <c r="J207" s="19"/>
      <c r="K207" s="19"/>
      <c r="L207" s="19"/>
      <c r="M207" s="19"/>
      <c r="N207" s="20"/>
    </row>
    <row r="208" spans="1:14" ht="24.95" customHeight="1" x14ac:dyDescent="0.15">
      <c r="A208" s="36"/>
      <c r="B208" s="50" t="str">
        <f>+'[1]공량(2)'!B130</f>
        <v>PVC DUCT</v>
      </c>
      <c r="C208" s="50" t="str">
        <f>+'[1]공량(2)'!C130</f>
        <v>40×60㎜</v>
      </c>
      <c r="D208" s="17">
        <f>+'[1]공량(2)'!D130</f>
        <v>8</v>
      </c>
      <c r="E208" s="26" t="str">
        <f>+'[1]공량(2)'!E130</f>
        <v>m</v>
      </c>
      <c r="F208" s="19">
        <f t="shared" si="10"/>
        <v>4680</v>
      </c>
      <c r="G208" s="19">
        <f t="shared" si="10"/>
        <v>37440</v>
      </c>
      <c r="H208" s="19">
        <f>+[1]가격조사!M154</f>
        <v>4680</v>
      </c>
      <c r="I208" s="19">
        <f t="shared" si="9"/>
        <v>37440</v>
      </c>
      <c r="J208" s="19"/>
      <c r="K208" s="19"/>
      <c r="L208" s="19"/>
      <c r="M208" s="19"/>
      <c r="N208" s="20"/>
    </row>
    <row r="209" spans="1:14" ht="24.95" customHeight="1" x14ac:dyDescent="0.15">
      <c r="A209" s="36"/>
      <c r="B209" s="50" t="str">
        <f>+'[1]공량(2)'!B131</f>
        <v>PVC DUCT</v>
      </c>
      <c r="C209" s="50" t="str">
        <f>+'[1]공량(2)'!C131</f>
        <v>30×40㎜</v>
      </c>
      <c r="D209" s="17">
        <f>+'[1]공량(2)'!D131</f>
        <v>8</v>
      </c>
      <c r="E209" s="26" t="str">
        <f>+'[1]공량(2)'!E131</f>
        <v>m</v>
      </c>
      <c r="F209" s="19">
        <f t="shared" si="10"/>
        <v>3600</v>
      </c>
      <c r="G209" s="19">
        <f t="shared" si="10"/>
        <v>28800</v>
      </c>
      <c r="H209" s="19">
        <f>+[1]가격조사!M155</f>
        <v>3600</v>
      </c>
      <c r="I209" s="19">
        <f t="shared" si="9"/>
        <v>28800</v>
      </c>
      <c r="J209" s="19"/>
      <c r="K209" s="19"/>
      <c r="L209" s="19"/>
      <c r="M209" s="19"/>
      <c r="N209" s="20"/>
    </row>
    <row r="210" spans="1:14" ht="24.95" customHeight="1" x14ac:dyDescent="0.15">
      <c r="A210" s="36"/>
      <c r="B210" s="50" t="str">
        <f>+'[1]공량(2)'!B132</f>
        <v>반내배선</v>
      </c>
      <c r="C210" s="50" t="str">
        <f>+'[1]공량(2)'!C132</f>
        <v>KIV 10㎟</v>
      </c>
      <c r="D210" s="17">
        <f>+'[1]공량(2)'!D132</f>
        <v>20</v>
      </c>
      <c r="E210" s="26" t="str">
        <f>+'[1]공량(2)'!E132</f>
        <v>m</v>
      </c>
      <c r="F210" s="19">
        <f t="shared" si="10"/>
        <v>2614</v>
      </c>
      <c r="G210" s="19">
        <f t="shared" si="10"/>
        <v>52280</v>
      </c>
      <c r="H210" s="19">
        <f>+[1]가격조사!M157</f>
        <v>2614</v>
      </c>
      <c r="I210" s="19">
        <f t="shared" si="9"/>
        <v>52280</v>
      </c>
      <c r="J210" s="19"/>
      <c r="K210" s="19"/>
      <c r="L210" s="19"/>
      <c r="M210" s="19"/>
      <c r="N210" s="20"/>
    </row>
    <row r="211" spans="1:14" ht="24.95" customHeight="1" x14ac:dyDescent="0.15">
      <c r="A211" s="36"/>
      <c r="B211" s="50" t="str">
        <f>+'[1]공량(2)'!B133</f>
        <v>반내배선</v>
      </c>
      <c r="C211" s="50" t="str">
        <f>+'[1]공량(2)'!C133</f>
        <v>KIV 6㎟</v>
      </c>
      <c r="D211" s="17">
        <f>+'[1]공량(2)'!D133</f>
        <v>10</v>
      </c>
      <c r="E211" s="26" t="str">
        <f>+'[1]공량(2)'!E133</f>
        <v>m</v>
      </c>
      <c r="F211" s="19">
        <f t="shared" si="10"/>
        <v>1488</v>
      </c>
      <c r="G211" s="19">
        <f t="shared" si="10"/>
        <v>14880</v>
      </c>
      <c r="H211" s="19">
        <f>+[1]가격조사!M158</f>
        <v>1488</v>
      </c>
      <c r="I211" s="19">
        <f t="shared" si="9"/>
        <v>14880</v>
      </c>
      <c r="J211" s="19"/>
      <c r="K211" s="19"/>
      <c r="L211" s="19"/>
      <c r="M211" s="19"/>
      <c r="N211" s="20"/>
    </row>
    <row r="212" spans="1:14" ht="24.95" customHeight="1" x14ac:dyDescent="0.15">
      <c r="A212" s="36"/>
      <c r="B212" s="50" t="str">
        <f>+'[1]공량(2)'!B134</f>
        <v>반내배선</v>
      </c>
      <c r="C212" s="50" t="str">
        <f>+'[1]공량(2)'!C134</f>
        <v>KIV 4㎟</v>
      </c>
      <c r="D212" s="17">
        <f>+'[1]공량(2)'!D134</f>
        <v>20</v>
      </c>
      <c r="E212" s="26" t="str">
        <f>+'[1]공량(2)'!E134</f>
        <v>m</v>
      </c>
      <c r="F212" s="19">
        <f t="shared" si="10"/>
        <v>1008</v>
      </c>
      <c r="G212" s="19">
        <f t="shared" si="10"/>
        <v>20160</v>
      </c>
      <c r="H212" s="19">
        <f>+[1]가격조사!M159</f>
        <v>1008</v>
      </c>
      <c r="I212" s="19">
        <f t="shared" si="9"/>
        <v>20160</v>
      </c>
      <c r="J212" s="19"/>
      <c r="K212" s="19"/>
      <c r="L212" s="19"/>
      <c r="M212" s="19"/>
      <c r="N212" s="20"/>
    </row>
    <row r="213" spans="1:14" ht="24.95" customHeight="1" x14ac:dyDescent="0.15">
      <c r="A213" s="36"/>
      <c r="B213" s="50" t="str">
        <f>+'[1]공량(2)'!B135</f>
        <v>반내배선</v>
      </c>
      <c r="C213" s="50" t="str">
        <f>+'[1]공량(2)'!C135</f>
        <v>KIV 2.5㎟</v>
      </c>
      <c r="D213" s="17">
        <f>+'[1]공량(2)'!D135</f>
        <v>60</v>
      </c>
      <c r="E213" s="26" t="str">
        <f>+'[1]공량(2)'!E135</f>
        <v>m</v>
      </c>
      <c r="F213" s="19">
        <f t="shared" si="10"/>
        <v>644</v>
      </c>
      <c r="G213" s="19">
        <f t="shared" si="10"/>
        <v>38640</v>
      </c>
      <c r="H213" s="19">
        <f>+[1]가격조사!M160</f>
        <v>644</v>
      </c>
      <c r="I213" s="19">
        <f t="shared" si="9"/>
        <v>38640</v>
      </c>
      <c r="J213" s="19"/>
      <c r="K213" s="19"/>
      <c r="L213" s="19"/>
      <c r="M213" s="19"/>
      <c r="N213" s="20"/>
    </row>
    <row r="214" spans="1:14" ht="24.95" customHeight="1" x14ac:dyDescent="0.15">
      <c r="A214" s="36"/>
      <c r="B214" s="50" t="str">
        <f>+'[1]공량(2)'!B136</f>
        <v>반내배선</v>
      </c>
      <c r="C214" s="50" t="str">
        <f>+'[1]공량(2)'!C136</f>
        <v>KIV 1.5㎟</v>
      </c>
      <c r="D214" s="17">
        <f>+'[1]공량(2)'!D136</f>
        <v>227.5</v>
      </c>
      <c r="E214" s="26" t="str">
        <f>+'[1]공량(2)'!E136</f>
        <v>m</v>
      </c>
      <c r="F214" s="19">
        <f t="shared" si="10"/>
        <v>397</v>
      </c>
      <c r="G214" s="19">
        <f t="shared" si="10"/>
        <v>90317</v>
      </c>
      <c r="H214" s="19">
        <f>+[1]가격조사!M161</f>
        <v>397</v>
      </c>
      <c r="I214" s="19">
        <f t="shared" si="9"/>
        <v>90317</v>
      </c>
      <c r="J214" s="19"/>
      <c r="K214" s="19"/>
      <c r="L214" s="19"/>
      <c r="M214" s="19"/>
      <c r="N214" s="20"/>
    </row>
    <row r="215" spans="1:14" ht="24.95" customHeight="1" x14ac:dyDescent="0.15">
      <c r="A215" s="36"/>
      <c r="B215" s="50" t="str">
        <f>+'[1]공량(2)'!B137</f>
        <v>반내배선</v>
      </c>
      <c r="C215" s="50" t="str">
        <f>+'[1]공량(2)'!C137</f>
        <v>RS-485 2P/24AWG</v>
      </c>
      <c r="D215" s="17">
        <f>+'[1]공량(2)'!D137</f>
        <v>27.5</v>
      </c>
      <c r="E215" s="26" t="str">
        <f>+'[1]공량(2)'!E137</f>
        <v>m</v>
      </c>
      <c r="F215" s="19">
        <f t="shared" si="10"/>
        <v>6800</v>
      </c>
      <c r="G215" s="19">
        <f t="shared" si="10"/>
        <v>187000</v>
      </c>
      <c r="H215" s="19">
        <f>+[1]가격조사!M15</f>
        <v>6800</v>
      </c>
      <c r="I215" s="19">
        <f t="shared" si="9"/>
        <v>187000</v>
      </c>
      <c r="J215" s="19"/>
      <c r="K215" s="19"/>
      <c r="L215" s="19"/>
      <c r="M215" s="19"/>
      <c r="N215" s="20"/>
    </row>
    <row r="216" spans="1:14" ht="24.95" customHeight="1" x14ac:dyDescent="0.15">
      <c r="A216" s="36"/>
      <c r="B216" s="50" t="str">
        <f>+'[1]공량(2)'!B138</f>
        <v>잡재료비</v>
      </c>
      <c r="C216" s="50" t="str">
        <f>+'[1]공량(2)'!C138</f>
        <v>재료비의 2%</v>
      </c>
      <c r="D216" s="17">
        <f>+'[1]공량(2)'!D138</f>
        <v>1</v>
      </c>
      <c r="E216" s="26" t="str">
        <f>+'[1]공량(2)'!E138</f>
        <v>식</v>
      </c>
      <c r="F216" s="19"/>
      <c r="G216" s="19">
        <f t="shared" si="10"/>
        <v>399819</v>
      </c>
      <c r="H216" s="19"/>
      <c r="I216" s="19">
        <f>INT(N216*2%)</f>
        <v>399819</v>
      </c>
      <c r="J216" s="19"/>
      <c r="K216" s="19"/>
      <c r="L216" s="19"/>
      <c r="M216" s="19"/>
      <c r="N216" s="20">
        <f>SUM(I160:I215)</f>
        <v>19990985</v>
      </c>
    </row>
    <row r="217" spans="1:14" s="10" customFormat="1" ht="24.95" customHeight="1" x14ac:dyDescent="0.15">
      <c r="A217" s="35"/>
      <c r="B217" s="49" t="s">
        <v>43</v>
      </c>
      <c r="C217" s="15"/>
      <c r="D217" s="21"/>
      <c r="E217" s="22"/>
      <c r="F217" s="23"/>
      <c r="G217" s="23">
        <f>SUM(G160:G216)</f>
        <v>20390804</v>
      </c>
      <c r="H217" s="23"/>
      <c r="I217" s="23">
        <f>SUM(I139:I216)</f>
        <v>20390804</v>
      </c>
      <c r="J217" s="23"/>
      <c r="K217" s="23"/>
      <c r="L217" s="23"/>
      <c r="M217" s="23"/>
      <c r="N217" s="24"/>
    </row>
    <row r="218" spans="1:14" ht="24.95" customHeight="1" x14ac:dyDescent="0.15">
      <c r="A218" s="36"/>
      <c r="B218" s="18" t="s">
        <v>44</v>
      </c>
      <c r="C218" s="18" t="s">
        <v>45</v>
      </c>
      <c r="D218" s="17">
        <f>+'[1]공량(2)'!G158</f>
        <v>26.137</v>
      </c>
      <c r="E218" s="26" t="s">
        <v>46</v>
      </c>
      <c r="F218" s="19">
        <f t="shared" ref="F218:G221" si="11">SUM(J218,H218,L218)</f>
        <v>122522</v>
      </c>
      <c r="G218" s="19">
        <f t="shared" si="11"/>
        <v>3202357</v>
      </c>
      <c r="H218" s="19"/>
      <c r="I218" s="19"/>
      <c r="J218" s="19">
        <f>+'[1]2026년(상)노임단가'!G23</f>
        <v>122522</v>
      </c>
      <c r="K218" s="19">
        <f>INT(J218*D218)</f>
        <v>3202357</v>
      </c>
      <c r="L218" s="19"/>
      <c r="M218" s="19"/>
      <c r="N218" s="20"/>
    </row>
    <row r="219" spans="1:14" ht="24.95" customHeight="1" x14ac:dyDescent="0.15">
      <c r="A219" s="36"/>
      <c r="B219" s="18"/>
      <c r="C219" s="18" t="s">
        <v>47</v>
      </c>
      <c r="D219" s="17">
        <f>+'[1]공량(2)'!K158</f>
        <v>0.59</v>
      </c>
      <c r="E219" s="26" t="s">
        <v>46</v>
      </c>
      <c r="F219" s="19">
        <f t="shared" si="11"/>
        <v>100701</v>
      </c>
      <c r="G219" s="19">
        <f t="shared" si="11"/>
        <v>59413</v>
      </c>
      <c r="H219" s="19"/>
      <c r="I219" s="19"/>
      <c r="J219" s="19">
        <f>+'[1]2026년(상)노임단가'!G25</f>
        <v>100701</v>
      </c>
      <c r="K219" s="19">
        <f>INT(J219*D219)</f>
        <v>59413</v>
      </c>
      <c r="L219" s="19"/>
      <c r="M219" s="19"/>
      <c r="N219" s="20"/>
    </row>
    <row r="220" spans="1:14" ht="24.95" customHeight="1" x14ac:dyDescent="0.15">
      <c r="A220" s="36"/>
      <c r="B220" s="18"/>
      <c r="C220" s="18" t="s">
        <v>48</v>
      </c>
      <c r="D220" s="17">
        <f>+'[1]공량(2)'!M158</f>
        <v>20.533999999999999</v>
      </c>
      <c r="E220" s="26" t="s">
        <v>46</v>
      </c>
      <c r="F220" s="19">
        <f t="shared" si="11"/>
        <v>99248</v>
      </c>
      <c r="G220" s="19">
        <f t="shared" si="11"/>
        <v>2037958</v>
      </c>
      <c r="H220" s="19"/>
      <c r="I220" s="19"/>
      <c r="J220" s="19">
        <f>+'[1]2026년(상)노임단가'!G27</f>
        <v>99248</v>
      </c>
      <c r="K220" s="19">
        <f>INT(J220*D220)</f>
        <v>2037958</v>
      </c>
      <c r="L220" s="19"/>
      <c r="M220" s="19"/>
      <c r="N220" s="20"/>
    </row>
    <row r="221" spans="1:14" ht="24.95" customHeight="1" x14ac:dyDescent="0.15">
      <c r="A221" s="36"/>
      <c r="B221" s="26"/>
      <c r="C221" s="18" t="s">
        <v>49</v>
      </c>
      <c r="D221" s="17">
        <f>+'[1]공량(2)'!S158</f>
        <v>0.38</v>
      </c>
      <c r="E221" s="26" t="s">
        <v>50</v>
      </c>
      <c r="F221" s="19">
        <f t="shared" si="11"/>
        <v>90694</v>
      </c>
      <c r="G221" s="19">
        <f t="shared" si="11"/>
        <v>34463</v>
      </c>
      <c r="H221" s="19"/>
      <c r="I221" s="19"/>
      <c r="J221" s="19">
        <f>+'[1]2026년(상)노임단가'!G26</f>
        <v>90694</v>
      </c>
      <c r="K221" s="19">
        <f>INT(J221*D221)</f>
        <v>34463</v>
      </c>
      <c r="L221" s="19"/>
      <c r="M221" s="19"/>
      <c r="N221" s="20"/>
    </row>
    <row r="222" spans="1:14" ht="24.95" customHeight="1" x14ac:dyDescent="0.15">
      <c r="A222" s="36"/>
      <c r="B222" s="50" t="s">
        <v>51</v>
      </c>
      <c r="C222" s="18"/>
      <c r="D222" s="17"/>
      <c r="E222" s="26"/>
      <c r="F222" s="19"/>
      <c r="G222" s="19">
        <f>SUM(G218:G221)</f>
        <v>5334191</v>
      </c>
      <c r="H222" s="19"/>
      <c r="I222" s="19"/>
      <c r="J222" s="19"/>
      <c r="K222" s="19">
        <f>SUM(K218:K221)</f>
        <v>5334191</v>
      </c>
      <c r="L222" s="19"/>
      <c r="M222" s="19"/>
      <c r="N222" s="20"/>
    </row>
    <row r="223" spans="1:14" ht="24.95" customHeight="1" x14ac:dyDescent="0.15">
      <c r="A223" s="36"/>
      <c r="B223" s="50" t="s">
        <v>52</v>
      </c>
      <c r="C223" s="18" t="s">
        <v>53</v>
      </c>
      <c r="D223" s="17">
        <v>122.12</v>
      </c>
      <c r="E223" s="26" t="s">
        <v>39</v>
      </c>
      <c r="F223" s="19"/>
      <c r="G223" s="19">
        <f t="shared" ref="G223:G224" si="12">SUM(K223,I223,M223)</f>
        <v>6514114</v>
      </c>
      <c r="H223" s="19"/>
      <c r="I223" s="19"/>
      <c r="J223" s="19"/>
      <c r="K223" s="19">
        <f>INT(K222*122.12%)</f>
        <v>6514114</v>
      </c>
      <c r="L223" s="19"/>
      <c r="M223" s="19"/>
      <c r="N223" s="20"/>
    </row>
    <row r="224" spans="1:14" ht="24.95" customHeight="1" x14ac:dyDescent="0.15">
      <c r="A224" s="36"/>
      <c r="B224" s="50" t="s">
        <v>54</v>
      </c>
      <c r="C224" s="18" t="s">
        <v>55</v>
      </c>
      <c r="D224" s="17">
        <v>33.85</v>
      </c>
      <c r="E224" s="26" t="s">
        <v>39</v>
      </c>
      <c r="F224" s="19"/>
      <c r="G224" s="19">
        <f t="shared" si="12"/>
        <v>2205027</v>
      </c>
      <c r="H224" s="19"/>
      <c r="I224" s="19"/>
      <c r="J224" s="19"/>
      <c r="K224" s="19">
        <f>INT(K223*33.85%)</f>
        <v>2205027</v>
      </c>
      <c r="L224" s="19"/>
      <c r="M224" s="19"/>
      <c r="N224" s="20"/>
    </row>
    <row r="225" spans="1:14" s="10" customFormat="1" ht="24.95" customHeight="1" x14ac:dyDescent="0.15">
      <c r="A225" s="35"/>
      <c r="B225" s="49" t="s">
        <v>56</v>
      </c>
      <c r="C225" s="15"/>
      <c r="D225" s="21"/>
      <c r="E225" s="22"/>
      <c r="F225" s="23"/>
      <c r="G225" s="23">
        <f>SUM(G223:G224)</f>
        <v>8719141</v>
      </c>
      <c r="H225" s="23"/>
      <c r="I225" s="23"/>
      <c r="J225" s="23"/>
      <c r="K225" s="23">
        <f>SUM(K223:K224)</f>
        <v>8719141</v>
      </c>
      <c r="L225" s="23"/>
      <c r="M225" s="23"/>
      <c r="N225" s="24"/>
    </row>
    <row r="226" spans="1:14" ht="24.95" customHeight="1" x14ac:dyDescent="0.15">
      <c r="A226" s="36"/>
      <c r="B226" s="50" t="s">
        <v>57</v>
      </c>
      <c r="C226" s="18" t="s">
        <v>58</v>
      </c>
      <c r="D226" s="51">
        <v>5.3900000000000003E-2</v>
      </c>
      <c r="E226" s="26"/>
      <c r="F226" s="19"/>
      <c r="G226" s="19">
        <f t="shared" ref="G226" si="13">SUM(K226,I226,M226)</f>
        <v>1099064</v>
      </c>
      <c r="H226" s="19"/>
      <c r="I226" s="19"/>
      <c r="J226" s="19"/>
      <c r="K226" s="19"/>
      <c r="L226" s="19"/>
      <c r="M226" s="19">
        <f>INT(G217*5.39%)</f>
        <v>1099064</v>
      </c>
      <c r="N226" s="20"/>
    </row>
    <row r="227" spans="1:14" s="10" customFormat="1" ht="24.95" customHeight="1" x14ac:dyDescent="0.15">
      <c r="A227" s="35"/>
      <c r="B227" s="49" t="s">
        <v>59</v>
      </c>
      <c r="C227" s="15"/>
      <c r="D227" s="21"/>
      <c r="E227" s="22"/>
      <c r="F227" s="23"/>
      <c r="G227" s="23">
        <f>SUM(G226)</f>
        <v>1099064</v>
      </c>
      <c r="H227" s="23"/>
      <c r="I227" s="23"/>
      <c r="J227" s="23"/>
      <c r="K227" s="23"/>
      <c r="L227" s="23"/>
      <c r="M227" s="23">
        <f>SUM(M226)</f>
        <v>1099064</v>
      </c>
      <c r="N227" s="24"/>
    </row>
    <row r="228" spans="1:14" s="10" customFormat="1" ht="24.95" customHeight="1" x14ac:dyDescent="0.15">
      <c r="A228" s="35"/>
      <c r="B228" s="22" t="s">
        <v>60</v>
      </c>
      <c r="C228" s="15"/>
      <c r="D228" s="21"/>
      <c r="E228" s="22"/>
      <c r="F228" s="23"/>
      <c r="G228" s="23">
        <f>SUM(G217+G225+G227)</f>
        <v>30209009</v>
      </c>
      <c r="H228" s="23"/>
      <c r="I228" s="23">
        <f>SUM(I217+I225+I227)</f>
        <v>20390804</v>
      </c>
      <c r="J228" s="23"/>
      <c r="K228" s="23">
        <f>SUM(K217+K225+K227)</f>
        <v>8719141</v>
      </c>
      <c r="L228" s="23"/>
      <c r="M228" s="23">
        <f>SUM(M217+M225+M227)</f>
        <v>1099064</v>
      </c>
      <c r="N228" s="24"/>
    </row>
    <row r="229" spans="1:14" ht="24.95" customHeight="1" x14ac:dyDescent="0.15">
      <c r="A229" s="36"/>
      <c r="B229" s="50" t="s">
        <v>61</v>
      </c>
      <c r="C229" s="18" t="s">
        <v>62</v>
      </c>
      <c r="D229" s="17">
        <v>7</v>
      </c>
      <c r="E229" s="26" t="s">
        <v>39</v>
      </c>
      <c r="F229" s="19"/>
      <c r="G229" s="19">
        <f>INT(G228*7%)</f>
        <v>2114630</v>
      </c>
      <c r="H229" s="19"/>
      <c r="I229" s="19"/>
      <c r="J229" s="19"/>
      <c r="K229" s="19"/>
      <c r="L229" s="19"/>
      <c r="M229" s="19"/>
      <c r="N229" s="20"/>
    </row>
    <row r="230" spans="1:14" s="10" customFormat="1" ht="24.95" customHeight="1" x14ac:dyDescent="0.15">
      <c r="A230" s="35"/>
      <c r="B230" s="22" t="s">
        <v>25</v>
      </c>
      <c r="C230" s="15"/>
      <c r="D230" s="21"/>
      <c r="E230" s="22"/>
      <c r="F230" s="23"/>
      <c r="G230" s="23">
        <f>SUM(G228:G229)</f>
        <v>32323639</v>
      </c>
      <c r="H230" s="23"/>
      <c r="I230" s="23"/>
      <c r="J230" s="23"/>
      <c r="K230" s="23"/>
      <c r="L230" s="23"/>
      <c r="M230" s="23"/>
      <c r="N230" s="24"/>
    </row>
    <row r="231" spans="1:14" ht="24.95" customHeight="1" x14ac:dyDescent="0.15">
      <c r="A231" s="36"/>
      <c r="B231" s="50" t="s">
        <v>63</v>
      </c>
      <c r="C231" s="18" t="s">
        <v>64</v>
      </c>
      <c r="D231" s="17">
        <v>25</v>
      </c>
      <c r="E231" s="26" t="s">
        <v>39</v>
      </c>
      <c r="F231" s="19"/>
      <c r="G231" s="19">
        <f>INT((G225+G227+G229)*25%)</f>
        <v>2983208</v>
      </c>
      <c r="H231" s="19"/>
      <c r="I231" s="19"/>
      <c r="J231" s="19"/>
      <c r="K231" s="19"/>
      <c r="L231" s="19"/>
      <c r="M231" s="19"/>
      <c r="N231" s="20"/>
    </row>
    <row r="232" spans="1:14" ht="24.95" customHeight="1" x14ac:dyDescent="0.15">
      <c r="A232" s="36"/>
      <c r="B232" s="22" t="s">
        <v>65</v>
      </c>
      <c r="C232" s="18"/>
      <c r="D232" s="17"/>
      <c r="E232" s="26"/>
      <c r="F232" s="19"/>
      <c r="G232" s="23">
        <f>SUM(G230:G231)</f>
        <v>35306847</v>
      </c>
      <c r="H232" s="19"/>
      <c r="I232" s="19"/>
      <c r="J232" s="19"/>
      <c r="K232" s="19"/>
      <c r="L232" s="19"/>
      <c r="M232" s="19"/>
      <c r="N232" s="20"/>
    </row>
    <row r="233" spans="1:14" ht="24.95" customHeight="1" x14ac:dyDescent="0.15">
      <c r="A233" s="52" t="s">
        <v>66</v>
      </c>
      <c r="B233" s="49" t="s">
        <v>67</v>
      </c>
      <c r="C233" s="18"/>
      <c r="D233" s="17"/>
      <c r="E233" s="26"/>
      <c r="F233" s="19"/>
      <c r="G233" s="19"/>
      <c r="H233" s="19"/>
      <c r="I233" s="19"/>
      <c r="J233" s="19"/>
      <c r="K233" s="19"/>
      <c r="L233" s="19"/>
      <c r="M233" s="19"/>
      <c r="N233" s="20"/>
    </row>
    <row r="234" spans="1:14" ht="24.95" customHeight="1" x14ac:dyDescent="0.15">
      <c r="A234" s="36"/>
      <c r="B234" s="50" t="str">
        <f>+'[1]공량(2)'!B139</f>
        <v>ICP-GH2 설치</v>
      </c>
      <c r="C234" s="50" t="str">
        <f>+'[1]공량(2)'!C139</f>
        <v>0.864㎥, 500㎏이하</v>
      </c>
      <c r="D234" s="17">
        <f>+'[1]공량(2)'!D139</f>
        <v>1</v>
      </c>
      <c r="E234" s="26" t="str">
        <f>+'[1]공량(2)'!E139</f>
        <v>면</v>
      </c>
      <c r="F234" s="19"/>
      <c r="G234" s="19"/>
      <c r="H234" s="19"/>
      <c r="I234" s="19"/>
      <c r="J234" s="19"/>
      <c r="K234" s="19"/>
      <c r="L234" s="19"/>
      <c r="M234" s="19"/>
      <c r="N234" s="20" t="s">
        <v>68</v>
      </c>
    </row>
    <row r="235" spans="1:14" ht="24.95" customHeight="1" x14ac:dyDescent="0.15">
      <c r="A235" s="36"/>
      <c r="B235" s="18"/>
      <c r="C235" s="18" t="s">
        <v>69</v>
      </c>
      <c r="D235" s="17">
        <v>1.5</v>
      </c>
      <c r="E235" s="26" t="s">
        <v>50</v>
      </c>
      <c r="F235" s="19">
        <f t="shared" ref="F235:G237" si="14">SUM(J235,H235,L235)</f>
        <v>273676</v>
      </c>
      <c r="G235" s="19">
        <f t="shared" si="14"/>
        <v>410514</v>
      </c>
      <c r="H235" s="19"/>
      <c r="I235" s="19"/>
      <c r="J235" s="19">
        <f>+'[1]2026년(상)노임단가'!G10</f>
        <v>273676</v>
      </c>
      <c r="K235" s="19">
        <f>INT(J235*D235)</f>
        <v>410514</v>
      </c>
      <c r="L235" s="19"/>
      <c r="M235" s="19"/>
      <c r="N235" s="20"/>
    </row>
    <row r="236" spans="1:14" ht="24.95" customHeight="1" x14ac:dyDescent="0.15">
      <c r="A236" s="36"/>
      <c r="B236" s="18"/>
      <c r="C236" s="18" t="s">
        <v>70</v>
      </c>
      <c r="D236" s="17">
        <v>0.65</v>
      </c>
      <c r="E236" s="26" t="s">
        <v>50</v>
      </c>
      <c r="F236" s="19">
        <f t="shared" si="14"/>
        <v>281939</v>
      </c>
      <c r="G236" s="19">
        <f t="shared" si="14"/>
        <v>183260</v>
      </c>
      <c r="H236" s="19"/>
      <c r="I236" s="19"/>
      <c r="J236" s="19">
        <f>+'[1]2026년(상)노임단가'!G8</f>
        <v>281939</v>
      </c>
      <c r="K236" s="19">
        <f>INT(J236*D236)</f>
        <v>183260</v>
      </c>
      <c r="L236" s="19"/>
      <c r="M236" s="19"/>
      <c r="N236" s="20"/>
    </row>
    <row r="237" spans="1:14" ht="24.95" customHeight="1" x14ac:dyDescent="0.15">
      <c r="A237" s="36"/>
      <c r="B237" s="18"/>
      <c r="C237" s="18" t="s">
        <v>71</v>
      </c>
      <c r="D237" s="17">
        <v>1.2</v>
      </c>
      <c r="E237" s="26" t="s">
        <v>50</v>
      </c>
      <c r="F237" s="19">
        <f t="shared" si="14"/>
        <v>172068</v>
      </c>
      <c r="G237" s="19">
        <f t="shared" si="14"/>
        <v>206481</v>
      </c>
      <c r="H237" s="19"/>
      <c r="I237" s="19"/>
      <c r="J237" s="19">
        <f>+'[1]2026년(상)노임단가'!G6</f>
        <v>172068</v>
      </c>
      <c r="K237" s="19">
        <f>INT(J237*D237)</f>
        <v>206481</v>
      </c>
      <c r="L237" s="19"/>
      <c r="M237" s="19"/>
      <c r="N237" s="20"/>
    </row>
    <row r="238" spans="1:14" s="10" customFormat="1" ht="24.95" customHeight="1" x14ac:dyDescent="0.15">
      <c r="A238" s="35" t="s">
        <v>13</v>
      </c>
      <c r="B238" s="22" t="s">
        <v>36</v>
      </c>
      <c r="C238" s="53"/>
      <c r="D238" s="21"/>
      <c r="E238" s="22"/>
      <c r="F238" s="23"/>
      <c r="G238" s="23">
        <f>SUM(G235:G237)</f>
        <v>800255</v>
      </c>
      <c r="H238" s="23"/>
      <c r="I238" s="23"/>
      <c r="J238" s="23"/>
      <c r="K238" s="23">
        <f>SUM(K235:K237)</f>
        <v>800255</v>
      </c>
      <c r="L238" s="23"/>
      <c r="M238" s="23"/>
      <c r="N238" s="24"/>
    </row>
    <row r="239" spans="1:14" s="10" customFormat="1" ht="24.95" customHeight="1" x14ac:dyDescent="0.15">
      <c r="A239" s="35"/>
      <c r="B239" s="22" t="s">
        <v>25</v>
      </c>
      <c r="C239" s="15"/>
      <c r="D239" s="21"/>
      <c r="E239" s="22"/>
      <c r="F239" s="23"/>
      <c r="G239" s="23">
        <f>+G232+G238</f>
        <v>36107102</v>
      </c>
      <c r="H239" s="23"/>
      <c r="I239" s="23"/>
      <c r="J239" s="23"/>
      <c r="K239" s="23"/>
      <c r="L239" s="23"/>
      <c r="M239" s="23"/>
      <c r="N239" s="24"/>
    </row>
    <row r="240" spans="1:14" ht="24.95" customHeight="1" x14ac:dyDescent="0.15">
      <c r="A240" s="36" t="s">
        <v>13</v>
      </c>
      <c r="B240" s="26" t="s">
        <v>72</v>
      </c>
      <c r="C240" s="18" t="s">
        <v>73</v>
      </c>
      <c r="D240" s="17">
        <v>10</v>
      </c>
      <c r="E240" s="26" t="s">
        <v>39</v>
      </c>
      <c r="F240" s="19"/>
      <c r="G240" s="19">
        <f>INT(G239*10%)</f>
        <v>3610710</v>
      </c>
      <c r="H240" s="19"/>
      <c r="I240" s="19"/>
      <c r="J240" s="19"/>
      <c r="K240" s="19"/>
      <c r="L240" s="19"/>
      <c r="M240" s="19"/>
      <c r="N240" s="20"/>
    </row>
    <row r="241" spans="1:14" s="10" customFormat="1" ht="24.95" customHeight="1" x14ac:dyDescent="0.15">
      <c r="A241" s="35" t="s">
        <v>13</v>
      </c>
      <c r="B241" s="22" t="s">
        <v>36</v>
      </c>
      <c r="C241" s="15" t="s">
        <v>13</v>
      </c>
      <c r="D241" s="21"/>
      <c r="E241" s="22"/>
      <c r="F241" s="23"/>
      <c r="G241" s="23">
        <f>SUM(G239:G240)</f>
        <v>39717812</v>
      </c>
      <c r="H241" s="23"/>
      <c r="I241" s="23"/>
      <c r="J241" s="23"/>
      <c r="K241" s="23"/>
      <c r="L241" s="23"/>
      <c r="M241" s="23"/>
      <c r="N241" s="24"/>
    </row>
    <row r="242" spans="1:14" ht="24.95" customHeight="1" x14ac:dyDescent="0.15">
      <c r="A242" s="36" t="s">
        <v>13</v>
      </c>
      <c r="B242" s="26" t="s">
        <v>37</v>
      </c>
      <c r="C242" s="18" t="s">
        <v>38</v>
      </c>
      <c r="D242" s="17">
        <v>0.54</v>
      </c>
      <c r="E242" s="26" t="s">
        <v>39</v>
      </c>
      <c r="F242" s="19"/>
      <c r="G242" s="19">
        <f>INT(G241*D242%)</f>
        <v>214476</v>
      </c>
      <c r="H242" s="19"/>
      <c r="I242" s="19"/>
      <c r="J242" s="19"/>
      <c r="K242" s="19"/>
      <c r="L242" s="19"/>
      <c r="N242" s="20"/>
    </row>
    <row r="243" spans="1:14" ht="24.95" customHeight="1" x14ac:dyDescent="0.15">
      <c r="A243" s="36"/>
      <c r="B243" s="26" t="s">
        <v>40</v>
      </c>
      <c r="C243" s="18"/>
      <c r="D243" s="17"/>
      <c r="E243" s="26"/>
      <c r="F243" s="19"/>
      <c r="G243" s="37">
        <v>-2288</v>
      </c>
      <c r="H243" s="19"/>
      <c r="I243" s="19"/>
      <c r="J243" s="19"/>
      <c r="K243" s="19"/>
      <c r="L243" s="19"/>
      <c r="M243" s="19"/>
      <c r="N243" s="20"/>
    </row>
    <row r="244" spans="1:14" ht="24.95" customHeight="1" x14ac:dyDescent="0.15">
      <c r="A244" s="36"/>
      <c r="B244" s="26"/>
      <c r="C244" s="18"/>
      <c r="D244" s="17"/>
      <c r="E244" s="26"/>
      <c r="F244" s="19"/>
      <c r="G244" s="19"/>
      <c r="H244" s="19"/>
      <c r="I244" s="19"/>
      <c r="J244" s="19"/>
      <c r="K244" s="19"/>
      <c r="L244" s="19"/>
      <c r="M244" s="19"/>
      <c r="N244" s="20"/>
    </row>
    <row r="245" spans="1:14" ht="24.95" customHeight="1" x14ac:dyDescent="0.15">
      <c r="A245" s="36"/>
      <c r="B245" s="22" t="s">
        <v>26</v>
      </c>
      <c r="C245" s="18" t="s">
        <v>13</v>
      </c>
      <c r="D245" s="17"/>
      <c r="E245" s="26"/>
      <c r="F245" s="19"/>
      <c r="G245" s="23">
        <f>SUM(G241:G243)</f>
        <v>39930000</v>
      </c>
      <c r="H245" s="19"/>
      <c r="I245" s="19"/>
      <c r="J245" s="19"/>
      <c r="K245" s="19"/>
      <c r="L245" s="19"/>
      <c r="M245" s="19"/>
      <c r="N245" s="20"/>
    </row>
    <row r="246" spans="1:14" s="10" customFormat="1" ht="24.95" customHeight="1" x14ac:dyDescent="0.15">
      <c r="A246" s="27" t="s">
        <v>75</v>
      </c>
      <c r="B246" s="15" t="str">
        <f>'[1]수량(2)'!B157</f>
        <v>계측제어설비(DCS 및 PLC) 구입 및 설치</v>
      </c>
      <c r="C246" s="16"/>
      <c r="D246" s="21"/>
      <c r="E246" s="54"/>
      <c r="F246" s="23"/>
      <c r="G246" s="23"/>
      <c r="H246" s="23"/>
      <c r="I246" s="23"/>
      <c r="J246" s="23"/>
      <c r="K246" s="23"/>
      <c r="L246" s="23"/>
      <c r="M246" s="23"/>
      <c r="N246" s="24"/>
    </row>
    <row r="247" spans="1:14" ht="24.95" customHeight="1" x14ac:dyDescent="0.15">
      <c r="A247" s="36"/>
      <c r="B247" s="34" t="s">
        <v>76</v>
      </c>
      <c r="C247" s="55" t="s">
        <v>77</v>
      </c>
      <c r="D247" s="17">
        <v>2</v>
      </c>
      <c r="E247" s="56" t="s">
        <v>78</v>
      </c>
      <c r="F247" s="19"/>
      <c r="G247" s="19"/>
      <c r="H247" s="19"/>
      <c r="I247" s="19"/>
      <c r="J247" s="19"/>
      <c r="K247" s="19"/>
      <c r="L247" s="19"/>
      <c r="M247" s="19"/>
      <c r="N247" s="57" t="s">
        <v>79</v>
      </c>
    </row>
    <row r="248" spans="1:14" ht="24.95" customHeight="1" x14ac:dyDescent="0.15">
      <c r="A248" s="36"/>
      <c r="B248" s="18" t="s">
        <v>80</v>
      </c>
      <c r="C248" s="58" t="s">
        <v>81</v>
      </c>
      <c r="D248" s="17">
        <f>'[1]수량(2)'!F158</f>
        <v>2</v>
      </c>
      <c r="E248" s="59" t="s">
        <v>82</v>
      </c>
      <c r="F248" s="19">
        <f t="shared" ref="F248:G253" si="15">SUM(J248,H248,L248)</f>
        <v>990000</v>
      </c>
      <c r="G248" s="19">
        <f t="shared" si="15"/>
        <v>1980000</v>
      </c>
      <c r="H248" s="19">
        <f>[1]가격조사!M163</f>
        <v>990000</v>
      </c>
      <c r="I248" s="19">
        <f>TRUNC($D248*H248)</f>
        <v>1980000</v>
      </c>
      <c r="J248" s="19"/>
      <c r="K248" s="19"/>
      <c r="L248" s="19"/>
      <c r="M248" s="19"/>
      <c r="N248" s="60"/>
    </row>
    <row r="249" spans="1:14" ht="24.95" customHeight="1" x14ac:dyDescent="0.15">
      <c r="A249" s="36"/>
      <c r="B249" s="18"/>
      <c r="C249" s="58" t="s">
        <v>83</v>
      </c>
      <c r="D249" s="17">
        <f>'[1]수량(2)'!F159</f>
        <v>2</v>
      </c>
      <c r="E249" s="59" t="s">
        <v>82</v>
      </c>
      <c r="F249" s="19">
        <f t="shared" si="15"/>
        <v>1210000</v>
      </c>
      <c r="G249" s="19">
        <f t="shared" si="15"/>
        <v>2420000</v>
      </c>
      <c r="H249" s="19">
        <f>[1]가격조사!M164</f>
        <v>1210000</v>
      </c>
      <c r="I249" s="19">
        <f>TRUNC($D249*H249)</f>
        <v>2420000</v>
      </c>
      <c r="J249" s="19"/>
      <c r="K249" s="19"/>
      <c r="L249" s="19"/>
      <c r="M249" s="19"/>
      <c r="N249" s="60"/>
    </row>
    <row r="250" spans="1:14" ht="24.95" customHeight="1" x14ac:dyDescent="0.15">
      <c r="A250" s="36"/>
      <c r="B250" s="18"/>
      <c r="C250" s="58" t="s">
        <v>84</v>
      </c>
      <c r="D250" s="17">
        <f>'[1]수량(2)'!F160</f>
        <v>2</v>
      </c>
      <c r="E250" s="59" t="s">
        <v>82</v>
      </c>
      <c r="F250" s="19">
        <f t="shared" si="15"/>
        <v>1210000</v>
      </c>
      <c r="G250" s="19">
        <f t="shared" si="15"/>
        <v>2420000</v>
      </c>
      <c r="H250" s="19">
        <f>[1]가격조사!M165</f>
        <v>1210000</v>
      </c>
      <c r="I250" s="19">
        <f>TRUNC($D250*H250)</f>
        <v>2420000</v>
      </c>
      <c r="J250" s="19"/>
      <c r="K250" s="19"/>
      <c r="L250" s="19"/>
      <c r="M250" s="19"/>
      <c r="N250" s="60"/>
    </row>
    <row r="251" spans="1:14" ht="24.95" customHeight="1" x14ac:dyDescent="0.15">
      <c r="A251" s="36"/>
      <c r="B251" s="18" t="s">
        <v>85</v>
      </c>
      <c r="C251" s="34" t="s">
        <v>86</v>
      </c>
      <c r="D251" s="17">
        <f>'[1]수량(2)'!F161</f>
        <v>60</v>
      </c>
      <c r="E251" s="59" t="s">
        <v>87</v>
      </c>
      <c r="F251" s="19">
        <f t="shared" si="15"/>
        <v>63000</v>
      </c>
      <c r="G251" s="19">
        <f t="shared" si="15"/>
        <v>3780000</v>
      </c>
      <c r="H251" s="19"/>
      <c r="I251" s="19"/>
      <c r="J251" s="19">
        <f>[1]가격조사!M167</f>
        <v>63000</v>
      </c>
      <c r="K251" s="19">
        <f>TRUNC($D251*J251)</f>
        <v>3780000</v>
      </c>
      <c r="L251" s="19"/>
      <c r="M251" s="19"/>
      <c r="N251" s="60"/>
    </row>
    <row r="252" spans="1:14" ht="24.95" customHeight="1" x14ac:dyDescent="0.15">
      <c r="A252" s="36"/>
      <c r="B252" s="18"/>
      <c r="C252" s="34" t="s">
        <v>88</v>
      </c>
      <c r="D252" s="17">
        <f>'[1]수량(2)'!F162</f>
        <v>10</v>
      </c>
      <c r="E252" s="59" t="s">
        <v>87</v>
      </c>
      <c r="F252" s="19">
        <f t="shared" si="15"/>
        <v>126000</v>
      </c>
      <c r="G252" s="19">
        <f t="shared" si="15"/>
        <v>1260000</v>
      </c>
      <c r="H252" s="19"/>
      <c r="I252" s="19"/>
      <c r="J252" s="19">
        <f>[1]가격조사!M168</f>
        <v>126000</v>
      </c>
      <c r="K252" s="19">
        <f>TRUNC($D252*J252)</f>
        <v>1260000</v>
      </c>
      <c r="L252" s="19"/>
      <c r="M252" s="19"/>
      <c r="N252" s="60"/>
    </row>
    <row r="253" spans="1:14" ht="24.95" customHeight="1" x14ac:dyDescent="0.15">
      <c r="A253" s="36"/>
      <c r="B253" s="18"/>
      <c r="C253" s="58" t="s">
        <v>89</v>
      </c>
      <c r="D253" s="17">
        <f>'[1]수량(2)'!F163</f>
        <v>25</v>
      </c>
      <c r="E253" s="59" t="s">
        <v>87</v>
      </c>
      <c r="F253" s="19">
        <f t="shared" si="15"/>
        <v>379000</v>
      </c>
      <c r="G253" s="19">
        <f t="shared" si="15"/>
        <v>9475000</v>
      </c>
      <c r="H253" s="19"/>
      <c r="I253" s="19"/>
      <c r="J253" s="19">
        <f>[1]가격조사!M169</f>
        <v>379000</v>
      </c>
      <c r="K253" s="19">
        <f>TRUNC($D253*J253)</f>
        <v>9475000</v>
      </c>
      <c r="L253" s="19"/>
      <c r="M253" s="19"/>
      <c r="N253" s="60"/>
    </row>
    <row r="254" spans="1:14" ht="24.95" customHeight="1" x14ac:dyDescent="0.15">
      <c r="A254" s="36"/>
      <c r="B254" s="18" t="s">
        <v>90</v>
      </c>
      <c r="C254" s="34" t="s">
        <v>91</v>
      </c>
      <c r="D254" s="17">
        <f>D251+D252+D253</f>
        <v>95</v>
      </c>
      <c r="E254" s="59" t="s">
        <v>87</v>
      </c>
      <c r="F254" s="19"/>
      <c r="G254" s="19"/>
      <c r="H254" s="19"/>
      <c r="I254" s="19"/>
      <c r="J254" s="19"/>
      <c r="K254" s="19"/>
      <c r="L254" s="19"/>
      <c r="M254" s="19"/>
      <c r="N254" s="57" t="s">
        <v>92</v>
      </c>
    </row>
    <row r="255" spans="1:14" ht="24.95" customHeight="1" x14ac:dyDescent="0.15">
      <c r="A255" s="36"/>
      <c r="B255" s="18"/>
      <c r="C255" s="34" t="s">
        <v>93</v>
      </c>
      <c r="D255" s="17">
        <f>'[1]공량(3)'!G21</f>
        <v>4.3699999999999992</v>
      </c>
      <c r="E255" s="59" t="s">
        <v>50</v>
      </c>
      <c r="F255" s="19">
        <f>SUM(J255,H255,L255)</f>
        <v>304509</v>
      </c>
      <c r="G255" s="19">
        <f>SUM(K255,I255,M255)</f>
        <v>1330704</v>
      </c>
      <c r="H255" s="19"/>
      <c r="I255" s="19"/>
      <c r="J255" s="19">
        <f>'[1]2026년(상)노임단가'!G19</f>
        <v>304509</v>
      </c>
      <c r="K255" s="19">
        <f>TRUNC($D255*J255)</f>
        <v>1330704</v>
      </c>
      <c r="L255" s="19"/>
      <c r="M255" s="19"/>
      <c r="N255" s="60"/>
    </row>
    <row r="256" spans="1:14" ht="24.95" customHeight="1" x14ac:dyDescent="0.15">
      <c r="A256" s="36"/>
      <c r="B256" s="18"/>
      <c r="C256" s="34" t="s">
        <v>94</v>
      </c>
      <c r="D256" s="17">
        <f>'[1]공량(3)'!M21</f>
        <v>32.799999999999997</v>
      </c>
      <c r="E256" s="59" t="s">
        <v>50</v>
      </c>
      <c r="F256" s="19">
        <f>SUM(J256,H256,L256)</f>
        <v>319449</v>
      </c>
      <c r="G256" s="19">
        <f>SUM(K256,I256,M256)</f>
        <v>10477927</v>
      </c>
      <c r="H256" s="19"/>
      <c r="I256" s="19"/>
      <c r="J256" s="19">
        <f>'[1]2026년(상)노임단가'!G13</f>
        <v>319449</v>
      </c>
      <c r="K256" s="19">
        <f>TRUNC($D256*J256)</f>
        <v>10477927</v>
      </c>
      <c r="L256" s="19"/>
      <c r="M256" s="19"/>
      <c r="N256" s="60"/>
    </row>
    <row r="257" spans="1:19" ht="24.95" customHeight="1" x14ac:dyDescent="0.15">
      <c r="A257" s="36"/>
      <c r="B257" s="26" t="s">
        <v>95</v>
      </c>
      <c r="C257" s="61"/>
      <c r="D257" s="17"/>
      <c r="E257" s="26"/>
      <c r="F257" s="19"/>
      <c r="G257" s="19">
        <f>SUM(G247:G256)</f>
        <v>33143631</v>
      </c>
      <c r="H257" s="19"/>
      <c r="I257" s="19">
        <f>SUM(I247:I256)</f>
        <v>6820000</v>
      </c>
      <c r="J257" s="19"/>
      <c r="K257" s="19">
        <f>SUM(K247:K256)</f>
        <v>26323631</v>
      </c>
      <c r="L257" s="19"/>
      <c r="M257" s="19"/>
      <c r="N257" s="20"/>
    </row>
    <row r="258" spans="1:19" ht="24.95" customHeight="1" x14ac:dyDescent="0.15">
      <c r="A258" s="36"/>
      <c r="B258" s="26" t="s">
        <v>72</v>
      </c>
      <c r="C258" s="18" t="s">
        <v>73</v>
      </c>
      <c r="D258" s="17">
        <v>10</v>
      </c>
      <c r="E258" s="26" t="s">
        <v>39</v>
      </c>
      <c r="F258" s="19"/>
      <c r="G258" s="19">
        <f>INT(G257*10%)</f>
        <v>3314363</v>
      </c>
      <c r="H258" s="19"/>
      <c r="I258" s="19"/>
      <c r="J258" s="19"/>
      <c r="K258" s="19"/>
      <c r="L258" s="19"/>
      <c r="M258" s="19"/>
      <c r="N258" s="20"/>
    </row>
    <row r="259" spans="1:19" ht="24.95" customHeight="1" x14ac:dyDescent="0.15">
      <c r="A259" s="36"/>
      <c r="B259" s="26" t="s">
        <v>25</v>
      </c>
      <c r="C259" s="18" t="s">
        <v>13</v>
      </c>
      <c r="D259" s="17"/>
      <c r="E259" s="26"/>
      <c r="F259" s="19"/>
      <c r="G259" s="19">
        <f>SUM(G257:G258)</f>
        <v>36457994</v>
      </c>
      <c r="H259" s="19"/>
      <c r="I259" s="19"/>
      <c r="J259" s="19"/>
      <c r="K259" s="19"/>
      <c r="L259" s="19"/>
      <c r="M259" s="19"/>
      <c r="N259" s="20"/>
    </row>
    <row r="260" spans="1:19" ht="24.95" customHeight="1" x14ac:dyDescent="0.15">
      <c r="A260" s="36"/>
      <c r="B260" s="26" t="s">
        <v>37</v>
      </c>
      <c r="C260" s="18" t="s">
        <v>96</v>
      </c>
      <c r="D260" s="17">
        <v>0.54</v>
      </c>
      <c r="E260" s="26" t="s">
        <v>39</v>
      </c>
      <c r="F260" s="19"/>
      <c r="G260" s="19">
        <f>INT(G259*0.54%)</f>
        <v>196873</v>
      </c>
      <c r="H260" s="19"/>
      <c r="I260" s="19"/>
      <c r="J260" s="19"/>
      <c r="K260" s="19"/>
      <c r="L260" s="19"/>
      <c r="M260" s="19"/>
      <c r="N260" s="20"/>
    </row>
    <row r="261" spans="1:19" ht="24.95" customHeight="1" x14ac:dyDescent="0.15">
      <c r="A261" s="36"/>
      <c r="B261" s="26" t="s">
        <v>40</v>
      </c>
      <c r="C261" s="18"/>
      <c r="D261" s="17"/>
      <c r="E261" s="26"/>
      <c r="F261" s="19"/>
      <c r="G261" s="37">
        <v>-4867</v>
      </c>
      <c r="H261" s="19"/>
      <c r="I261" s="19"/>
      <c r="J261" s="19"/>
      <c r="K261" s="19"/>
      <c r="L261" s="19"/>
      <c r="M261" s="19"/>
      <c r="N261" s="20"/>
    </row>
    <row r="262" spans="1:19" ht="24.95" customHeight="1" x14ac:dyDescent="0.15">
      <c r="A262" s="36"/>
      <c r="B262" s="26"/>
      <c r="C262" s="18"/>
      <c r="D262" s="17"/>
      <c r="E262" s="26"/>
      <c r="F262" s="19"/>
      <c r="G262" s="19"/>
      <c r="H262" s="19"/>
      <c r="I262" s="19"/>
      <c r="J262" s="19"/>
      <c r="K262" s="19"/>
      <c r="L262" s="19"/>
      <c r="M262" s="19"/>
      <c r="N262" s="20"/>
    </row>
    <row r="263" spans="1:19" ht="24.95" customHeight="1" x14ac:dyDescent="0.15">
      <c r="A263" s="36"/>
      <c r="B263" s="26"/>
      <c r="C263" s="18"/>
      <c r="D263" s="17"/>
      <c r="E263" s="26"/>
      <c r="F263" s="19"/>
      <c r="G263" s="19"/>
      <c r="H263" s="19"/>
      <c r="I263" s="19"/>
      <c r="J263" s="19"/>
      <c r="K263" s="19"/>
      <c r="L263" s="19"/>
      <c r="M263" s="19"/>
      <c r="N263" s="20"/>
    </row>
    <row r="264" spans="1:19" ht="24.95" customHeight="1" x14ac:dyDescent="0.15">
      <c r="A264" s="36"/>
      <c r="B264" s="26"/>
      <c r="C264" s="18"/>
      <c r="D264" s="17"/>
      <c r="E264" s="26"/>
      <c r="F264" s="19"/>
      <c r="G264" s="19"/>
      <c r="H264" s="19"/>
      <c r="I264" s="19"/>
      <c r="J264" s="19"/>
      <c r="K264" s="19"/>
      <c r="L264" s="19"/>
      <c r="M264" s="19"/>
      <c r="N264" s="20"/>
    </row>
    <row r="265" spans="1:19" ht="24.95" customHeight="1" x14ac:dyDescent="0.15">
      <c r="A265" s="36"/>
      <c r="B265" s="26"/>
      <c r="C265" s="18"/>
      <c r="D265" s="17"/>
      <c r="E265" s="26"/>
      <c r="F265" s="19"/>
      <c r="G265" s="19"/>
      <c r="H265" s="19"/>
      <c r="I265" s="19"/>
      <c r="J265" s="19"/>
      <c r="K265" s="19"/>
      <c r="L265" s="19"/>
      <c r="M265" s="19"/>
      <c r="N265" s="20"/>
    </row>
    <row r="266" spans="1:19" ht="24.95" customHeight="1" x14ac:dyDescent="0.15">
      <c r="A266" s="36"/>
      <c r="B266" s="26"/>
      <c r="C266" s="18"/>
      <c r="D266" s="17"/>
      <c r="E266" s="26"/>
      <c r="F266" s="19"/>
      <c r="G266" s="19"/>
      <c r="H266" s="19"/>
      <c r="I266" s="19"/>
      <c r="J266" s="19"/>
      <c r="K266" s="19"/>
      <c r="L266" s="19"/>
      <c r="M266" s="19"/>
      <c r="N266" s="20"/>
    </row>
    <row r="267" spans="1:19" ht="24.95" customHeight="1" x14ac:dyDescent="0.15">
      <c r="A267" s="36"/>
      <c r="B267" s="22" t="s">
        <v>26</v>
      </c>
      <c r="C267" s="18" t="s">
        <v>13</v>
      </c>
      <c r="D267" s="17"/>
      <c r="E267" s="26"/>
      <c r="F267" s="19"/>
      <c r="G267" s="23">
        <f>SUM(G259:G261)</f>
        <v>36650000</v>
      </c>
      <c r="H267" s="19"/>
      <c r="I267" s="19"/>
      <c r="J267" s="19"/>
      <c r="K267" s="19"/>
      <c r="L267" s="19"/>
      <c r="M267" s="19"/>
      <c r="N267" s="20"/>
    </row>
    <row r="268" spans="1:19" s="10" customFormat="1" ht="24.95" customHeight="1" x14ac:dyDescent="0.15">
      <c r="A268" s="27" t="s">
        <v>97</v>
      </c>
      <c r="B268" s="62" t="s">
        <v>98</v>
      </c>
      <c r="C268" s="16"/>
      <c r="D268" s="21"/>
      <c r="E268" s="54"/>
      <c r="F268" s="23"/>
      <c r="G268" s="23"/>
      <c r="H268" s="23"/>
      <c r="I268" s="23"/>
      <c r="J268" s="23"/>
      <c r="K268" s="23"/>
      <c r="L268" s="23"/>
      <c r="M268" s="23"/>
      <c r="N268" s="24"/>
    </row>
    <row r="269" spans="1:19" ht="24.95" customHeight="1" x14ac:dyDescent="0.15">
      <c r="A269" s="52" t="s">
        <v>41</v>
      </c>
      <c r="B269" s="62" t="s">
        <v>42</v>
      </c>
      <c r="C269" s="63"/>
      <c r="D269" s="17"/>
      <c r="E269" s="64"/>
      <c r="F269" s="19"/>
      <c r="G269" s="19"/>
      <c r="H269" s="19"/>
      <c r="I269" s="19"/>
      <c r="J269" s="19"/>
      <c r="K269" s="19"/>
      <c r="L269" s="19"/>
      <c r="M269" s="19"/>
      <c r="N269" s="20"/>
    </row>
    <row r="270" spans="1:19" ht="24.95" customHeight="1" x14ac:dyDescent="0.15">
      <c r="A270" s="31"/>
      <c r="B270" s="18" t="s">
        <v>99</v>
      </c>
      <c r="C270" s="18" t="s">
        <v>100</v>
      </c>
      <c r="D270" s="17">
        <v>4</v>
      </c>
      <c r="E270" s="26" t="s">
        <v>101</v>
      </c>
      <c r="F270" s="19">
        <f>SUM(J270,H270,L270)</f>
        <v>3499999.9999999995</v>
      </c>
      <c r="G270" s="19">
        <f>SUM(K270,I270,M270)</f>
        <v>14000000</v>
      </c>
      <c r="H270" s="19">
        <f>+[1]가격조사!M170/1.1</f>
        <v>3499999.9999999995</v>
      </c>
      <c r="I270" s="19">
        <f>TRUNC($D270*H270)</f>
        <v>14000000</v>
      </c>
      <c r="J270" s="19"/>
      <c r="K270" s="19"/>
      <c r="L270" s="19"/>
      <c r="M270" s="19"/>
      <c r="N270" s="20"/>
    </row>
    <row r="271" spans="1:19" ht="24.95" customHeight="1" x14ac:dyDescent="0.15">
      <c r="A271" s="31"/>
      <c r="B271" s="18" t="s">
        <v>102</v>
      </c>
      <c r="C271" s="18" t="s">
        <v>103</v>
      </c>
      <c r="D271" s="17">
        <v>2</v>
      </c>
      <c r="E271" s="26" t="s">
        <v>104</v>
      </c>
      <c r="F271" s="19">
        <f>SUM(J271,H271,L271)</f>
        <v>660000</v>
      </c>
      <c r="G271" s="19">
        <f>SUM(K271,I271,M271)</f>
        <v>1320000</v>
      </c>
      <c r="H271" s="19">
        <f>[1]가격조사!M171</f>
        <v>660000</v>
      </c>
      <c r="I271" s="19">
        <f>TRUNC($D271*H271)</f>
        <v>1320000</v>
      </c>
      <c r="J271" s="19"/>
      <c r="K271" s="19"/>
      <c r="L271" s="19"/>
      <c r="M271" s="19"/>
      <c r="N271" s="17"/>
    </row>
    <row r="272" spans="1:19" ht="24.95" customHeight="1" x14ac:dyDescent="0.15">
      <c r="A272" s="36" t="s">
        <v>105</v>
      </c>
      <c r="B272" s="26" t="s">
        <v>95</v>
      </c>
      <c r="C272" s="18" t="s">
        <v>13</v>
      </c>
      <c r="D272" s="17"/>
      <c r="E272" s="26"/>
      <c r="F272" s="19"/>
      <c r="G272" s="19">
        <f>SUM(G270:G271)</f>
        <v>15320000</v>
      </c>
      <c r="H272" s="19"/>
      <c r="I272" s="19">
        <f>SUM(I270:I271)</f>
        <v>15320000</v>
      </c>
      <c r="J272" s="19"/>
      <c r="K272" s="19">
        <f>SUM(K267:K271)</f>
        <v>0</v>
      </c>
      <c r="L272" s="19"/>
      <c r="M272" s="19"/>
      <c r="N272" s="20"/>
      <c r="P272" s="65"/>
      <c r="Q272" s="65"/>
      <c r="R272" s="65"/>
      <c r="S272" s="65"/>
    </row>
    <row r="273" spans="1:19" ht="24.95" customHeight="1" x14ac:dyDescent="0.15">
      <c r="A273" s="27" t="s">
        <v>66</v>
      </c>
      <c r="B273" s="15" t="s">
        <v>67</v>
      </c>
      <c r="C273" s="18"/>
      <c r="D273" s="17"/>
      <c r="E273" s="26"/>
      <c r="F273" s="19"/>
      <c r="G273" s="19"/>
      <c r="H273" s="19"/>
      <c r="I273" s="19"/>
      <c r="J273" s="19"/>
      <c r="K273" s="19"/>
      <c r="L273" s="19"/>
      <c r="M273" s="19"/>
      <c r="N273" s="20"/>
    </row>
    <row r="274" spans="1:19" ht="24.95" customHeight="1" x14ac:dyDescent="0.15">
      <c r="A274" s="31"/>
      <c r="B274" s="18" t="s">
        <v>99</v>
      </c>
      <c r="C274" s="18" t="s">
        <v>100</v>
      </c>
      <c r="D274" s="17">
        <v>4</v>
      </c>
      <c r="E274" s="26" t="s">
        <v>101</v>
      </c>
      <c r="F274" s="19">
        <f>SUM(J274,H274,L274)</f>
        <v>232909</v>
      </c>
      <c r="G274" s="19">
        <f>SUM(K274,I274,M274)</f>
        <v>931636</v>
      </c>
      <c r="H274" s="19"/>
      <c r="I274" s="19"/>
      <c r="J274" s="19">
        <f>+[1]일위대가집계!K10</f>
        <v>232909</v>
      </c>
      <c r="K274" s="19">
        <f>INT(J274*D274)</f>
        <v>931636</v>
      </c>
      <c r="L274" s="19"/>
      <c r="M274" s="19"/>
      <c r="N274" s="20" t="s">
        <v>106</v>
      </c>
    </row>
    <row r="275" spans="1:19" ht="24.95" customHeight="1" x14ac:dyDescent="0.15">
      <c r="A275" s="31"/>
      <c r="B275" s="18" t="s">
        <v>107</v>
      </c>
      <c r="C275" s="18" t="s">
        <v>108</v>
      </c>
      <c r="D275" s="17">
        <v>2</v>
      </c>
      <c r="E275" s="26" t="s">
        <v>104</v>
      </c>
      <c r="F275" s="19">
        <f>SUM(J275,H275,L275)</f>
        <v>129995</v>
      </c>
      <c r="G275" s="19">
        <f>SUM(K275,I275,M275)</f>
        <v>259990</v>
      </c>
      <c r="H275" s="19"/>
      <c r="I275" s="19"/>
      <c r="J275" s="19">
        <f>+[1]일위대가집계!K11</f>
        <v>129995</v>
      </c>
      <c r="K275" s="19">
        <f>INT(J275*D275)</f>
        <v>259990</v>
      </c>
      <c r="L275" s="19"/>
      <c r="M275" s="19"/>
      <c r="N275" s="20" t="s">
        <v>109</v>
      </c>
    </row>
    <row r="276" spans="1:19" ht="24.95" customHeight="1" x14ac:dyDescent="0.15">
      <c r="A276" s="36" t="s">
        <v>105</v>
      </c>
      <c r="B276" s="26" t="s">
        <v>95</v>
      </c>
      <c r="C276" s="18" t="s">
        <v>13</v>
      </c>
      <c r="D276" s="17"/>
      <c r="E276" s="26"/>
      <c r="F276" s="19"/>
      <c r="G276" s="19">
        <f>SUM(G274:G275)</f>
        <v>1191626</v>
      </c>
      <c r="H276" s="19"/>
      <c r="I276" s="19">
        <f>SUM(I274:I275)</f>
        <v>0</v>
      </c>
      <c r="J276" s="19"/>
      <c r="K276" s="19">
        <f>SUM(K274:K275)</f>
        <v>1191626</v>
      </c>
      <c r="L276" s="19"/>
      <c r="M276" s="19">
        <f>SUM(M274:M275)</f>
        <v>0</v>
      </c>
      <c r="N276" s="20"/>
      <c r="P276" s="65"/>
      <c r="Q276" s="65"/>
      <c r="R276" s="65"/>
      <c r="S276" s="65"/>
    </row>
    <row r="277" spans="1:19" ht="24.95" customHeight="1" x14ac:dyDescent="0.15">
      <c r="A277" s="31"/>
      <c r="B277" s="26" t="s">
        <v>25</v>
      </c>
      <c r="C277" s="18"/>
      <c r="D277" s="17"/>
      <c r="E277" s="26"/>
      <c r="F277" s="19"/>
      <c r="G277" s="19">
        <f>SUM(G272+G276)</f>
        <v>16511626</v>
      </c>
      <c r="H277" s="19"/>
      <c r="I277" s="19"/>
      <c r="J277" s="19"/>
      <c r="K277" s="19"/>
      <c r="L277" s="19"/>
      <c r="M277" s="19"/>
      <c r="N277" s="20"/>
    </row>
    <row r="278" spans="1:19" ht="24.95" customHeight="1" x14ac:dyDescent="0.15">
      <c r="A278" s="31"/>
      <c r="B278" s="26" t="s">
        <v>72</v>
      </c>
      <c r="C278" s="18" t="s">
        <v>110</v>
      </c>
      <c r="D278" s="17">
        <v>10</v>
      </c>
      <c r="E278" s="26" t="s">
        <v>39</v>
      </c>
      <c r="F278" s="19"/>
      <c r="G278" s="19">
        <f>SUM(G277*10%)</f>
        <v>1651162.6</v>
      </c>
      <c r="H278" s="19"/>
      <c r="I278" s="19"/>
      <c r="J278" s="19"/>
      <c r="K278" s="19"/>
      <c r="L278" s="19"/>
      <c r="M278" s="19"/>
      <c r="N278" s="20"/>
    </row>
    <row r="279" spans="1:19" ht="24.95" customHeight="1" x14ac:dyDescent="0.15">
      <c r="A279" s="36" t="s">
        <v>13</v>
      </c>
      <c r="B279" s="26" t="s">
        <v>37</v>
      </c>
      <c r="C279" s="18" t="s">
        <v>111</v>
      </c>
      <c r="D279" s="17">
        <v>0.54</v>
      </c>
      <c r="E279" s="26" t="s">
        <v>39</v>
      </c>
      <c r="F279" s="19"/>
      <c r="G279" s="19">
        <f>INT(G272*0.54%)</f>
        <v>82728</v>
      </c>
      <c r="H279" s="19"/>
      <c r="I279" s="19"/>
      <c r="J279" s="19"/>
      <c r="K279" s="19"/>
      <c r="L279" s="19"/>
      <c r="M279" s="19"/>
      <c r="N279" s="20"/>
      <c r="P279" s="4"/>
      <c r="Q279" s="4"/>
      <c r="R279" s="4"/>
      <c r="S279" s="4"/>
    </row>
    <row r="280" spans="1:19" ht="24.95" customHeight="1" x14ac:dyDescent="0.15">
      <c r="A280" s="36"/>
      <c r="B280" s="26" t="s">
        <v>40</v>
      </c>
      <c r="C280" s="18"/>
      <c r="D280" s="17"/>
      <c r="E280" s="26"/>
      <c r="F280" s="19"/>
      <c r="G280" s="37">
        <v>-5517</v>
      </c>
      <c r="H280" s="19"/>
      <c r="I280" s="19"/>
      <c r="J280" s="19"/>
      <c r="K280" s="19"/>
      <c r="L280" s="19"/>
      <c r="M280" s="19"/>
      <c r="N280" s="20"/>
    </row>
    <row r="281" spans="1:19" ht="24.95" customHeight="1" x14ac:dyDescent="0.15">
      <c r="A281" s="31"/>
      <c r="B281" s="18"/>
      <c r="C281" s="18"/>
      <c r="D281" s="17"/>
      <c r="E281" s="26"/>
      <c r="F281" s="19"/>
      <c r="G281" s="19"/>
      <c r="H281" s="19"/>
      <c r="I281" s="19"/>
      <c r="J281" s="19"/>
      <c r="K281" s="19"/>
      <c r="L281" s="19"/>
      <c r="M281" s="19"/>
      <c r="N281" s="20"/>
    </row>
    <row r="282" spans="1:19" ht="24.95" customHeight="1" x14ac:dyDescent="0.15">
      <c r="A282" s="31"/>
      <c r="B282" s="18"/>
      <c r="C282" s="18"/>
      <c r="D282" s="17"/>
      <c r="E282" s="26"/>
      <c r="F282" s="19"/>
      <c r="G282" s="19"/>
      <c r="H282" s="19"/>
      <c r="I282" s="19"/>
      <c r="J282" s="19"/>
      <c r="K282" s="19"/>
      <c r="L282" s="19"/>
      <c r="M282" s="19"/>
      <c r="N282" s="20"/>
    </row>
    <row r="283" spans="1:19" ht="24.95" customHeight="1" x14ac:dyDescent="0.15">
      <c r="A283" s="31"/>
      <c r="B283" s="18"/>
      <c r="C283" s="18"/>
      <c r="D283" s="17"/>
      <c r="E283" s="26"/>
      <c r="F283" s="19"/>
      <c r="G283" s="19"/>
      <c r="H283" s="19"/>
      <c r="I283" s="19"/>
      <c r="J283" s="19"/>
      <c r="K283" s="19"/>
      <c r="L283" s="19"/>
      <c r="M283" s="19"/>
      <c r="N283" s="20"/>
    </row>
    <row r="284" spans="1:19" ht="24.95" customHeight="1" x14ac:dyDescent="0.15">
      <c r="A284" s="31"/>
      <c r="B284" s="18"/>
      <c r="C284" s="18"/>
      <c r="D284" s="17"/>
      <c r="E284" s="26"/>
      <c r="F284" s="19"/>
      <c r="G284" s="19"/>
      <c r="H284" s="19"/>
      <c r="I284" s="19"/>
      <c r="J284" s="19"/>
      <c r="K284" s="19"/>
      <c r="L284" s="19"/>
      <c r="M284" s="19"/>
      <c r="N284" s="20"/>
    </row>
    <row r="285" spans="1:19" ht="24.95" customHeight="1" x14ac:dyDescent="0.15">
      <c r="A285" s="31"/>
      <c r="B285" s="18"/>
      <c r="C285" s="18"/>
      <c r="D285" s="17"/>
      <c r="E285" s="26"/>
      <c r="F285" s="19"/>
      <c r="G285" s="19"/>
      <c r="H285" s="19"/>
      <c r="I285" s="19"/>
      <c r="J285" s="19"/>
      <c r="K285" s="19"/>
      <c r="L285" s="19"/>
      <c r="M285" s="19"/>
      <c r="N285" s="20"/>
    </row>
    <row r="286" spans="1:19" ht="24.95" customHeight="1" x14ac:dyDescent="0.15">
      <c r="A286" s="31"/>
      <c r="B286" s="18"/>
      <c r="C286" s="18"/>
      <c r="D286" s="17"/>
      <c r="E286" s="26"/>
      <c r="F286" s="19"/>
      <c r="G286" s="19"/>
      <c r="H286" s="19"/>
      <c r="I286" s="19"/>
      <c r="J286" s="19"/>
      <c r="K286" s="19"/>
      <c r="L286" s="19"/>
      <c r="M286" s="19"/>
      <c r="N286" s="20"/>
    </row>
    <row r="287" spans="1:19" ht="24.95" customHeight="1" x14ac:dyDescent="0.15">
      <c r="A287" s="31"/>
      <c r="B287" s="18"/>
      <c r="C287" s="18"/>
      <c r="D287" s="17"/>
      <c r="E287" s="26"/>
      <c r="F287" s="19"/>
      <c r="G287" s="19"/>
      <c r="H287" s="19"/>
      <c r="I287" s="19"/>
      <c r="J287" s="19"/>
      <c r="K287" s="19"/>
      <c r="L287" s="19"/>
      <c r="M287" s="19"/>
      <c r="N287" s="20"/>
    </row>
    <row r="288" spans="1:19" ht="24.95" customHeight="1" x14ac:dyDescent="0.15">
      <c r="A288" s="31"/>
      <c r="B288" s="18"/>
      <c r="C288" s="18"/>
      <c r="D288" s="17"/>
      <c r="E288" s="26"/>
      <c r="F288" s="19"/>
      <c r="G288" s="19"/>
      <c r="H288" s="19"/>
      <c r="I288" s="19"/>
      <c r="J288" s="19"/>
      <c r="K288" s="19"/>
      <c r="L288" s="19"/>
      <c r="M288" s="19"/>
      <c r="N288" s="20"/>
    </row>
    <row r="289" spans="1:14" ht="24.95" customHeight="1" x14ac:dyDescent="0.15">
      <c r="A289" s="36"/>
      <c r="B289" s="22" t="s">
        <v>26</v>
      </c>
      <c r="C289" s="18" t="s">
        <v>13</v>
      </c>
      <c r="D289" s="17"/>
      <c r="E289" s="26"/>
      <c r="F289" s="19"/>
      <c r="G289" s="23">
        <f>SUM(G277:G280)</f>
        <v>18239999.600000001</v>
      </c>
      <c r="H289" s="19"/>
      <c r="I289" s="19"/>
      <c r="J289" s="19"/>
      <c r="K289" s="19"/>
      <c r="L289" s="19"/>
      <c r="M289" s="19"/>
      <c r="N289" s="20"/>
    </row>
  </sheetData>
  <mergeCells count="11">
    <mergeCell ref="H2:I2"/>
    <mergeCell ref="J2:K2"/>
    <mergeCell ref="L2:M2"/>
    <mergeCell ref="N2:N3"/>
    <mergeCell ref="B11:C11"/>
    <mergeCell ref="A2:A3"/>
    <mergeCell ref="B2:B3"/>
    <mergeCell ref="C2:C3"/>
    <mergeCell ref="D2:D3"/>
    <mergeCell ref="E2:E3"/>
    <mergeCell ref="F2:G2"/>
  </mergeCells>
  <phoneticPr fontId="2" type="noConversion"/>
  <printOptions horizontalCentered="1" verticalCentered="1"/>
  <pageMargins left="0.74803149606299213" right="0.51181102362204722" top="0.98425196850393704" bottom="0.78740157480314965" header="0.51181102362204722" footer="0.51181102362204722"/>
  <pageSetup paperSize="9" scale="74" fitToHeight="0" orientation="landscape" r:id="rId1"/>
  <headerFooter alignWithMargins="0">
    <oddHeader>&amp;C&amp;"맑은 고딕,굵게"&amp;16관  급  내  역  집  계  표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관급자재</vt:lpstr>
      <vt:lpstr>관급자재!Print_Area</vt:lpstr>
      <vt:lpstr>관급자재!Print_Titles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2026-08-27T02:02:25Z</dcterms:created>
  <dcterms:modified xsi:type="dcterms:W3CDTF">2026-08-27T02:03:04Z</dcterms:modified>
</cp:coreProperties>
</file>