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mhae\Desktop\★계약요청\2026\도로과\초정~화명 광역도로(초정~안막) 건설공사(2차분) 관급자재(레미콘) 구입13\"/>
    </mc:Choice>
  </mc:AlternateContent>
  <xr:revisionPtr revIDLastSave="0" documentId="13_ncr:1_{CACCA196-F7E1-429B-BBDA-293F2AC91855}" xr6:coauthVersionLast="47" xr6:coauthVersionMax="47" xr10:uidLastSave="{00000000-0000-0000-0000-000000000000}"/>
  <bookViews>
    <workbookView xWindow="28680" yWindow="-120" windowWidth="29040" windowHeight="15720" tabRatio="857" firstSheet="1" activeTab="1" xr2:uid="{00000000-000D-0000-FFFF-FFFF00000000}"/>
  </bookViews>
  <sheets>
    <sheet name="설변3회 관급내역서" sheetId="17" state="hidden" r:id="rId1"/>
    <sheet name="관급내역서(GRP관 및 맨홀)" sheetId="25" r:id="rId2"/>
    <sheet name="간지 (폐기물)" sheetId="21" state="hidden" r:id="rId3"/>
    <sheet name="폐기물 (삼삼)" sheetId="19" state="hidden" r:id="rId4"/>
    <sheet name="폐기물(오니)" sheetId="18" state="hidden" r:id="rId5"/>
    <sheet name="이하출력x" sheetId="11" state="hidden" r:id="rId6"/>
    <sheet name="설계변경 시 보험료 등 산출" sheetId="6" state="hidden" r:id="rId7"/>
    <sheet name="Sheet1" sheetId="24" state="hidden" r:id="rId8"/>
    <sheet name="안전관리비" sheetId="4" state="hidden" r:id="rId9"/>
  </sheets>
  <definedNames>
    <definedName name="_xlnm._FilterDatabase" localSheetId="1" hidden="1">'관급내역서(GRP관 및 맨홀)'!#REF!</definedName>
    <definedName name="_xlnm._FilterDatabase" localSheetId="0" hidden="1">'설변3회 관급내역서'!$V$5:$X$290</definedName>
    <definedName name="_xlnm._FilterDatabase" localSheetId="3" hidden="1">'폐기물 (삼삼)'!$A$4:$FA$82</definedName>
    <definedName name="foo" localSheetId="2">ErrorHandler_1</definedName>
    <definedName name="foo" localSheetId="1">ErrorHandler_1</definedName>
    <definedName name="foo" localSheetId="0">ErrorHandler_1</definedName>
    <definedName name="foo" localSheetId="4">ErrorHandler_1</definedName>
    <definedName name="foo">ErrorHandler_1</definedName>
    <definedName name="_xlnm.Print_Area" localSheetId="7">Sheet1!$D$1:$J$12</definedName>
    <definedName name="_xlnm.Print_Area" localSheetId="2">'간지 (폐기물)'!$A$1:$K$3</definedName>
    <definedName name="_xlnm.Print_Area" localSheetId="1">'관급내역서(GRP관 및 맨홀)'!$A$1:$L$7</definedName>
    <definedName name="_xlnm.Print_Area" localSheetId="0">'설변3회 관급내역서'!$A$1:$M$290</definedName>
    <definedName name="_xlnm.Print_Area" localSheetId="3">'폐기물 (삼삼)'!$A$1:$AQ$32</definedName>
    <definedName name="_xlnm.Print_Area" localSheetId="4">'폐기물(오니)'!$A$1:$M$28</definedName>
    <definedName name="_xlnm.Print_Area">#REF!</definedName>
    <definedName name="_xlnm.Print_Titles" localSheetId="1">'관급내역서(GRP관 및 맨홀)'!$3:$4</definedName>
    <definedName name="_xlnm.Print_Titles" localSheetId="0">'설변3회 관급내역서'!$1:$4</definedName>
    <definedName name="_xlnm.Print_Titles">#N/A</definedName>
    <definedName name="날개벽" localSheetId="2">ErrorHandler_1</definedName>
    <definedName name="날개벽" localSheetId="1">ErrorHandler_1</definedName>
    <definedName name="날개벽" localSheetId="0">ErrorHandler_1</definedName>
    <definedName name="날개벽" localSheetId="4">ErrorHandler_1</definedName>
    <definedName name="날개벽">ErrorHandler_1</definedName>
    <definedName name="장수양수장터파기토적" localSheetId="2">ErrorHandler_1</definedName>
    <definedName name="장수양수장터파기토적" localSheetId="1">ErrorHandler_1</definedName>
    <definedName name="장수양수장터파기토적" localSheetId="0">ErrorHandler_1</definedName>
    <definedName name="장수양수장터파기토적" localSheetId="4">ErrorHandler_1</definedName>
    <definedName name="장수양수장터파기토적">ErrorHandler_1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7" i="25" l="1"/>
  <c r="L5" i="25"/>
  <c r="W7" i="17"/>
  <c r="W159" i="17"/>
  <c r="W179" i="17"/>
  <c r="W249" i="17"/>
  <c r="W273" i="17"/>
  <c r="W279" i="17"/>
  <c r="W281" i="17"/>
  <c r="W283" i="17"/>
  <c r="W285" i="17"/>
  <c r="W287" i="17"/>
  <c r="W289" i="17"/>
  <c r="K28" i="17" l="1"/>
  <c r="J28" i="17"/>
  <c r="F28" i="17"/>
  <c r="K27" i="17"/>
  <c r="J27" i="17"/>
  <c r="F27" i="17"/>
  <c r="L28" i="17" l="1"/>
  <c r="L27" i="17"/>
  <c r="W27" i="17" s="1"/>
  <c r="D14" i="18" l="1"/>
  <c r="K12" i="18"/>
  <c r="J12" i="18"/>
  <c r="L12" i="18" s="1"/>
  <c r="K11" i="18"/>
  <c r="J11" i="18"/>
  <c r="L11" i="18" s="1"/>
  <c r="I27" i="4" l="1"/>
  <c r="K155" i="17" l="1"/>
  <c r="F156" i="17" l="1"/>
  <c r="F11" i="19" l="1"/>
  <c r="P11" i="19"/>
  <c r="Z11" i="19"/>
  <c r="AJ11" i="19"/>
  <c r="E17" i="19"/>
  <c r="O17" i="19"/>
  <c r="Y17" i="19"/>
  <c r="AI17" i="19"/>
  <c r="C19" i="19"/>
  <c r="AG19" i="19" s="1"/>
  <c r="AN19" i="19" s="1"/>
  <c r="E19" i="19"/>
  <c r="O19" i="19"/>
  <c r="R19" i="19"/>
  <c r="T19" i="19"/>
  <c r="V19" i="19"/>
  <c r="Y19" i="19"/>
  <c r="AB19" i="19"/>
  <c r="AD19" i="19"/>
  <c r="AF19" i="19"/>
  <c r="AI19" i="19"/>
  <c r="C21" i="19"/>
  <c r="H21" i="19" s="1"/>
  <c r="E21" i="19"/>
  <c r="O21" i="19"/>
  <c r="R21" i="19"/>
  <c r="T21" i="19"/>
  <c r="V21" i="19"/>
  <c r="Y21" i="19"/>
  <c r="AB21" i="19"/>
  <c r="AD21" i="19"/>
  <c r="AF21" i="19"/>
  <c r="AI21" i="19"/>
  <c r="C23" i="19"/>
  <c r="J23" i="19" s="1"/>
  <c r="E23" i="19"/>
  <c r="H23" i="19"/>
  <c r="O23" i="19"/>
  <c r="R23" i="19"/>
  <c r="T23" i="19"/>
  <c r="V23" i="19"/>
  <c r="Y23" i="19"/>
  <c r="AB23" i="19"/>
  <c r="AD23" i="19"/>
  <c r="AF23" i="19"/>
  <c r="AI23" i="19"/>
  <c r="C25" i="19"/>
  <c r="AG25" i="19" s="1"/>
  <c r="E25" i="19"/>
  <c r="H25" i="19"/>
  <c r="O25" i="19"/>
  <c r="R25" i="19"/>
  <c r="T25" i="19"/>
  <c r="V25" i="19"/>
  <c r="Y25" i="19"/>
  <c r="AB25" i="19"/>
  <c r="AD25" i="19"/>
  <c r="AF25" i="19"/>
  <c r="AI25" i="19"/>
  <c r="C27" i="19"/>
  <c r="AG27" i="19" s="1"/>
  <c r="E27" i="19"/>
  <c r="O27" i="19"/>
  <c r="R27" i="19"/>
  <c r="T27" i="19"/>
  <c r="V27" i="19"/>
  <c r="Y27" i="19"/>
  <c r="AB27" i="19"/>
  <c r="AD27" i="19"/>
  <c r="AF27" i="19"/>
  <c r="AI27" i="19"/>
  <c r="E29" i="19"/>
  <c r="M29" i="19"/>
  <c r="O29" i="19"/>
  <c r="Y29" i="19"/>
  <c r="AB29" i="19"/>
  <c r="AD29" i="19"/>
  <c r="AF29" i="19"/>
  <c r="AI29" i="19"/>
  <c r="E33" i="19"/>
  <c r="O33" i="19"/>
  <c r="Y33" i="19"/>
  <c r="AI33" i="19"/>
  <c r="E35" i="19"/>
  <c r="H35" i="19"/>
  <c r="J35" i="19"/>
  <c r="L35" i="19"/>
  <c r="O35" i="19"/>
  <c r="R35" i="19"/>
  <c r="T35" i="19"/>
  <c r="V35" i="19"/>
  <c r="Y35" i="19"/>
  <c r="AB35" i="19"/>
  <c r="AD35" i="19"/>
  <c r="AF35" i="19"/>
  <c r="AG35" i="19"/>
  <c r="AL35" i="19" s="1"/>
  <c r="AI35" i="19"/>
  <c r="E37" i="19"/>
  <c r="H37" i="19"/>
  <c r="J37" i="19"/>
  <c r="L37" i="19"/>
  <c r="O37" i="19"/>
  <c r="R37" i="19"/>
  <c r="T37" i="19"/>
  <c r="V37" i="19"/>
  <c r="Y37" i="19"/>
  <c r="AB37" i="19"/>
  <c r="AD37" i="19"/>
  <c r="AF37" i="19"/>
  <c r="AG37" i="19"/>
  <c r="AL37" i="19" s="1"/>
  <c r="AI37" i="19"/>
  <c r="E39" i="19"/>
  <c r="H39" i="19"/>
  <c r="J39" i="19"/>
  <c r="L39" i="19"/>
  <c r="O39" i="19"/>
  <c r="R39" i="19"/>
  <c r="T39" i="19"/>
  <c r="V39" i="19"/>
  <c r="Y39" i="19"/>
  <c r="AB39" i="19"/>
  <c r="AD39" i="19"/>
  <c r="AF39" i="19"/>
  <c r="AG39" i="19"/>
  <c r="AL39" i="19" s="1"/>
  <c r="AI39" i="19"/>
  <c r="E41" i="19"/>
  <c r="O41" i="19"/>
  <c r="Y41" i="19"/>
  <c r="AG41" i="19"/>
  <c r="AI41" i="19"/>
  <c r="E43" i="19"/>
  <c r="H43" i="19"/>
  <c r="J43" i="19"/>
  <c r="L43" i="19"/>
  <c r="O43" i="19"/>
  <c r="R43" i="19"/>
  <c r="T43" i="19"/>
  <c r="V43" i="19"/>
  <c r="Y43" i="19"/>
  <c r="AB43" i="19"/>
  <c r="AD43" i="19"/>
  <c r="AF43" i="19"/>
  <c r="AG43" i="19"/>
  <c r="AP43" i="19" s="1"/>
  <c r="AI43" i="19"/>
  <c r="E45" i="19"/>
  <c r="H45" i="19"/>
  <c r="J45" i="19"/>
  <c r="L45" i="19"/>
  <c r="O45" i="19"/>
  <c r="R45" i="19"/>
  <c r="T45" i="19"/>
  <c r="V45" i="19"/>
  <c r="Y45" i="19"/>
  <c r="AB45" i="19"/>
  <c r="AD45" i="19"/>
  <c r="AF45" i="19"/>
  <c r="AG45" i="19"/>
  <c r="AI45" i="19"/>
  <c r="AL45" i="19"/>
  <c r="E47" i="19"/>
  <c r="H47" i="19"/>
  <c r="J47" i="19"/>
  <c r="L47" i="19"/>
  <c r="O47" i="19"/>
  <c r="R47" i="19"/>
  <c r="T47" i="19"/>
  <c r="V47" i="19"/>
  <c r="Y47" i="19"/>
  <c r="AB47" i="19"/>
  <c r="AD47" i="19"/>
  <c r="AF47" i="19"/>
  <c r="AG47" i="19"/>
  <c r="AI47" i="19"/>
  <c r="E49" i="19"/>
  <c r="H49" i="19"/>
  <c r="J49" i="19"/>
  <c r="L49" i="19"/>
  <c r="O49" i="19"/>
  <c r="R49" i="19"/>
  <c r="T49" i="19"/>
  <c r="V49" i="19"/>
  <c r="Y49" i="19"/>
  <c r="AB49" i="19"/>
  <c r="AD49" i="19"/>
  <c r="AF49" i="19"/>
  <c r="AG49" i="19"/>
  <c r="AI49" i="19"/>
  <c r="E51" i="19"/>
  <c r="H51" i="19"/>
  <c r="J51" i="19"/>
  <c r="L51" i="19"/>
  <c r="O51" i="19"/>
  <c r="R51" i="19"/>
  <c r="T51" i="19"/>
  <c r="V51" i="19"/>
  <c r="Y51" i="19"/>
  <c r="AB51" i="19"/>
  <c r="AD51" i="19"/>
  <c r="AF51" i="19"/>
  <c r="AG51" i="19"/>
  <c r="AI51" i="19"/>
  <c r="E53" i="19"/>
  <c r="H53" i="19"/>
  <c r="J53" i="19"/>
  <c r="L53" i="19"/>
  <c r="O53" i="19"/>
  <c r="R53" i="19"/>
  <c r="T53" i="19"/>
  <c r="V53" i="19"/>
  <c r="Y53" i="19"/>
  <c r="AB53" i="19"/>
  <c r="AD53" i="19"/>
  <c r="AF53" i="19"/>
  <c r="AG53" i="19"/>
  <c r="AL53" i="19" s="1"/>
  <c r="AI53" i="19"/>
  <c r="E55" i="19"/>
  <c r="O55" i="19"/>
  <c r="Y55" i="19"/>
  <c r="AG55" i="19"/>
  <c r="AI55" i="19"/>
  <c r="E57" i="19"/>
  <c r="H57" i="19"/>
  <c r="J57" i="19"/>
  <c r="L57" i="19"/>
  <c r="L55" i="19" s="1"/>
  <c r="O57" i="19"/>
  <c r="R57" i="19"/>
  <c r="T57" i="19"/>
  <c r="V57" i="19"/>
  <c r="Y57" i="19"/>
  <c r="AB57" i="19"/>
  <c r="AD57" i="19"/>
  <c r="AF57" i="19"/>
  <c r="AG57" i="19"/>
  <c r="AP57" i="19" s="1"/>
  <c r="AI57" i="19"/>
  <c r="E59" i="19"/>
  <c r="H59" i="19"/>
  <c r="J59" i="19"/>
  <c r="L59" i="19"/>
  <c r="O59" i="19"/>
  <c r="R59" i="19"/>
  <c r="T59" i="19"/>
  <c r="V59" i="19"/>
  <c r="Y59" i="19"/>
  <c r="AB59" i="19"/>
  <c r="AD59" i="19"/>
  <c r="AF59" i="19"/>
  <c r="AG59" i="19"/>
  <c r="AN59" i="19" s="1"/>
  <c r="AI59" i="19"/>
  <c r="AL59" i="19"/>
  <c r="E61" i="19"/>
  <c r="O61" i="19"/>
  <c r="Y61" i="19"/>
  <c r="AG61" i="19"/>
  <c r="AI61" i="19"/>
  <c r="E63" i="19"/>
  <c r="H63" i="19"/>
  <c r="J63" i="19"/>
  <c r="L63" i="19"/>
  <c r="O63" i="19"/>
  <c r="R63" i="19"/>
  <c r="T63" i="19"/>
  <c r="V63" i="19"/>
  <c r="Y63" i="19"/>
  <c r="AB63" i="19"/>
  <c r="AD63" i="19"/>
  <c r="AF63" i="19"/>
  <c r="AG63" i="19"/>
  <c r="AL63" i="19" s="1"/>
  <c r="AI63" i="19"/>
  <c r="E65" i="19"/>
  <c r="H65" i="19"/>
  <c r="J65" i="19"/>
  <c r="L65" i="19"/>
  <c r="O65" i="19"/>
  <c r="R65" i="19"/>
  <c r="T65" i="19"/>
  <c r="V65" i="19"/>
  <c r="Y65" i="19"/>
  <c r="AB65" i="19"/>
  <c r="AD65" i="19"/>
  <c r="AF65" i="19"/>
  <c r="AG65" i="19"/>
  <c r="AP65" i="19" s="1"/>
  <c r="AI65" i="19"/>
  <c r="E67" i="19"/>
  <c r="H67" i="19"/>
  <c r="J67" i="19"/>
  <c r="L67" i="19"/>
  <c r="O67" i="19"/>
  <c r="R67" i="19"/>
  <c r="T67" i="19"/>
  <c r="V67" i="19"/>
  <c r="Y67" i="19"/>
  <c r="AB67" i="19"/>
  <c r="AD67" i="19"/>
  <c r="AF67" i="19"/>
  <c r="AG67" i="19"/>
  <c r="AL67" i="19" s="1"/>
  <c r="AI67" i="19"/>
  <c r="E69" i="19"/>
  <c r="H69" i="19"/>
  <c r="J69" i="19"/>
  <c r="L69" i="19"/>
  <c r="L25" i="19" s="1"/>
  <c r="O69" i="19"/>
  <c r="R69" i="19"/>
  <c r="T69" i="19"/>
  <c r="V69" i="19"/>
  <c r="Y69" i="19"/>
  <c r="AB69" i="19"/>
  <c r="AD69" i="19"/>
  <c r="AF69" i="19"/>
  <c r="AG69" i="19"/>
  <c r="AP69" i="19" s="1"/>
  <c r="AI69" i="19"/>
  <c r="E71" i="19"/>
  <c r="H71" i="19"/>
  <c r="J71" i="19"/>
  <c r="L71" i="19"/>
  <c r="O71" i="19"/>
  <c r="R71" i="19"/>
  <c r="T71" i="19"/>
  <c r="V71" i="19"/>
  <c r="Y71" i="19"/>
  <c r="AB71" i="19"/>
  <c r="AD71" i="19"/>
  <c r="AF71" i="19"/>
  <c r="AG71" i="19"/>
  <c r="AN71" i="19" s="1"/>
  <c r="AI71" i="19"/>
  <c r="E73" i="19"/>
  <c r="H73" i="19"/>
  <c r="J73" i="19"/>
  <c r="L73" i="19"/>
  <c r="O73" i="19"/>
  <c r="R73" i="19"/>
  <c r="T73" i="19"/>
  <c r="V73" i="19"/>
  <c r="Y73" i="19"/>
  <c r="AB73" i="19"/>
  <c r="AD73" i="19"/>
  <c r="AF73" i="19"/>
  <c r="AG73" i="19"/>
  <c r="AP73" i="19" s="1"/>
  <c r="AI73" i="19"/>
  <c r="AN73" i="19"/>
  <c r="E75" i="19"/>
  <c r="O75" i="19"/>
  <c r="Y75" i="19"/>
  <c r="AG75" i="19"/>
  <c r="AI75" i="19"/>
  <c r="E77" i="19"/>
  <c r="H77" i="19"/>
  <c r="J77" i="19"/>
  <c r="L77" i="19"/>
  <c r="O77" i="19"/>
  <c r="R77" i="19"/>
  <c r="T77" i="19"/>
  <c r="V77" i="19"/>
  <c r="Y77" i="19"/>
  <c r="AB77" i="19"/>
  <c r="AD77" i="19"/>
  <c r="AF77" i="19"/>
  <c r="AG77" i="19"/>
  <c r="AP77" i="19" s="1"/>
  <c r="AI77" i="19"/>
  <c r="E79" i="19"/>
  <c r="H79" i="19"/>
  <c r="J79" i="19"/>
  <c r="L79" i="19"/>
  <c r="O79" i="19"/>
  <c r="R79" i="19"/>
  <c r="T79" i="19"/>
  <c r="V79" i="19"/>
  <c r="Y79" i="19"/>
  <c r="AB79" i="19"/>
  <c r="AD79" i="19"/>
  <c r="AF79" i="19"/>
  <c r="AG79" i="19"/>
  <c r="AP79" i="19" s="1"/>
  <c r="AI79" i="19"/>
  <c r="AN79" i="19"/>
  <c r="E81" i="19"/>
  <c r="H81" i="19"/>
  <c r="J81" i="19"/>
  <c r="L81" i="19"/>
  <c r="O81" i="19"/>
  <c r="R81" i="19"/>
  <c r="T81" i="19"/>
  <c r="V81" i="19"/>
  <c r="Y81" i="19"/>
  <c r="AB81" i="19"/>
  <c r="AD81" i="19"/>
  <c r="AF81" i="19"/>
  <c r="AG81" i="19"/>
  <c r="AL81" i="19" s="1"/>
  <c r="AI81" i="19"/>
  <c r="E83" i="19"/>
  <c r="O83" i="19"/>
  <c r="Y83" i="19"/>
  <c r="AG83" i="19"/>
  <c r="AI83" i="19"/>
  <c r="E85" i="19"/>
  <c r="H85" i="19"/>
  <c r="J85" i="19"/>
  <c r="L85" i="19"/>
  <c r="O85" i="19"/>
  <c r="R85" i="19"/>
  <c r="T85" i="19"/>
  <c r="V85" i="19"/>
  <c r="Y85" i="19"/>
  <c r="AB85" i="19"/>
  <c r="AD85" i="19"/>
  <c r="AF85" i="19"/>
  <c r="AG85" i="19"/>
  <c r="AL85" i="19" s="1"/>
  <c r="AI85" i="19"/>
  <c r="C87" i="19"/>
  <c r="C29" i="19" s="1"/>
  <c r="E87" i="19"/>
  <c r="O87" i="19"/>
  <c r="R87" i="19"/>
  <c r="T87" i="19"/>
  <c r="V87" i="19"/>
  <c r="Y87" i="19"/>
  <c r="AB87" i="19"/>
  <c r="AD87" i="19"/>
  <c r="AF87" i="19"/>
  <c r="AI87" i="19"/>
  <c r="AI88" i="19"/>
  <c r="AF88" i="19"/>
  <c r="AD88" i="19"/>
  <c r="AB88" i="19"/>
  <c r="Y88" i="19"/>
  <c r="V88" i="19"/>
  <c r="T88" i="19"/>
  <c r="R88" i="19"/>
  <c r="O88" i="19"/>
  <c r="E88" i="19"/>
  <c r="C88" i="19"/>
  <c r="H88" i="19" s="1"/>
  <c r="AI86" i="19"/>
  <c r="AG86" i="19"/>
  <c r="AF86" i="19"/>
  <c r="AD86" i="19"/>
  <c r="AB86" i="19"/>
  <c r="Y86" i="19"/>
  <c r="V86" i="19"/>
  <c r="T86" i="19"/>
  <c r="R86" i="19"/>
  <c r="O86" i="19"/>
  <c r="L86" i="19"/>
  <c r="J86" i="19"/>
  <c r="H86" i="19"/>
  <c r="E86" i="19"/>
  <c r="AI84" i="19"/>
  <c r="AG84" i="19"/>
  <c r="Y84" i="19"/>
  <c r="O84" i="19"/>
  <c r="E84" i="19"/>
  <c r="AI82" i="19"/>
  <c r="AG82" i="19"/>
  <c r="AP82" i="19" s="1"/>
  <c r="AF82" i="19"/>
  <c r="AD82" i="19"/>
  <c r="AB82" i="19"/>
  <c r="Y82" i="19"/>
  <c r="V82" i="19"/>
  <c r="T82" i="19"/>
  <c r="R82" i="19"/>
  <c r="O82" i="19"/>
  <c r="L82" i="19"/>
  <c r="F82" i="19" s="1"/>
  <c r="J82" i="19"/>
  <c r="H82" i="19"/>
  <c r="E82" i="19"/>
  <c r="AI80" i="19"/>
  <c r="AG80" i="19"/>
  <c r="AL80" i="19" s="1"/>
  <c r="AF80" i="19"/>
  <c r="AD80" i="19"/>
  <c r="AB80" i="19"/>
  <c r="Y80" i="19"/>
  <c r="V80" i="19"/>
  <c r="T80" i="19"/>
  <c r="R80" i="19"/>
  <c r="O80" i="19"/>
  <c r="L80" i="19"/>
  <c r="J80" i="19"/>
  <c r="H80" i="19"/>
  <c r="E80" i="19"/>
  <c r="AI78" i="19"/>
  <c r="AG78" i="19"/>
  <c r="AL78" i="19" s="1"/>
  <c r="AF78" i="19"/>
  <c r="AD78" i="19"/>
  <c r="AB78" i="19"/>
  <c r="Y78" i="19"/>
  <c r="V78" i="19"/>
  <c r="T78" i="19"/>
  <c r="R78" i="19"/>
  <c r="R76" i="19" s="1"/>
  <c r="O78" i="19"/>
  <c r="L78" i="19"/>
  <c r="J78" i="19"/>
  <c r="H78" i="19"/>
  <c r="E78" i="19"/>
  <c r="AI76" i="19"/>
  <c r="AG76" i="19"/>
  <c r="Y76" i="19"/>
  <c r="O76" i="19"/>
  <c r="E76" i="19"/>
  <c r="AI74" i="19"/>
  <c r="AG74" i="19"/>
  <c r="AP74" i="19" s="1"/>
  <c r="AF74" i="19"/>
  <c r="AD74" i="19"/>
  <c r="AB74" i="19"/>
  <c r="Z74" i="19" s="1"/>
  <c r="Y74" i="19"/>
  <c r="V74" i="19"/>
  <c r="T74" i="19"/>
  <c r="R74" i="19"/>
  <c r="O74" i="19"/>
  <c r="L74" i="19"/>
  <c r="J74" i="19"/>
  <c r="H74" i="19"/>
  <c r="E74" i="19"/>
  <c r="AI72" i="19"/>
  <c r="AG72" i="19"/>
  <c r="AN72" i="19" s="1"/>
  <c r="AF72" i="19"/>
  <c r="AD72" i="19"/>
  <c r="AB72" i="19"/>
  <c r="Y72" i="19"/>
  <c r="V72" i="19"/>
  <c r="T72" i="19"/>
  <c r="R72" i="19"/>
  <c r="O72" i="19"/>
  <c r="L72" i="19"/>
  <c r="J72" i="19"/>
  <c r="H72" i="19"/>
  <c r="E72" i="19"/>
  <c r="AI70" i="19"/>
  <c r="AG70" i="19"/>
  <c r="AP70" i="19" s="1"/>
  <c r="AF70" i="19"/>
  <c r="AD70" i="19"/>
  <c r="AB70" i="19"/>
  <c r="Z70" i="19" s="1"/>
  <c r="Y70" i="19"/>
  <c r="V70" i="19"/>
  <c r="T70" i="19"/>
  <c r="R70" i="19"/>
  <c r="P70" i="19" s="1"/>
  <c r="O70" i="19"/>
  <c r="L70" i="19"/>
  <c r="J70" i="19"/>
  <c r="H70" i="19"/>
  <c r="E70" i="19"/>
  <c r="AI68" i="19"/>
  <c r="AG68" i="19"/>
  <c r="AP68" i="19" s="1"/>
  <c r="AF68" i="19"/>
  <c r="AD68" i="19"/>
  <c r="AB68" i="19"/>
  <c r="Y68" i="19"/>
  <c r="V68" i="19"/>
  <c r="P68" i="19" s="1"/>
  <c r="T68" i="19"/>
  <c r="R68" i="19"/>
  <c r="O68" i="19"/>
  <c r="L68" i="19"/>
  <c r="J68" i="19"/>
  <c r="H68" i="19"/>
  <c r="F68" i="19" s="1"/>
  <c r="E68" i="19"/>
  <c r="AI66" i="19"/>
  <c r="AG66" i="19"/>
  <c r="AP66" i="19" s="1"/>
  <c r="AF66" i="19"/>
  <c r="AD66" i="19"/>
  <c r="AB66" i="19"/>
  <c r="Y66" i="19"/>
  <c r="V66" i="19"/>
  <c r="T66" i="19"/>
  <c r="R66" i="19"/>
  <c r="O66" i="19"/>
  <c r="L66" i="19"/>
  <c r="J66" i="19"/>
  <c r="H66" i="19"/>
  <c r="E66" i="19"/>
  <c r="AI64" i="19"/>
  <c r="AG64" i="19"/>
  <c r="AP64" i="19" s="1"/>
  <c r="AF64" i="19"/>
  <c r="AD64" i="19"/>
  <c r="AB64" i="19"/>
  <c r="Y64" i="19"/>
  <c r="V64" i="19"/>
  <c r="T64" i="19"/>
  <c r="R64" i="19"/>
  <c r="P64" i="19" s="1"/>
  <c r="O64" i="19"/>
  <c r="L64" i="19"/>
  <c r="J64" i="19"/>
  <c r="H64" i="19"/>
  <c r="E64" i="19"/>
  <c r="AI62" i="19"/>
  <c r="AG62" i="19"/>
  <c r="Y62" i="19"/>
  <c r="O62" i="19"/>
  <c r="E62" i="19"/>
  <c r="AI60" i="19"/>
  <c r="AG60" i="19"/>
  <c r="AP60" i="19" s="1"/>
  <c r="AF60" i="19"/>
  <c r="AD60" i="19"/>
  <c r="AB60" i="19"/>
  <c r="Y60" i="19"/>
  <c r="V60" i="19"/>
  <c r="T60" i="19"/>
  <c r="R60" i="19"/>
  <c r="O60" i="19"/>
  <c r="L60" i="19"/>
  <c r="J60" i="19"/>
  <c r="H60" i="19"/>
  <c r="E60" i="19"/>
  <c r="AI58" i="19"/>
  <c r="AG58" i="19"/>
  <c r="AP58" i="19" s="1"/>
  <c r="AF58" i="19"/>
  <c r="AD58" i="19"/>
  <c r="AB58" i="19"/>
  <c r="Y58" i="19"/>
  <c r="V58" i="19"/>
  <c r="T58" i="19"/>
  <c r="R58" i="19"/>
  <c r="O58" i="19"/>
  <c r="L58" i="19"/>
  <c r="J58" i="19"/>
  <c r="H58" i="19"/>
  <c r="E58" i="19"/>
  <c r="AI56" i="19"/>
  <c r="AG56" i="19"/>
  <c r="Y56" i="19"/>
  <c r="O56" i="19"/>
  <c r="E56" i="19"/>
  <c r="AI54" i="19"/>
  <c r="AG54" i="19"/>
  <c r="AL54" i="19" s="1"/>
  <c r="AF54" i="19"/>
  <c r="AD54" i="19"/>
  <c r="AB54" i="19"/>
  <c r="Y54" i="19"/>
  <c r="V54" i="19"/>
  <c r="T54" i="19"/>
  <c r="R54" i="19"/>
  <c r="O54" i="19"/>
  <c r="L54" i="19"/>
  <c r="J54" i="19"/>
  <c r="H54" i="19"/>
  <c r="F54" i="19"/>
  <c r="E54" i="19"/>
  <c r="AI52" i="19"/>
  <c r="AG52" i="19"/>
  <c r="AF52" i="19"/>
  <c r="AD52" i="19"/>
  <c r="AB52" i="19"/>
  <c r="Y52" i="19"/>
  <c r="V52" i="19"/>
  <c r="T52" i="19"/>
  <c r="R52" i="19"/>
  <c r="O52" i="19"/>
  <c r="L52" i="19"/>
  <c r="J52" i="19"/>
  <c r="H52" i="19"/>
  <c r="E52" i="19"/>
  <c r="AI50" i="19"/>
  <c r="AG50" i="19"/>
  <c r="AF50" i="19"/>
  <c r="AD50" i="19"/>
  <c r="AB50" i="19"/>
  <c r="Y50" i="19"/>
  <c r="V50" i="19"/>
  <c r="T50" i="19"/>
  <c r="R50" i="19"/>
  <c r="O50" i="19"/>
  <c r="L50" i="19"/>
  <c r="J50" i="19"/>
  <c r="H50" i="19"/>
  <c r="E50" i="19"/>
  <c r="AI48" i="19"/>
  <c r="AG48" i="19"/>
  <c r="AF48" i="19"/>
  <c r="AD48" i="19"/>
  <c r="AB48" i="19"/>
  <c r="Y48" i="19"/>
  <c r="V48" i="19"/>
  <c r="P48" i="19" s="1"/>
  <c r="T48" i="19"/>
  <c r="R48" i="19"/>
  <c r="O48" i="19"/>
  <c r="L48" i="19"/>
  <c r="J48" i="19"/>
  <c r="H48" i="19"/>
  <c r="E48" i="19"/>
  <c r="AI46" i="19"/>
  <c r="AG46" i="19"/>
  <c r="AL46" i="19" s="1"/>
  <c r="AF46" i="19"/>
  <c r="AD46" i="19"/>
  <c r="AB46" i="19"/>
  <c r="Y46" i="19"/>
  <c r="V46" i="19"/>
  <c r="T46" i="19"/>
  <c r="R46" i="19"/>
  <c r="O46" i="19"/>
  <c r="L46" i="19"/>
  <c r="F46" i="19" s="1"/>
  <c r="J46" i="19"/>
  <c r="H46" i="19"/>
  <c r="E46" i="19"/>
  <c r="AI44" i="19"/>
  <c r="AG44" i="19"/>
  <c r="AP44" i="19" s="1"/>
  <c r="AF44" i="19"/>
  <c r="AD44" i="19"/>
  <c r="AB44" i="19"/>
  <c r="Y44" i="19"/>
  <c r="V44" i="19"/>
  <c r="T44" i="19"/>
  <c r="R44" i="19"/>
  <c r="O44" i="19"/>
  <c r="L44" i="19"/>
  <c r="J44" i="19"/>
  <c r="H44" i="19"/>
  <c r="E44" i="19"/>
  <c r="AI42" i="19"/>
  <c r="AG42" i="19"/>
  <c r="Y42" i="19"/>
  <c r="O42" i="19"/>
  <c r="E42" i="19"/>
  <c r="AI40" i="19"/>
  <c r="AG40" i="19"/>
  <c r="AP40" i="19" s="1"/>
  <c r="AF40" i="19"/>
  <c r="AD40" i="19"/>
  <c r="AB40" i="19"/>
  <c r="Y40" i="19"/>
  <c r="V40" i="19"/>
  <c r="P40" i="19" s="1"/>
  <c r="T40" i="19"/>
  <c r="R40" i="19"/>
  <c r="O40" i="19"/>
  <c r="L40" i="19"/>
  <c r="J40" i="19"/>
  <c r="H40" i="19"/>
  <c r="E40" i="19"/>
  <c r="AI38" i="19"/>
  <c r="AG38" i="19"/>
  <c r="AL38" i="19" s="1"/>
  <c r="AF38" i="19"/>
  <c r="AD38" i="19"/>
  <c r="AB38" i="19"/>
  <c r="Y38" i="19"/>
  <c r="V38" i="19"/>
  <c r="T38" i="19"/>
  <c r="R38" i="19"/>
  <c r="O38" i="19"/>
  <c r="L38" i="19"/>
  <c r="J38" i="19"/>
  <c r="H38" i="19"/>
  <c r="E38" i="19"/>
  <c r="AI36" i="19"/>
  <c r="AG36" i="19"/>
  <c r="AN36" i="19" s="1"/>
  <c r="AF36" i="19"/>
  <c r="AD36" i="19"/>
  <c r="AB36" i="19"/>
  <c r="Y36" i="19"/>
  <c r="V36" i="19"/>
  <c r="T36" i="19"/>
  <c r="R36" i="19"/>
  <c r="O36" i="19"/>
  <c r="L36" i="19"/>
  <c r="L34" i="19" s="1"/>
  <c r="J36" i="19"/>
  <c r="H36" i="19"/>
  <c r="E36" i="19"/>
  <c r="AI34" i="19"/>
  <c r="Y34" i="19"/>
  <c r="O34" i="19"/>
  <c r="E34" i="19"/>
  <c r="AI30" i="19"/>
  <c r="AF30" i="19"/>
  <c r="AD30" i="19"/>
  <c r="AB30" i="19"/>
  <c r="Y30" i="19"/>
  <c r="O30" i="19"/>
  <c r="M30" i="19"/>
  <c r="E30" i="19"/>
  <c r="AI28" i="19"/>
  <c r="AF28" i="19"/>
  <c r="AD28" i="19"/>
  <c r="AB28" i="19"/>
  <c r="Y28" i="19"/>
  <c r="V28" i="19"/>
  <c r="T28" i="19"/>
  <c r="R28" i="19"/>
  <c r="O28" i="19"/>
  <c r="E28" i="19"/>
  <c r="C28" i="19"/>
  <c r="AI26" i="19"/>
  <c r="AF26" i="19"/>
  <c r="AD26" i="19"/>
  <c r="AB26" i="19"/>
  <c r="Y26" i="19"/>
  <c r="V26" i="19"/>
  <c r="T26" i="19"/>
  <c r="R26" i="19"/>
  <c r="O26" i="19"/>
  <c r="E26" i="19"/>
  <c r="C26" i="19"/>
  <c r="J26" i="19" s="1"/>
  <c r="AI24" i="19"/>
  <c r="AG24" i="19"/>
  <c r="AF24" i="19"/>
  <c r="AD24" i="19"/>
  <c r="AB24" i="19"/>
  <c r="Y24" i="19"/>
  <c r="V24" i="19"/>
  <c r="T24" i="19"/>
  <c r="R24" i="19"/>
  <c r="O24" i="19"/>
  <c r="E24" i="19"/>
  <c r="C24" i="19"/>
  <c r="J24" i="19" s="1"/>
  <c r="AI22" i="19"/>
  <c r="AF22" i="19"/>
  <c r="AD22" i="19"/>
  <c r="AB22" i="19"/>
  <c r="Y22" i="19"/>
  <c r="V22" i="19"/>
  <c r="T22" i="19"/>
  <c r="R22" i="19"/>
  <c r="P22" i="19" s="1"/>
  <c r="O22" i="19"/>
  <c r="E22" i="19"/>
  <c r="C22" i="19"/>
  <c r="AG22" i="19" s="1"/>
  <c r="AP22" i="19" s="1"/>
  <c r="AI20" i="19"/>
  <c r="AF20" i="19"/>
  <c r="AD20" i="19"/>
  <c r="AB20" i="19"/>
  <c r="Y20" i="19"/>
  <c r="V20" i="19"/>
  <c r="T20" i="19"/>
  <c r="R20" i="19"/>
  <c r="O20" i="19"/>
  <c r="E20" i="19"/>
  <c r="C20" i="19"/>
  <c r="AI18" i="19"/>
  <c r="Y18" i="19"/>
  <c r="O18" i="19"/>
  <c r="E18" i="19"/>
  <c r="AJ12" i="19"/>
  <c r="Z12" i="19"/>
  <c r="P12" i="19"/>
  <c r="F12" i="19"/>
  <c r="K20" i="18"/>
  <c r="J20" i="18"/>
  <c r="L20" i="18" s="1"/>
  <c r="L19" i="18"/>
  <c r="K19" i="18"/>
  <c r="K14" i="18"/>
  <c r="J14" i="18"/>
  <c r="K13" i="18"/>
  <c r="D13" i="18"/>
  <c r="J13" i="18" s="1"/>
  <c r="L13" i="18" s="1"/>
  <c r="K10" i="18"/>
  <c r="J10" i="18"/>
  <c r="L10" i="18" s="1"/>
  <c r="K9" i="18"/>
  <c r="J9" i="18"/>
  <c r="F36" i="19" l="1"/>
  <c r="F44" i="19"/>
  <c r="F80" i="19"/>
  <c r="AL79" i="19"/>
  <c r="AJ79" i="19" s="1"/>
  <c r="AL73" i="19"/>
  <c r="F45" i="19"/>
  <c r="Z28" i="19"/>
  <c r="P46" i="19"/>
  <c r="Z48" i="19"/>
  <c r="F50" i="19"/>
  <c r="P52" i="19"/>
  <c r="F58" i="19"/>
  <c r="P82" i="19"/>
  <c r="J87" i="19"/>
  <c r="P28" i="19"/>
  <c r="Z58" i="19"/>
  <c r="Z72" i="19"/>
  <c r="T76" i="19"/>
  <c r="AG88" i="19"/>
  <c r="H87" i="19"/>
  <c r="Z85" i="19"/>
  <c r="AN65" i="19"/>
  <c r="AN35" i="19"/>
  <c r="Z54" i="19"/>
  <c r="AD83" i="19"/>
  <c r="J21" i="19"/>
  <c r="L62" i="19"/>
  <c r="F78" i="19"/>
  <c r="F74" i="19"/>
  <c r="P73" i="19"/>
  <c r="Z68" i="19"/>
  <c r="P72" i="19"/>
  <c r="AG21" i="19"/>
  <c r="AL21" i="19" s="1"/>
  <c r="AL65" i="19"/>
  <c r="AJ65" i="19" s="1"/>
  <c r="P26" i="19"/>
  <c r="F38" i="19"/>
  <c r="L61" i="19"/>
  <c r="L42" i="19"/>
  <c r="L56" i="19"/>
  <c r="L75" i="19"/>
  <c r="L27" i="19"/>
  <c r="J7" i="18"/>
  <c r="J17" i="18" s="1"/>
  <c r="Z78" i="19"/>
  <c r="J75" i="19"/>
  <c r="AF83" i="19"/>
  <c r="H75" i="19"/>
  <c r="F75" i="19" s="1"/>
  <c r="AL71" i="19"/>
  <c r="L41" i="19"/>
  <c r="F48" i="19"/>
  <c r="Z66" i="19"/>
  <c r="AP35" i="19"/>
  <c r="L33" i="19"/>
  <c r="J25" i="19"/>
  <c r="F25" i="19" s="1"/>
  <c r="J8" i="18"/>
  <c r="Z49" i="19"/>
  <c r="P37" i="19"/>
  <c r="P79" i="19"/>
  <c r="F71" i="19"/>
  <c r="P44" i="19"/>
  <c r="P81" i="19"/>
  <c r="V42" i="19"/>
  <c r="F49" i="19"/>
  <c r="P71" i="19"/>
  <c r="V55" i="19"/>
  <c r="Z30" i="19"/>
  <c r="P80" i="19"/>
  <c r="F79" i="19"/>
  <c r="AN69" i="19"/>
  <c r="L19" i="19"/>
  <c r="P78" i="19"/>
  <c r="P36" i="19"/>
  <c r="L20" i="19"/>
  <c r="AL69" i="19"/>
  <c r="F39" i="19"/>
  <c r="F67" i="19"/>
  <c r="Z38" i="19"/>
  <c r="P69" i="19"/>
  <c r="Z63" i="19"/>
  <c r="F53" i="19"/>
  <c r="V61" i="19"/>
  <c r="T61" i="19"/>
  <c r="Z36" i="19"/>
  <c r="P20" i="19"/>
  <c r="L26" i="19"/>
  <c r="Z52" i="19"/>
  <c r="P74" i="19"/>
  <c r="AN77" i="19"/>
  <c r="AF55" i="19"/>
  <c r="L76" i="19"/>
  <c r="H33" i="19"/>
  <c r="Z24" i="19"/>
  <c r="F72" i="19"/>
  <c r="AL77" i="19"/>
  <c r="AJ77" i="19" s="1"/>
  <c r="AP71" i="19"/>
  <c r="AJ71" i="19" s="1"/>
  <c r="AP37" i="19"/>
  <c r="Z59" i="19"/>
  <c r="J33" i="19"/>
  <c r="AF62" i="19"/>
  <c r="L87" i="19"/>
  <c r="L83" i="19" s="1"/>
  <c r="H29" i="19"/>
  <c r="J29" i="19"/>
  <c r="F40" i="19"/>
  <c r="T42" i="19"/>
  <c r="Z60" i="19"/>
  <c r="F87" i="19"/>
  <c r="P63" i="19"/>
  <c r="Z57" i="19"/>
  <c r="AD75" i="19"/>
  <c r="P45" i="19"/>
  <c r="AB75" i="19"/>
  <c r="F51" i="19"/>
  <c r="AD56" i="19"/>
  <c r="V76" i="19"/>
  <c r="R55" i="19"/>
  <c r="Z71" i="19"/>
  <c r="P67" i="19"/>
  <c r="P19" i="19"/>
  <c r="R84" i="19"/>
  <c r="T75" i="19"/>
  <c r="F65" i="19"/>
  <c r="T55" i="19"/>
  <c r="Z21" i="19"/>
  <c r="AD41" i="19"/>
  <c r="P66" i="19"/>
  <c r="T84" i="19"/>
  <c r="R75" i="19"/>
  <c r="Z73" i="19"/>
  <c r="L23" i="19"/>
  <c r="F23" i="19" s="1"/>
  <c r="P59" i="19"/>
  <c r="J55" i="19"/>
  <c r="P47" i="19"/>
  <c r="AN37" i="19"/>
  <c r="AJ37" i="19" s="1"/>
  <c r="J27" i="19"/>
  <c r="AG23" i="19"/>
  <c r="AL23" i="19" s="1"/>
  <c r="L22" i="19"/>
  <c r="P38" i="19"/>
  <c r="H56" i="19"/>
  <c r="AG87" i="19"/>
  <c r="AL87" i="19" s="1"/>
  <c r="AP63" i="19"/>
  <c r="H55" i="19"/>
  <c r="AL43" i="19"/>
  <c r="AP39" i="19"/>
  <c r="AF33" i="19"/>
  <c r="Z29" i="19"/>
  <c r="H27" i="19"/>
  <c r="Z65" i="19"/>
  <c r="Z45" i="19"/>
  <c r="P88" i="19"/>
  <c r="P39" i="19"/>
  <c r="AF17" i="19"/>
  <c r="AF5" i="19" s="1"/>
  <c r="Z67" i="19"/>
  <c r="Z53" i="19"/>
  <c r="F37" i="19"/>
  <c r="AJ73" i="19"/>
  <c r="P65" i="19"/>
  <c r="AB56" i="19"/>
  <c r="Z88" i="19"/>
  <c r="Z69" i="19"/>
  <c r="Z47" i="19"/>
  <c r="V75" i="19"/>
  <c r="AJ35" i="19"/>
  <c r="AN63" i="19"/>
  <c r="AN39" i="19"/>
  <c r="AD33" i="19"/>
  <c r="Z26" i="19"/>
  <c r="L24" i="19"/>
  <c r="H76" i="19"/>
  <c r="AB84" i="19"/>
  <c r="Z35" i="19"/>
  <c r="Z23" i="19"/>
  <c r="P21" i="19"/>
  <c r="R34" i="19"/>
  <c r="J76" i="19"/>
  <c r="Z82" i="19"/>
  <c r="Z87" i="19"/>
  <c r="F77" i="19"/>
  <c r="F69" i="19"/>
  <c r="R61" i="19"/>
  <c r="P61" i="19" s="1"/>
  <c r="F47" i="19"/>
  <c r="P27" i="19"/>
  <c r="T34" i="19"/>
  <c r="P35" i="19"/>
  <c r="F70" i="19"/>
  <c r="J83" i="19"/>
  <c r="AP67" i="19"/>
  <c r="AN57" i="19"/>
  <c r="P25" i="19"/>
  <c r="Z27" i="19"/>
  <c r="AF61" i="19"/>
  <c r="Z37" i="19"/>
  <c r="V62" i="19"/>
  <c r="H83" i="19"/>
  <c r="J61" i="19"/>
  <c r="AN67" i="19"/>
  <c r="AP59" i="19"/>
  <c r="AP56" i="19" s="1"/>
  <c r="AL57" i="19"/>
  <c r="AP53" i="19"/>
  <c r="Z51" i="19"/>
  <c r="Z39" i="19"/>
  <c r="Z25" i="19"/>
  <c r="AD62" i="19"/>
  <c r="AF41" i="19"/>
  <c r="AG26" i="19"/>
  <c r="AP26" i="19" s="1"/>
  <c r="P49" i="19"/>
  <c r="AB34" i="19"/>
  <c r="F81" i="19"/>
  <c r="F73" i="19"/>
  <c r="AN53" i="19"/>
  <c r="AJ53" i="19" s="1"/>
  <c r="AL19" i="19"/>
  <c r="Z79" i="19"/>
  <c r="F35" i="19"/>
  <c r="V34" i="19"/>
  <c r="AL25" i="19"/>
  <c r="AN25" i="19"/>
  <c r="AP25" i="19"/>
  <c r="AF42" i="19"/>
  <c r="AF56" i="19"/>
  <c r="AF76" i="19"/>
  <c r="Z81" i="19"/>
  <c r="AL82" i="19"/>
  <c r="P51" i="19"/>
  <c r="AN45" i="19"/>
  <c r="AP45" i="19"/>
  <c r="R29" i="19"/>
  <c r="T29" i="19"/>
  <c r="V29" i="19"/>
  <c r="V17" i="19" s="1"/>
  <c r="J28" i="19"/>
  <c r="AG28" i="19"/>
  <c r="AP28" i="19" s="1"/>
  <c r="AN80" i="19"/>
  <c r="AN82" i="19"/>
  <c r="F59" i="19"/>
  <c r="Z43" i="19"/>
  <c r="AB41" i="19"/>
  <c r="AP80" i="19"/>
  <c r="AL27" i="19"/>
  <c r="AP27" i="19"/>
  <c r="AN27" i="19"/>
  <c r="AL44" i="19"/>
  <c r="AB76" i="19"/>
  <c r="R62" i="19"/>
  <c r="H42" i="19"/>
  <c r="T62" i="19"/>
  <c r="F86" i="19"/>
  <c r="H41" i="19"/>
  <c r="P23" i="19"/>
  <c r="H19" i="19"/>
  <c r="J19" i="19"/>
  <c r="Z46" i="19"/>
  <c r="P87" i="19"/>
  <c r="P57" i="19"/>
  <c r="AN21" i="19"/>
  <c r="AP21" i="19"/>
  <c r="AD61" i="19"/>
  <c r="Z19" i="19"/>
  <c r="AP78" i="19"/>
  <c r="AL47" i="19"/>
  <c r="AN47" i="19"/>
  <c r="AP47" i="19"/>
  <c r="V41" i="19"/>
  <c r="AF18" i="19"/>
  <c r="AF90" i="19" s="1"/>
  <c r="AN44" i="19"/>
  <c r="AD55" i="19"/>
  <c r="AB55" i="19"/>
  <c r="R41" i="19"/>
  <c r="AN85" i="19"/>
  <c r="AP85" i="19"/>
  <c r="AG29" i="19"/>
  <c r="AB83" i="19"/>
  <c r="Z83" i="19" s="1"/>
  <c r="AL49" i="19"/>
  <c r="AN49" i="19"/>
  <c r="AP49" i="19"/>
  <c r="J42" i="19"/>
  <c r="V33" i="19"/>
  <c r="H34" i="19"/>
  <c r="AP81" i="19"/>
  <c r="J34" i="19"/>
  <c r="F52" i="19"/>
  <c r="P58" i="19"/>
  <c r="Z64" i="19"/>
  <c r="AF84" i="19"/>
  <c r="V83" i="19"/>
  <c r="AN81" i="19"/>
  <c r="AL51" i="19"/>
  <c r="AN51" i="19"/>
  <c r="AP51" i="19"/>
  <c r="R33" i="19"/>
  <c r="V84" i="19"/>
  <c r="R42" i="19"/>
  <c r="AN78" i="19"/>
  <c r="T41" i="19"/>
  <c r="P53" i="19"/>
  <c r="H61" i="19"/>
  <c r="F63" i="19"/>
  <c r="AB61" i="19"/>
  <c r="AB62" i="19"/>
  <c r="Z62" i="19" s="1"/>
  <c r="P86" i="19"/>
  <c r="T83" i="19"/>
  <c r="AP19" i="19"/>
  <c r="R83" i="19"/>
  <c r="AF75" i="19"/>
  <c r="AN43" i="19"/>
  <c r="Z77" i="19"/>
  <c r="F57" i="19"/>
  <c r="AF34" i="19"/>
  <c r="P85" i="19"/>
  <c r="AL40" i="19"/>
  <c r="AN74" i="19"/>
  <c r="P43" i="19"/>
  <c r="AN40" i="19"/>
  <c r="L21" i="19"/>
  <c r="F21" i="19" s="1"/>
  <c r="Z40" i="19"/>
  <c r="AN38" i="19"/>
  <c r="AP72" i="19"/>
  <c r="T33" i="19"/>
  <c r="T17" i="19" s="1"/>
  <c r="AL36" i="19"/>
  <c r="AL33" i="19" s="1"/>
  <c r="AP38" i="19"/>
  <c r="P77" i="19"/>
  <c r="F66" i="19"/>
  <c r="AP36" i="19"/>
  <c r="F85" i="19"/>
  <c r="J41" i="19"/>
  <c r="Z20" i="19"/>
  <c r="F43" i="19"/>
  <c r="P50" i="19"/>
  <c r="Z22" i="19"/>
  <c r="AB33" i="19"/>
  <c r="Z50" i="19"/>
  <c r="F60" i="19"/>
  <c r="P24" i="19"/>
  <c r="P54" i="19"/>
  <c r="Z80" i="19"/>
  <c r="AP50" i="19"/>
  <c r="AN50" i="19"/>
  <c r="AL50" i="19"/>
  <c r="AN24" i="19"/>
  <c r="AP24" i="19"/>
  <c r="AL24" i="19"/>
  <c r="L28" i="19"/>
  <c r="AP46" i="19"/>
  <c r="AN46" i="19"/>
  <c r="H22" i="19"/>
  <c r="J22" i="19"/>
  <c r="AD84" i="19"/>
  <c r="P60" i="19"/>
  <c r="T56" i="19"/>
  <c r="AP86" i="19"/>
  <c r="AN86" i="19"/>
  <c r="AL22" i="19"/>
  <c r="AL86" i="19"/>
  <c r="AN22" i="19"/>
  <c r="V18" i="19"/>
  <c r="H84" i="19"/>
  <c r="V56" i="19"/>
  <c r="AG20" i="19"/>
  <c r="J20" i="19"/>
  <c r="AP52" i="19"/>
  <c r="AN52" i="19"/>
  <c r="AL52" i="19"/>
  <c r="V30" i="19"/>
  <c r="T30" i="19"/>
  <c r="R30" i="19"/>
  <c r="H20" i="19"/>
  <c r="AP88" i="19"/>
  <c r="AN88" i="19"/>
  <c r="AL88" i="19"/>
  <c r="AN48" i="19"/>
  <c r="AL48" i="19"/>
  <c r="AP48" i="19"/>
  <c r="AN54" i="19"/>
  <c r="AP54" i="19"/>
  <c r="AL60" i="19"/>
  <c r="AN60" i="19"/>
  <c r="AL64" i="19"/>
  <c r="H26" i="19"/>
  <c r="AD34" i="19"/>
  <c r="J56" i="19"/>
  <c r="AN64" i="19"/>
  <c r="AL66" i="19"/>
  <c r="AD76" i="19"/>
  <c r="AL58" i="19"/>
  <c r="H24" i="19"/>
  <c r="AN58" i="19"/>
  <c r="AN66" i="19"/>
  <c r="AL68" i="19"/>
  <c r="J88" i="19"/>
  <c r="J84" i="19" s="1"/>
  <c r="L88" i="19"/>
  <c r="L84" i="19" s="1"/>
  <c r="AB42" i="19"/>
  <c r="H62" i="19"/>
  <c r="AN68" i="19"/>
  <c r="H28" i="19"/>
  <c r="C30" i="19"/>
  <c r="AD42" i="19"/>
  <c r="J62" i="19"/>
  <c r="AN70" i="19"/>
  <c r="AL72" i="19"/>
  <c r="Z86" i="19"/>
  <c r="Z44" i="19"/>
  <c r="F64" i="19"/>
  <c r="AL70" i="19"/>
  <c r="R56" i="19"/>
  <c r="AL74" i="19"/>
  <c r="L7" i="18"/>
  <c r="L14" i="18"/>
  <c r="L9" i="18"/>
  <c r="F26" i="19" l="1"/>
  <c r="P76" i="19"/>
  <c r="L29" i="19"/>
  <c r="F29" i="19" s="1"/>
  <c r="AJ52" i="19"/>
  <c r="AJ38" i="19"/>
  <c r="F41" i="19"/>
  <c r="AL76" i="19"/>
  <c r="AJ69" i="19"/>
  <c r="AJ88" i="19"/>
  <c r="AJ39" i="19"/>
  <c r="AP62" i="19"/>
  <c r="AJ63" i="19"/>
  <c r="P75" i="19"/>
  <c r="AJ21" i="19"/>
  <c r="AJ59" i="19"/>
  <c r="F27" i="19"/>
  <c r="T18" i="19"/>
  <c r="AJ80" i="19"/>
  <c r="P56" i="19"/>
  <c r="AL55" i="19"/>
  <c r="Z55" i="19"/>
  <c r="AL75" i="19"/>
  <c r="Z56" i="19"/>
  <c r="AP61" i="19"/>
  <c r="F55" i="19"/>
  <c r="P55" i="19"/>
  <c r="Z41" i="19"/>
  <c r="AJ74" i="19"/>
  <c r="F42" i="19"/>
  <c r="AP55" i="19"/>
  <c r="F76" i="19"/>
  <c r="AJ67" i="19"/>
  <c r="F83" i="19"/>
  <c r="Z75" i="19"/>
  <c r="P83" i="19"/>
  <c r="AP87" i="19"/>
  <c r="AP83" i="19" s="1"/>
  <c r="AJ19" i="19"/>
  <c r="AN87" i="19"/>
  <c r="AN55" i="19"/>
  <c r="AP23" i="19"/>
  <c r="AJ85" i="19"/>
  <c r="AN23" i="19"/>
  <c r="AJ23" i="19" s="1"/>
  <c r="AJ57" i="19"/>
  <c r="AN33" i="19"/>
  <c r="AJ70" i="19"/>
  <c r="F61" i="19"/>
  <c r="Z76" i="19"/>
  <c r="AB18" i="19"/>
  <c r="AN34" i="19"/>
  <c r="P34" i="19"/>
  <c r="AL61" i="19"/>
  <c r="P30" i="19"/>
  <c r="AJ72" i="19"/>
  <c r="AN61" i="19"/>
  <c r="AJ81" i="19"/>
  <c r="AL34" i="19"/>
  <c r="AF89" i="19"/>
  <c r="AF91" i="19" s="1"/>
  <c r="AF93" i="19" s="1"/>
  <c r="AL83" i="19"/>
  <c r="AP33" i="19"/>
  <c r="L17" i="19"/>
  <c r="L5" i="19" s="1"/>
  <c r="AN26" i="19"/>
  <c r="P42" i="19"/>
  <c r="AD17" i="19"/>
  <c r="J17" i="19"/>
  <c r="AP41" i="19"/>
  <c r="AJ50" i="19"/>
  <c r="P84" i="19"/>
  <c r="F24" i="19"/>
  <c r="F56" i="19"/>
  <c r="AN75" i="19"/>
  <c r="AL26" i="19"/>
  <c r="V5" i="19"/>
  <c r="V89" i="19"/>
  <c r="AJ25" i="19"/>
  <c r="Z5" i="19"/>
  <c r="AF7" i="19"/>
  <c r="Z7" i="19" s="1"/>
  <c r="AN41" i="19"/>
  <c r="AP34" i="19"/>
  <c r="AJ78" i="19"/>
  <c r="AJ47" i="19"/>
  <c r="AJ43" i="19"/>
  <c r="AP76" i="19"/>
  <c r="AP75" i="19"/>
  <c r="AN28" i="19"/>
  <c r="AF6" i="19"/>
  <c r="Z6" i="19" s="1"/>
  <c r="P29" i="19"/>
  <c r="AJ49" i="19"/>
  <c r="AJ44" i="19"/>
  <c r="AJ45" i="19"/>
  <c r="AL28" i="19"/>
  <c r="AJ28" i="19" s="1"/>
  <c r="AN76" i="19"/>
  <c r="Z61" i="19"/>
  <c r="AL29" i="19"/>
  <c r="AP29" i="19"/>
  <c r="AN29" i="19"/>
  <c r="AJ36" i="19"/>
  <c r="P33" i="19"/>
  <c r="R17" i="19"/>
  <c r="P17" i="19" s="1"/>
  <c r="P89" i="19" s="1"/>
  <c r="AJ27" i="19"/>
  <c r="Z84" i="19"/>
  <c r="P62" i="19"/>
  <c r="AB17" i="19"/>
  <c r="Z33" i="19"/>
  <c r="AL41" i="19"/>
  <c r="AJ54" i="19"/>
  <c r="F33" i="19"/>
  <c r="R18" i="19"/>
  <c r="P18" i="19" s="1"/>
  <c r="P90" i="19" s="1"/>
  <c r="AJ24" i="19"/>
  <c r="F19" i="19"/>
  <c r="AN83" i="19"/>
  <c r="AJ82" i="19"/>
  <c r="P41" i="19"/>
  <c r="H17" i="19"/>
  <c r="AJ68" i="19"/>
  <c r="AJ51" i="19"/>
  <c r="AN56" i="19"/>
  <c r="AJ40" i="19"/>
  <c r="AL56" i="19"/>
  <c r="AJ58" i="19"/>
  <c r="V6" i="19"/>
  <c r="V90" i="19"/>
  <c r="AJ86" i="19"/>
  <c r="AL84" i="19"/>
  <c r="AN84" i="19"/>
  <c r="AJ48" i="19"/>
  <c r="AL62" i="19"/>
  <c r="AJ64" i="19"/>
  <c r="AL42" i="19"/>
  <c r="AP20" i="19"/>
  <c r="AN20" i="19"/>
  <c r="AL20" i="19"/>
  <c r="F84" i="19"/>
  <c r="F88" i="19"/>
  <c r="F20" i="19"/>
  <c r="AD18" i="19"/>
  <c r="Z34" i="19"/>
  <c r="L30" i="19"/>
  <c r="L18" i="19"/>
  <c r="F34" i="19"/>
  <c r="AJ66" i="19"/>
  <c r="AJ22" i="19"/>
  <c r="AF92" i="19"/>
  <c r="J18" i="19"/>
  <c r="F22" i="19"/>
  <c r="AN42" i="19"/>
  <c r="AP42" i="19"/>
  <c r="AN62" i="19"/>
  <c r="H30" i="19"/>
  <c r="AG30" i="19"/>
  <c r="J30" i="19"/>
  <c r="AJ46" i="19"/>
  <c r="F28" i="19"/>
  <c r="F62" i="19"/>
  <c r="Z42" i="19"/>
  <c r="AJ60" i="19"/>
  <c r="H18" i="19"/>
  <c r="J18" i="18"/>
  <c r="L8" i="18"/>
  <c r="J21" i="18"/>
  <c r="L17" i="18"/>
  <c r="AJ26" i="19" l="1"/>
  <c r="AJ56" i="19"/>
  <c r="AJ33" i="19"/>
  <c r="Z17" i="19"/>
  <c r="Z89" i="19" s="1"/>
  <c r="AJ55" i="19"/>
  <c r="AP84" i="19"/>
  <c r="AJ87" i="19"/>
  <c r="AL17" i="19"/>
  <c r="L89" i="19"/>
  <c r="F17" i="19"/>
  <c r="F89" i="19" s="1"/>
  <c r="AJ61" i="19"/>
  <c r="Z18" i="19"/>
  <c r="Z90" i="19" s="1"/>
  <c r="AF8" i="19"/>
  <c r="Z8" i="19" s="1"/>
  <c r="AF94" i="19"/>
  <c r="AF98" i="19" s="1"/>
  <c r="AJ34" i="19"/>
  <c r="AN17" i="19"/>
  <c r="AJ17" i="19" s="1"/>
  <c r="AJ89" i="19" s="1"/>
  <c r="AJ76" i="19"/>
  <c r="AJ83" i="19"/>
  <c r="AJ75" i="19"/>
  <c r="AP17" i="19"/>
  <c r="AP89" i="19" s="1"/>
  <c r="AP5" i="19"/>
  <c r="F91" i="19"/>
  <c r="AF9" i="19"/>
  <c r="F5" i="19"/>
  <c r="L7" i="19"/>
  <c r="F7" i="19" s="1"/>
  <c r="P91" i="19"/>
  <c r="P93" i="19" s="1"/>
  <c r="V91" i="19"/>
  <c r="V93" i="19" s="1"/>
  <c r="AJ29" i="19"/>
  <c r="AJ41" i="19"/>
  <c r="Z91" i="19"/>
  <c r="V7" i="19"/>
  <c r="P7" i="19" s="1"/>
  <c r="P5" i="19"/>
  <c r="AN18" i="19"/>
  <c r="F18" i="19"/>
  <c r="F90" i="19" s="1"/>
  <c r="Z92" i="19"/>
  <c r="P92" i="19"/>
  <c r="L90" i="19"/>
  <c r="L6" i="19"/>
  <c r="AJ20" i="19"/>
  <c r="AJ42" i="19"/>
  <c r="AJ62" i="19"/>
  <c r="AJ84" i="19"/>
  <c r="V92" i="19"/>
  <c r="V8" i="19"/>
  <c r="P8" i="19" s="1"/>
  <c r="P6" i="19"/>
  <c r="AP30" i="19"/>
  <c r="AP18" i="19" s="1"/>
  <c r="AN30" i="19"/>
  <c r="AL30" i="19"/>
  <c r="F30" i="19"/>
  <c r="AL18" i="19"/>
  <c r="L21" i="18"/>
  <c r="J23" i="18"/>
  <c r="L23" i="18" s="1"/>
  <c r="L18" i="18"/>
  <c r="J22" i="18"/>
  <c r="V9" i="19" l="1"/>
  <c r="Z93" i="19"/>
  <c r="V94" i="19"/>
  <c r="V98" i="19" s="1"/>
  <c r="F93" i="19"/>
  <c r="F97" i="19" s="1"/>
  <c r="L91" i="19"/>
  <c r="L93" i="19" s="1"/>
  <c r="L97" i="19" s="1"/>
  <c r="V10" i="19"/>
  <c r="V14" i="19" s="1"/>
  <c r="P14" i="19" s="1"/>
  <c r="AF10" i="19"/>
  <c r="AF14" i="19" s="1"/>
  <c r="Z14" i="19" s="1"/>
  <c r="L9" i="19"/>
  <c r="L13" i="19" s="1"/>
  <c r="Z10" i="19"/>
  <c r="V97" i="19"/>
  <c r="AF97" i="19"/>
  <c r="Z9" i="19"/>
  <c r="AF13" i="19"/>
  <c r="Z13" i="19" s="1"/>
  <c r="Z94" i="19"/>
  <c r="Z98" i="19" s="1"/>
  <c r="P9" i="19"/>
  <c r="AJ91" i="19"/>
  <c r="P94" i="19"/>
  <c r="P98" i="19" s="1"/>
  <c r="AJ5" i="19"/>
  <c r="AP7" i="19"/>
  <c r="AJ7" i="19" s="1"/>
  <c r="AP91" i="19"/>
  <c r="AJ18" i="19"/>
  <c r="AJ90" i="19" s="1"/>
  <c r="L92" i="19"/>
  <c r="L94" i="19" s="1"/>
  <c r="L98" i="19" s="1"/>
  <c r="AP90" i="19"/>
  <c r="AP6" i="19"/>
  <c r="L8" i="19"/>
  <c r="F8" i="19" s="1"/>
  <c r="F6" i="19"/>
  <c r="AJ30" i="19"/>
  <c r="F92" i="19"/>
  <c r="F94" i="19" s="1"/>
  <c r="F98" i="19" s="1"/>
  <c r="J25" i="18"/>
  <c r="J24" i="18"/>
  <c r="L24" i="18" s="1"/>
  <c r="L22" i="18"/>
  <c r="V13" i="19" l="1"/>
  <c r="P13" i="19" s="1"/>
  <c r="P10" i="19"/>
  <c r="L10" i="19"/>
  <c r="L14" i="19" s="1"/>
  <c r="AS14" i="19" s="1"/>
  <c r="AS13" i="19"/>
  <c r="AP93" i="19"/>
  <c r="AJ93" i="19"/>
  <c r="F9" i="19"/>
  <c r="AP9" i="19"/>
  <c r="Z97" i="19"/>
  <c r="P97" i="19"/>
  <c r="AP8" i="19"/>
  <c r="AJ8" i="19" s="1"/>
  <c r="AJ6" i="19"/>
  <c r="AP92" i="19"/>
  <c r="AP94" i="19" s="1"/>
  <c r="AP98" i="19" s="1"/>
  <c r="AJ92" i="19"/>
  <c r="AJ94" i="19" s="1"/>
  <c r="AJ98" i="19" s="1"/>
  <c r="J26" i="18"/>
  <c r="L25" i="18"/>
  <c r="J5" i="18"/>
  <c r="L5" i="18" s="1"/>
  <c r="F10" i="19" l="1"/>
  <c r="AJ9" i="19"/>
  <c r="AJ97" i="19"/>
  <c r="F13" i="19"/>
  <c r="AP97" i="19"/>
  <c r="AP10" i="19"/>
  <c r="AP13" i="19" s="1"/>
  <c r="AJ13" i="19" s="1"/>
  <c r="F14" i="19"/>
  <c r="L26" i="18"/>
  <c r="J6" i="18"/>
  <c r="L6" i="18" s="1"/>
  <c r="AP14" i="19" l="1"/>
  <c r="AJ14" i="19" s="1"/>
  <c r="AJ10" i="19"/>
  <c r="C26" i="6" l="1"/>
  <c r="C25" i="6"/>
  <c r="C24" i="6"/>
  <c r="C23" i="6"/>
  <c r="C22" i="6"/>
  <c r="O289" i="17" l="1"/>
  <c r="N289" i="17"/>
  <c r="O287" i="17"/>
  <c r="N287" i="17"/>
  <c r="O285" i="17"/>
  <c r="N285" i="17"/>
  <c r="O283" i="17"/>
  <c r="N283" i="17"/>
  <c r="O281" i="17"/>
  <c r="N281" i="17"/>
  <c r="O279" i="17"/>
  <c r="N279" i="17"/>
  <c r="R278" i="17"/>
  <c r="K278" i="17"/>
  <c r="J278" i="17"/>
  <c r="J276" i="17" s="1"/>
  <c r="F278" i="17"/>
  <c r="F276" i="17" s="1"/>
  <c r="R277" i="17"/>
  <c r="N277" i="17"/>
  <c r="K277" i="17"/>
  <c r="J277" i="17"/>
  <c r="J275" i="17" s="1"/>
  <c r="F277" i="17"/>
  <c r="F275" i="17" s="1"/>
  <c r="R276" i="17"/>
  <c r="R275" i="17"/>
  <c r="N275" i="17"/>
  <c r="R274" i="17"/>
  <c r="R273" i="17"/>
  <c r="O273" i="17"/>
  <c r="N273" i="17"/>
  <c r="R272" i="17"/>
  <c r="K272" i="17"/>
  <c r="J272" i="17"/>
  <c r="F272" i="17"/>
  <c r="R271" i="17"/>
  <c r="N271" i="17"/>
  <c r="K271" i="17"/>
  <c r="J271" i="17"/>
  <c r="F271" i="17"/>
  <c r="R270" i="17"/>
  <c r="K270" i="17"/>
  <c r="J270" i="17"/>
  <c r="F270" i="17"/>
  <c r="R269" i="17"/>
  <c r="N269" i="17"/>
  <c r="K269" i="17"/>
  <c r="J269" i="17"/>
  <c r="F269" i="17"/>
  <c r="R268" i="17"/>
  <c r="R267" i="17"/>
  <c r="N267" i="17"/>
  <c r="R266" i="17"/>
  <c r="K266" i="17"/>
  <c r="J266" i="17"/>
  <c r="L266" i="17" s="1"/>
  <c r="R265" i="17"/>
  <c r="N265" i="17"/>
  <c r="K265" i="17"/>
  <c r="J265" i="17"/>
  <c r="L265" i="17" s="1"/>
  <c r="R264" i="17"/>
  <c r="K264" i="17"/>
  <c r="J264" i="17"/>
  <c r="F264" i="17"/>
  <c r="R263" i="17"/>
  <c r="N263" i="17"/>
  <c r="K263" i="17"/>
  <c r="J263" i="17"/>
  <c r="F263" i="17"/>
  <c r="R262" i="17"/>
  <c r="K262" i="17"/>
  <c r="J262" i="17"/>
  <c r="F262" i="17"/>
  <c r="R261" i="17"/>
  <c r="N261" i="17"/>
  <c r="K261" i="17"/>
  <c r="J261" i="17"/>
  <c r="F261" i="17"/>
  <c r="R260" i="17"/>
  <c r="K260" i="17"/>
  <c r="J260" i="17"/>
  <c r="F260" i="17"/>
  <c r="R259" i="17"/>
  <c r="N259" i="17"/>
  <c r="K259" i="17"/>
  <c r="J259" i="17"/>
  <c r="F259" i="17"/>
  <c r="R258" i="17"/>
  <c r="K258" i="17"/>
  <c r="J258" i="17"/>
  <c r="F258" i="17"/>
  <c r="R257" i="17"/>
  <c r="N257" i="17"/>
  <c r="K257" i="17"/>
  <c r="J257" i="17"/>
  <c r="F257" i="17"/>
  <c r="R256" i="17"/>
  <c r="K256" i="17"/>
  <c r="J256" i="17"/>
  <c r="F256" i="17"/>
  <c r="R255" i="17"/>
  <c r="N255" i="17"/>
  <c r="K255" i="17"/>
  <c r="J255" i="17"/>
  <c r="F255" i="17"/>
  <c r="R254" i="17"/>
  <c r="K254" i="17"/>
  <c r="H254" i="17"/>
  <c r="R253" i="17"/>
  <c r="N253" i="17"/>
  <c r="K253" i="17"/>
  <c r="H253" i="17"/>
  <c r="R252" i="17"/>
  <c r="R251" i="17"/>
  <c r="N251" i="17"/>
  <c r="R250" i="17"/>
  <c r="R249" i="17"/>
  <c r="O249" i="17"/>
  <c r="N249" i="17"/>
  <c r="R248" i="17"/>
  <c r="K248" i="17"/>
  <c r="J248" i="17"/>
  <c r="F248" i="17"/>
  <c r="R247" i="17"/>
  <c r="N247" i="17"/>
  <c r="K247" i="17"/>
  <c r="J247" i="17"/>
  <c r="F247" i="17"/>
  <c r="R246" i="17"/>
  <c r="K246" i="17"/>
  <c r="J246" i="17"/>
  <c r="F246" i="17"/>
  <c r="R245" i="17"/>
  <c r="N245" i="17"/>
  <c r="K245" i="17"/>
  <c r="J245" i="17"/>
  <c r="F245" i="17"/>
  <c r="R244" i="17"/>
  <c r="K244" i="17"/>
  <c r="J244" i="17"/>
  <c r="F244" i="17"/>
  <c r="R243" i="17"/>
  <c r="N243" i="17"/>
  <c r="K243" i="17"/>
  <c r="J243" i="17"/>
  <c r="F243" i="17"/>
  <c r="R242" i="17"/>
  <c r="K242" i="17"/>
  <c r="J242" i="17"/>
  <c r="F242" i="17"/>
  <c r="R241" i="17"/>
  <c r="N241" i="17"/>
  <c r="K241" i="17"/>
  <c r="J241" i="17"/>
  <c r="F241" i="17"/>
  <c r="R240" i="17"/>
  <c r="K240" i="17"/>
  <c r="J240" i="17"/>
  <c r="F240" i="17"/>
  <c r="R239" i="17"/>
  <c r="N239" i="17"/>
  <c r="K239" i="17"/>
  <c r="J239" i="17"/>
  <c r="F239" i="17"/>
  <c r="R238" i="17"/>
  <c r="K238" i="17"/>
  <c r="J238" i="17"/>
  <c r="F238" i="17"/>
  <c r="L238" i="17" s="1"/>
  <c r="R237" i="17"/>
  <c r="N237" i="17"/>
  <c r="K237" i="17"/>
  <c r="J237" i="17"/>
  <c r="F237" i="17"/>
  <c r="R236" i="17"/>
  <c r="K236" i="17"/>
  <c r="J236" i="17"/>
  <c r="F236" i="17"/>
  <c r="R235" i="17"/>
  <c r="N235" i="17"/>
  <c r="K235" i="17"/>
  <c r="J235" i="17"/>
  <c r="F235" i="17"/>
  <c r="R234" i="17"/>
  <c r="R233" i="17"/>
  <c r="N233" i="17"/>
  <c r="R232" i="17"/>
  <c r="K232" i="17"/>
  <c r="J232" i="17"/>
  <c r="F232" i="17"/>
  <c r="R231" i="17"/>
  <c r="N231" i="17"/>
  <c r="K231" i="17"/>
  <c r="J231" i="17"/>
  <c r="F231" i="17"/>
  <c r="R230" i="17"/>
  <c r="K230" i="17"/>
  <c r="J230" i="17"/>
  <c r="F230" i="17"/>
  <c r="R229" i="17"/>
  <c r="N229" i="17"/>
  <c r="K229" i="17"/>
  <c r="J229" i="17"/>
  <c r="F229" i="17"/>
  <c r="R228" i="17"/>
  <c r="K228" i="17"/>
  <c r="J228" i="17"/>
  <c r="F228" i="17"/>
  <c r="R227" i="17"/>
  <c r="N227" i="17"/>
  <c r="K227" i="17"/>
  <c r="J227" i="17"/>
  <c r="F227" i="17"/>
  <c r="R226" i="17"/>
  <c r="K226" i="17"/>
  <c r="J226" i="17"/>
  <c r="F226" i="17"/>
  <c r="L226" i="17" s="1"/>
  <c r="R225" i="17"/>
  <c r="N225" i="17"/>
  <c r="K225" i="17"/>
  <c r="J225" i="17"/>
  <c r="F225" i="17"/>
  <c r="R224" i="17"/>
  <c r="K224" i="17"/>
  <c r="F224" i="17"/>
  <c r="R223" i="17"/>
  <c r="N223" i="17"/>
  <c r="K223" i="17"/>
  <c r="F223" i="17"/>
  <c r="L223" i="17" s="1"/>
  <c r="R222" i="17"/>
  <c r="K222" i="17"/>
  <c r="F222" i="17"/>
  <c r="L222" i="17" s="1"/>
  <c r="R221" i="17"/>
  <c r="N221" i="17"/>
  <c r="K221" i="17"/>
  <c r="F221" i="17"/>
  <c r="R220" i="17"/>
  <c r="R219" i="17"/>
  <c r="N219" i="17"/>
  <c r="R218" i="17"/>
  <c r="K218" i="17"/>
  <c r="R217" i="17"/>
  <c r="N217" i="17"/>
  <c r="K217" i="17"/>
  <c r="R216" i="17"/>
  <c r="K216" i="17"/>
  <c r="J216" i="17"/>
  <c r="L216" i="17" s="1"/>
  <c r="R215" i="17"/>
  <c r="N215" i="17"/>
  <c r="K215" i="17"/>
  <c r="J215" i="17"/>
  <c r="L215" i="17" s="1"/>
  <c r="R214" i="17"/>
  <c r="K214" i="17"/>
  <c r="J214" i="17"/>
  <c r="L214" i="17" s="1"/>
  <c r="R213" i="17"/>
  <c r="N213" i="17"/>
  <c r="K213" i="17"/>
  <c r="J213" i="17"/>
  <c r="R212" i="17"/>
  <c r="K212" i="17"/>
  <c r="J212" i="17"/>
  <c r="F212" i="17"/>
  <c r="F210" i="17" s="1"/>
  <c r="R211" i="17"/>
  <c r="N211" i="17"/>
  <c r="K211" i="17"/>
  <c r="J211" i="17"/>
  <c r="F211" i="17"/>
  <c r="R210" i="17"/>
  <c r="H210" i="17"/>
  <c r="R209" i="17"/>
  <c r="N209" i="17"/>
  <c r="H209" i="17"/>
  <c r="R208" i="17"/>
  <c r="K208" i="17"/>
  <c r="J208" i="17"/>
  <c r="F208" i="17"/>
  <c r="R207" i="17"/>
  <c r="N207" i="17"/>
  <c r="K207" i="17"/>
  <c r="J207" i="17"/>
  <c r="F207" i="17"/>
  <c r="R206" i="17"/>
  <c r="K206" i="17"/>
  <c r="J206" i="17"/>
  <c r="F206" i="17"/>
  <c r="R205" i="17"/>
  <c r="N205" i="17"/>
  <c r="K205" i="17"/>
  <c r="J205" i="17"/>
  <c r="F205" i="17"/>
  <c r="R204" i="17"/>
  <c r="K204" i="17"/>
  <c r="J204" i="17"/>
  <c r="F204" i="17"/>
  <c r="R203" i="17"/>
  <c r="N203" i="17"/>
  <c r="K203" i="17"/>
  <c r="J203" i="17"/>
  <c r="F203" i="17"/>
  <c r="R202" i="17"/>
  <c r="R201" i="17"/>
  <c r="N201" i="17"/>
  <c r="R200" i="17"/>
  <c r="K200" i="17"/>
  <c r="J200" i="17"/>
  <c r="F200" i="17"/>
  <c r="R199" i="17"/>
  <c r="N199" i="17"/>
  <c r="K199" i="17"/>
  <c r="J199" i="17"/>
  <c r="F199" i="17"/>
  <c r="R198" i="17"/>
  <c r="K198" i="17"/>
  <c r="J198" i="17"/>
  <c r="F198" i="17"/>
  <c r="R197" i="17"/>
  <c r="N197" i="17"/>
  <c r="K197" i="17"/>
  <c r="J197" i="17"/>
  <c r="F197" i="17"/>
  <c r="R196" i="17"/>
  <c r="K196" i="17"/>
  <c r="J196" i="17"/>
  <c r="F196" i="17"/>
  <c r="R195" i="17"/>
  <c r="N195" i="17"/>
  <c r="K195" i="17"/>
  <c r="J195" i="17"/>
  <c r="F195" i="17"/>
  <c r="R194" i="17"/>
  <c r="K194" i="17"/>
  <c r="J194" i="17"/>
  <c r="F194" i="17"/>
  <c r="R193" i="17"/>
  <c r="N193" i="17"/>
  <c r="K193" i="17"/>
  <c r="J193" i="17"/>
  <c r="F193" i="17"/>
  <c r="R192" i="17"/>
  <c r="K192" i="17"/>
  <c r="J192" i="17"/>
  <c r="F192" i="17"/>
  <c r="R191" i="17"/>
  <c r="N191" i="17"/>
  <c r="K191" i="17"/>
  <c r="J191" i="17"/>
  <c r="F191" i="17"/>
  <c r="R190" i="17"/>
  <c r="K190" i="17"/>
  <c r="J190" i="17"/>
  <c r="F190" i="17"/>
  <c r="R189" i="17"/>
  <c r="N189" i="17"/>
  <c r="K189" i="17"/>
  <c r="J189" i="17"/>
  <c r="F189" i="17"/>
  <c r="R188" i="17"/>
  <c r="K188" i="17"/>
  <c r="J188" i="17"/>
  <c r="F188" i="17"/>
  <c r="R187" i="17"/>
  <c r="N187" i="17"/>
  <c r="K187" i="17"/>
  <c r="J187" i="17"/>
  <c r="F187" i="17"/>
  <c r="R186" i="17"/>
  <c r="R185" i="17"/>
  <c r="N185" i="17"/>
  <c r="R184" i="17"/>
  <c r="R183" i="17"/>
  <c r="N183" i="17"/>
  <c r="R182" i="17"/>
  <c r="R181" i="17"/>
  <c r="N181" i="17"/>
  <c r="R180" i="17"/>
  <c r="R179" i="17"/>
  <c r="O179" i="17"/>
  <c r="N179" i="17"/>
  <c r="R178" i="17"/>
  <c r="R177" i="17"/>
  <c r="N177" i="17"/>
  <c r="J177" i="17"/>
  <c r="L177" i="17" s="1"/>
  <c r="R176" i="17"/>
  <c r="F176" i="17"/>
  <c r="L176" i="17" s="1"/>
  <c r="R175" i="17"/>
  <c r="N175" i="17"/>
  <c r="F175" i="17"/>
  <c r="L175" i="17" s="1"/>
  <c r="R174" i="17"/>
  <c r="F174" i="17"/>
  <c r="L174" i="17" s="1"/>
  <c r="R173" i="17"/>
  <c r="N173" i="17"/>
  <c r="F173" i="17"/>
  <c r="L173" i="17" s="1"/>
  <c r="R172" i="17"/>
  <c r="F172" i="17"/>
  <c r="L172" i="17" s="1"/>
  <c r="R171" i="17"/>
  <c r="N171" i="17"/>
  <c r="F171" i="17"/>
  <c r="L171" i="17" s="1"/>
  <c r="R170" i="17"/>
  <c r="F170" i="17"/>
  <c r="L170" i="17" s="1"/>
  <c r="R169" i="17"/>
  <c r="N169" i="17"/>
  <c r="F169" i="17"/>
  <c r="L169" i="17" s="1"/>
  <c r="R168" i="17"/>
  <c r="F168" i="17"/>
  <c r="L168" i="17" s="1"/>
  <c r="R167" i="17"/>
  <c r="N167" i="17"/>
  <c r="F167" i="17"/>
  <c r="L167" i="17" s="1"/>
  <c r="R166" i="17"/>
  <c r="F166" i="17"/>
  <c r="R165" i="17"/>
  <c r="N165" i="17"/>
  <c r="F165" i="17"/>
  <c r="L165" i="17" s="1"/>
  <c r="R164" i="17"/>
  <c r="R163" i="17"/>
  <c r="N163" i="17"/>
  <c r="R162" i="17"/>
  <c r="R161" i="17"/>
  <c r="N161" i="17"/>
  <c r="R160" i="17"/>
  <c r="R159" i="17"/>
  <c r="O159" i="17"/>
  <c r="N159" i="17"/>
  <c r="R158" i="17"/>
  <c r="F158" i="17"/>
  <c r="R157" i="17"/>
  <c r="N157" i="17"/>
  <c r="F157" i="17"/>
  <c r="R156" i="17"/>
  <c r="K156" i="17"/>
  <c r="J156" i="17"/>
  <c r="L156" i="17" s="1"/>
  <c r="R155" i="17"/>
  <c r="N155" i="17"/>
  <c r="J155" i="17"/>
  <c r="F155" i="17"/>
  <c r="R154" i="17"/>
  <c r="K154" i="17"/>
  <c r="J154" i="17"/>
  <c r="F154" i="17"/>
  <c r="R153" i="17"/>
  <c r="N153" i="17"/>
  <c r="K153" i="17"/>
  <c r="J153" i="17"/>
  <c r="F153" i="17"/>
  <c r="R152" i="17"/>
  <c r="K152" i="17"/>
  <c r="J152" i="17"/>
  <c r="F152" i="17"/>
  <c r="R151" i="17"/>
  <c r="N151" i="17"/>
  <c r="K151" i="17"/>
  <c r="J151" i="17"/>
  <c r="F151" i="17"/>
  <c r="R150" i="17"/>
  <c r="K150" i="17"/>
  <c r="J150" i="17"/>
  <c r="F150" i="17"/>
  <c r="R149" i="17"/>
  <c r="N149" i="17"/>
  <c r="K149" i="17"/>
  <c r="J149" i="17"/>
  <c r="F149" i="17"/>
  <c r="L149" i="17" s="1"/>
  <c r="R148" i="17"/>
  <c r="K148" i="17"/>
  <c r="U148" i="17" s="1"/>
  <c r="J148" i="17"/>
  <c r="F148" i="17"/>
  <c r="R147" i="17"/>
  <c r="N147" i="17"/>
  <c r="K147" i="17"/>
  <c r="J147" i="17"/>
  <c r="F147" i="17"/>
  <c r="R146" i="17"/>
  <c r="K146" i="17"/>
  <c r="U146" i="17" s="1"/>
  <c r="J146" i="17"/>
  <c r="F146" i="17"/>
  <c r="R145" i="17"/>
  <c r="N145" i="17"/>
  <c r="K145" i="17"/>
  <c r="J145" i="17"/>
  <c r="F145" i="17"/>
  <c r="R144" i="17"/>
  <c r="K144" i="17"/>
  <c r="U144" i="17" s="1"/>
  <c r="J144" i="17"/>
  <c r="F144" i="17"/>
  <c r="R143" i="17"/>
  <c r="N143" i="17"/>
  <c r="K143" i="17"/>
  <c r="J143" i="17"/>
  <c r="F143" i="17"/>
  <c r="R142" i="17"/>
  <c r="K142" i="17"/>
  <c r="U142" i="17" s="1"/>
  <c r="J142" i="17"/>
  <c r="F142" i="17"/>
  <c r="R141" i="17"/>
  <c r="N141" i="17"/>
  <c r="K141" i="17"/>
  <c r="J141" i="17"/>
  <c r="F141" i="17"/>
  <c r="R140" i="17"/>
  <c r="R139" i="17"/>
  <c r="N139" i="17"/>
  <c r="R138" i="17"/>
  <c r="F138" i="17"/>
  <c r="R137" i="17"/>
  <c r="N137" i="17"/>
  <c r="F137" i="17"/>
  <c r="R136" i="17"/>
  <c r="K136" i="17"/>
  <c r="J136" i="17"/>
  <c r="F136" i="17"/>
  <c r="R135" i="17"/>
  <c r="N135" i="17"/>
  <c r="K135" i="17"/>
  <c r="J135" i="17"/>
  <c r="F135" i="17"/>
  <c r="Q134" i="17"/>
  <c r="K134" i="17"/>
  <c r="Q133" i="17"/>
  <c r="K133" i="17"/>
  <c r="D133" i="17"/>
  <c r="F133" i="17" s="1"/>
  <c r="R132" i="17"/>
  <c r="K132" i="17"/>
  <c r="J132" i="17"/>
  <c r="F132" i="17"/>
  <c r="R131" i="17"/>
  <c r="N131" i="17"/>
  <c r="K131" i="17"/>
  <c r="J131" i="17"/>
  <c r="F131" i="17"/>
  <c r="R130" i="17"/>
  <c r="R129" i="17"/>
  <c r="N129" i="17"/>
  <c r="R128" i="17"/>
  <c r="R127" i="17"/>
  <c r="N127" i="17"/>
  <c r="R126" i="17"/>
  <c r="K126" i="17"/>
  <c r="U126" i="17" s="1"/>
  <c r="J126" i="17"/>
  <c r="F126" i="17"/>
  <c r="R125" i="17"/>
  <c r="N125" i="17"/>
  <c r="K125" i="17"/>
  <c r="J125" i="17"/>
  <c r="F125" i="17"/>
  <c r="R124" i="17"/>
  <c r="K124" i="17"/>
  <c r="U124" i="17" s="1"/>
  <c r="J124" i="17"/>
  <c r="F124" i="17"/>
  <c r="R123" i="17"/>
  <c r="N123" i="17"/>
  <c r="K123" i="17"/>
  <c r="J123" i="17"/>
  <c r="F123" i="17"/>
  <c r="R122" i="17"/>
  <c r="K122" i="17"/>
  <c r="U122" i="17" s="1"/>
  <c r="J122" i="17"/>
  <c r="F122" i="17"/>
  <c r="R121" i="17"/>
  <c r="N121" i="17"/>
  <c r="K121" i="17"/>
  <c r="J121" i="17"/>
  <c r="F121" i="17"/>
  <c r="R120" i="17"/>
  <c r="K120" i="17"/>
  <c r="U120" i="17" s="1"/>
  <c r="J120" i="17"/>
  <c r="F120" i="17"/>
  <c r="R119" i="17"/>
  <c r="N119" i="17"/>
  <c r="K119" i="17"/>
  <c r="J119" i="17"/>
  <c r="F119" i="17"/>
  <c r="R118" i="17"/>
  <c r="K118" i="17"/>
  <c r="U118" i="17" s="1"/>
  <c r="J118" i="17"/>
  <c r="F118" i="17"/>
  <c r="R117" i="17"/>
  <c r="N117" i="17"/>
  <c r="K117" i="17"/>
  <c r="J117" i="17"/>
  <c r="F117" i="17"/>
  <c r="R116" i="17"/>
  <c r="K116" i="17"/>
  <c r="U116" i="17" s="1"/>
  <c r="J116" i="17"/>
  <c r="F116" i="17"/>
  <c r="L116" i="17" s="1"/>
  <c r="R115" i="17"/>
  <c r="N115" i="17"/>
  <c r="K115" i="17"/>
  <c r="J115" i="17"/>
  <c r="F115" i="17"/>
  <c r="R114" i="17"/>
  <c r="K114" i="17"/>
  <c r="U114" i="17" s="1"/>
  <c r="J114" i="17"/>
  <c r="F114" i="17"/>
  <c r="R113" i="17"/>
  <c r="N113" i="17"/>
  <c r="K113" i="17"/>
  <c r="J113" i="17"/>
  <c r="F113" i="17"/>
  <c r="R112" i="17"/>
  <c r="K112" i="17"/>
  <c r="U112" i="17" s="1"/>
  <c r="J112" i="17"/>
  <c r="F112" i="17"/>
  <c r="R111" i="17"/>
  <c r="N111" i="17"/>
  <c r="K111" i="17"/>
  <c r="J111" i="17"/>
  <c r="F111" i="17"/>
  <c r="R110" i="17"/>
  <c r="K110" i="17"/>
  <c r="U110" i="17" s="1"/>
  <c r="J110" i="17"/>
  <c r="F110" i="17"/>
  <c r="R109" i="17"/>
  <c r="N109" i="17"/>
  <c r="K109" i="17"/>
  <c r="J109" i="17"/>
  <c r="F109" i="17"/>
  <c r="R108" i="17"/>
  <c r="K108" i="17"/>
  <c r="U108" i="17" s="1"/>
  <c r="J108" i="17"/>
  <c r="F108" i="17"/>
  <c r="R107" i="17"/>
  <c r="N107" i="17"/>
  <c r="K107" i="17"/>
  <c r="J107" i="17"/>
  <c r="F107" i="17"/>
  <c r="R106" i="17"/>
  <c r="K106" i="17"/>
  <c r="J106" i="17"/>
  <c r="F106" i="17"/>
  <c r="R105" i="17"/>
  <c r="N105" i="17"/>
  <c r="K105" i="17"/>
  <c r="J105" i="17"/>
  <c r="F105" i="17"/>
  <c r="R104" i="17"/>
  <c r="K104" i="17"/>
  <c r="J104" i="17"/>
  <c r="F104" i="17"/>
  <c r="R103" i="17"/>
  <c r="N103" i="17"/>
  <c r="K103" i="17"/>
  <c r="J103" i="17"/>
  <c r="F103" i="17"/>
  <c r="R102" i="17"/>
  <c r="K102" i="17"/>
  <c r="J102" i="17"/>
  <c r="F102" i="17"/>
  <c r="R101" i="17"/>
  <c r="N101" i="17"/>
  <c r="K101" i="17"/>
  <c r="J101" i="17"/>
  <c r="F101" i="17"/>
  <c r="R100" i="17"/>
  <c r="K100" i="17"/>
  <c r="U100" i="17" s="1"/>
  <c r="J100" i="17"/>
  <c r="F100" i="17"/>
  <c r="L100" i="17" s="1"/>
  <c r="R99" i="17"/>
  <c r="N99" i="17"/>
  <c r="K99" i="17"/>
  <c r="J99" i="17"/>
  <c r="F99" i="17"/>
  <c r="R98" i="17"/>
  <c r="K98" i="17"/>
  <c r="U98" i="17" s="1"/>
  <c r="J98" i="17"/>
  <c r="F98" i="17"/>
  <c r="R97" i="17"/>
  <c r="N97" i="17"/>
  <c r="K97" i="17"/>
  <c r="J97" i="17"/>
  <c r="F97" i="17"/>
  <c r="R96" i="17"/>
  <c r="K96" i="17"/>
  <c r="U96" i="17" s="1"/>
  <c r="J96" i="17"/>
  <c r="F96" i="17"/>
  <c r="R95" i="17"/>
  <c r="N95" i="17"/>
  <c r="K95" i="17"/>
  <c r="J95" i="17"/>
  <c r="F95" i="17"/>
  <c r="R94" i="17"/>
  <c r="K94" i="17"/>
  <c r="U94" i="17" s="1"/>
  <c r="J94" i="17"/>
  <c r="F94" i="17"/>
  <c r="R93" i="17"/>
  <c r="N93" i="17"/>
  <c r="K93" i="17"/>
  <c r="J93" i="17"/>
  <c r="F93" i="17"/>
  <c r="R92" i="17"/>
  <c r="K92" i="17"/>
  <c r="U92" i="17" s="1"/>
  <c r="J92" i="17"/>
  <c r="F92" i="17"/>
  <c r="R91" i="17"/>
  <c r="N91" i="17"/>
  <c r="K91" i="17"/>
  <c r="J91" i="17"/>
  <c r="F91" i="17"/>
  <c r="R90" i="17"/>
  <c r="K90" i="17"/>
  <c r="J90" i="17"/>
  <c r="F90" i="17"/>
  <c r="R89" i="17"/>
  <c r="N89" i="17"/>
  <c r="K89" i="17"/>
  <c r="J89" i="17"/>
  <c r="F89" i="17"/>
  <c r="R88" i="17"/>
  <c r="K88" i="17"/>
  <c r="J88" i="17"/>
  <c r="F88" i="17"/>
  <c r="R87" i="17"/>
  <c r="N87" i="17"/>
  <c r="K87" i="17"/>
  <c r="J87" i="17"/>
  <c r="F87" i="17"/>
  <c r="R86" i="17"/>
  <c r="K86" i="17"/>
  <c r="J86" i="17"/>
  <c r="F86" i="17"/>
  <c r="R85" i="17"/>
  <c r="N85" i="17"/>
  <c r="K85" i="17"/>
  <c r="J85" i="17"/>
  <c r="F85" i="17"/>
  <c r="R84" i="17"/>
  <c r="K84" i="17"/>
  <c r="J84" i="17"/>
  <c r="F84" i="17"/>
  <c r="R83" i="17"/>
  <c r="N83" i="17"/>
  <c r="K83" i="17"/>
  <c r="J83" i="17"/>
  <c r="F83" i="17"/>
  <c r="R82" i="17"/>
  <c r="K82" i="17"/>
  <c r="U82" i="17" s="1"/>
  <c r="J82" i="17"/>
  <c r="F82" i="17"/>
  <c r="R81" i="17"/>
  <c r="N81" i="17"/>
  <c r="K81" i="17"/>
  <c r="J81" i="17"/>
  <c r="F81" i="17"/>
  <c r="L81" i="17" s="1"/>
  <c r="R80" i="17"/>
  <c r="K80" i="17"/>
  <c r="U80" i="17" s="1"/>
  <c r="J80" i="17"/>
  <c r="F80" i="17"/>
  <c r="R79" i="17"/>
  <c r="N79" i="17"/>
  <c r="K79" i="17"/>
  <c r="J79" i="17"/>
  <c r="F79" i="17"/>
  <c r="R78" i="17"/>
  <c r="K78" i="17"/>
  <c r="U78" i="17" s="1"/>
  <c r="J78" i="17"/>
  <c r="F78" i="17"/>
  <c r="R77" i="17"/>
  <c r="N77" i="17"/>
  <c r="K77" i="17"/>
  <c r="J77" i="17"/>
  <c r="F77" i="17"/>
  <c r="L77" i="17" s="1"/>
  <c r="R76" i="17"/>
  <c r="K76" i="17"/>
  <c r="J76" i="17"/>
  <c r="F76" i="17"/>
  <c r="R75" i="17"/>
  <c r="N75" i="17"/>
  <c r="K75" i="17"/>
  <c r="J75" i="17"/>
  <c r="F75" i="17"/>
  <c r="R74" i="17"/>
  <c r="K74" i="17"/>
  <c r="J74" i="17"/>
  <c r="F74" i="17"/>
  <c r="R73" i="17"/>
  <c r="N73" i="17"/>
  <c r="K73" i="17"/>
  <c r="J73" i="17"/>
  <c r="F73" i="17"/>
  <c r="R72" i="17"/>
  <c r="K72" i="17"/>
  <c r="J72" i="17"/>
  <c r="F72" i="17"/>
  <c r="R71" i="17"/>
  <c r="N71" i="17"/>
  <c r="K71" i="17"/>
  <c r="J71" i="17"/>
  <c r="F71" i="17"/>
  <c r="R70" i="17"/>
  <c r="K70" i="17"/>
  <c r="J70" i="17"/>
  <c r="F70" i="17"/>
  <c r="R69" i="17"/>
  <c r="N69" i="17"/>
  <c r="K69" i="17"/>
  <c r="J69" i="17"/>
  <c r="F69" i="17"/>
  <c r="R68" i="17"/>
  <c r="K68" i="17"/>
  <c r="U68" i="17" s="1"/>
  <c r="J68" i="17"/>
  <c r="F68" i="17"/>
  <c r="R67" i="17"/>
  <c r="N67" i="17"/>
  <c r="K67" i="17"/>
  <c r="J67" i="17"/>
  <c r="F67" i="17"/>
  <c r="R66" i="17"/>
  <c r="R65" i="17"/>
  <c r="N65" i="17"/>
  <c r="R64" i="17"/>
  <c r="F64" i="17"/>
  <c r="R63" i="17"/>
  <c r="N63" i="17"/>
  <c r="F63" i="17"/>
  <c r="R62" i="17"/>
  <c r="K62" i="17"/>
  <c r="U62" i="17" s="1"/>
  <c r="J62" i="17"/>
  <c r="F62" i="17"/>
  <c r="R61" i="17"/>
  <c r="N61" i="17"/>
  <c r="K61" i="17"/>
  <c r="J61" i="17"/>
  <c r="F61" i="17"/>
  <c r="R60" i="17"/>
  <c r="K60" i="17"/>
  <c r="U60" i="17" s="1"/>
  <c r="J60" i="17"/>
  <c r="F60" i="17"/>
  <c r="R59" i="17"/>
  <c r="N59" i="17"/>
  <c r="K59" i="17"/>
  <c r="J59" i="17"/>
  <c r="F59" i="17"/>
  <c r="R58" i="17"/>
  <c r="K58" i="17"/>
  <c r="U58" i="17" s="1"/>
  <c r="J58" i="17"/>
  <c r="F58" i="17"/>
  <c r="R57" i="17"/>
  <c r="N57" i="17"/>
  <c r="K57" i="17"/>
  <c r="J57" i="17"/>
  <c r="F57" i="17"/>
  <c r="L57" i="17" s="1"/>
  <c r="R56" i="17"/>
  <c r="K56" i="17"/>
  <c r="U56" i="17" s="1"/>
  <c r="J56" i="17"/>
  <c r="F56" i="17"/>
  <c r="R55" i="17"/>
  <c r="N55" i="17"/>
  <c r="K55" i="17"/>
  <c r="J55" i="17"/>
  <c r="F55" i="17"/>
  <c r="R54" i="17"/>
  <c r="K54" i="17"/>
  <c r="U54" i="17" s="1"/>
  <c r="J54" i="17"/>
  <c r="F54" i="17"/>
  <c r="R53" i="17"/>
  <c r="N53" i="17"/>
  <c r="K53" i="17"/>
  <c r="J53" i="17"/>
  <c r="F53" i="17"/>
  <c r="R52" i="17"/>
  <c r="R51" i="17"/>
  <c r="N51" i="17"/>
  <c r="R50" i="17"/>
  <c r="R49" i="17"/>
  <c r="N49" i="17"/>
  <c r="Q48" i="17"/>
  <c r="L48" i="17"/>
  <c r="K48" i="17"/>
  <c r="D48" i="17"/>
  <c r="Q47" i="17"/>
  <c r="L47" i="17"/>
  <c r="K47" i="17"/>
  <c r="D47" i="17"/>
  <c r="R46" i="17"/>
  <c r="K46" i="17"/>
  <c r="F46" i="17"/>
  <c r="L46" i="17" s="1"/>
  <c r="R45" i="17"/>
  <c r="N45" i="17"/>
  <c r="K45" i="17"/>
  <c r="F45" i="17"/>
  <c r="L45" i="17" s="1"/>
  <c r="R44" i="17"/>
  <c r="K44" i="17"/>
  <c r="F44" i="17"/>
  <c r="L44" i="17" s="1"/>
  <c r="R43" i="17"/>
  <c r="N43" i="17"/>
  <c r="K43" i="17"/>
  <c r="F43" i="17"/>
  <c r="L43" i="17" s="1"/>
  <c r="R42" i="17"/>
  <c r="K42" i="17"/>
  <c r="F42" i="17"/>
  <c r="L42" i="17" s="1"/>
  <c r="W41" i="17" s="1"/>
  <c r="R41" i="17"/>
  <c r="N41" i="17"/>
  <c r="K41" i="17"/>
  <c r="F41" i="17"/>
  <c r="L41" i="17" s="1"/>
  <c r="R40" i="17"/>
  <c r="K40" i="17"/>
  <c r="F40" i="17"/>
  <c r="R39" i="17"/>
  <c r="N39" i="17"/>
  <c r="K39" i="17"/>
  <c r="F39" i="17"/>
  <c r="L39" i="17" s="1"/>
  <c r="R38" i="17"/>
  <c r="K38" i="17"/>
  <c r="F38" i="17"/>
  <c r="L38" i="17" s="1"/>
  <c r="R37" i="17"/>
  <c r="N37" i="17"/>
  <c r="K37" i="17"/>
  <c r="F37" i="17"/>
  <c r="L37" i="17" s="1"/>
  <c r="R36" i="17"/>
  <c r="K36" i="17"/>
  <c r="F36" i="17"/>
  <c r="L36" i="17" s="1"/>
  <c r="R35" i="17"/>
  <c r="N35" i="17"/>
  <c r="K35" i="17"/>
  <c r="F35" i="17"/>
  <c r="R34" i="17"/>
  <c r="K34" i="17"/>
  <c r="F34" i="17"/>
  <c r="L34" i="17" s="1"/>
  <c r="R33" i="17"/>
  <c r="N33" i="17"/>
  <c r="K33" i="17"/>
  <c r="F33" i="17"/>
  <c r="L33" i="17" s="1"/>
  <c r="R32" i="17"/>
  <c r="R31" i="17"/>
  <c r="N31" i="17"/>
  <c r="R30" i="17"/>
  <c r="R29" i="17"/>
  <c r="N29" i="17"/>
  <c r="R26" i="17"/>
  <c r="K26" i="17"/>
  <c r="J26" i="17"/>
  <c r="F26" i="17"/>
  <c r="R25" i="17"/>
  <c r="N25" i="17"/>
  <c r="K25" i="17"/>
  <c r="J25" i="17"/>
  <c r="F25" i="17"/>
  <c r="L25" i="17" s="1"/>
  <c r="R24" i="17"/>
  <c r="K24" i="17"/>
  <c r="J24" i="17"/>
  <c r="F24" i="17"/>
  <c r="R23" i="17"/>
  <c r="N23" i="17"/>
  <c r="K23" i="17"/>
  <c r="J23" i="17"/>
  <c r="F23" i="17"/>
  <c r="R22" i="17"/>
  <c r="K22" i="17"/>
  <c r="J22" i="17"/>
  <c r="F22" i="17"/>
  <c r="R21" i="17"/>
  <c r="N21" i="17"/>
  <c r="K21" i="17"/>
  <c r="J21" i="17"/>
  <c r="F21" i="17"/>
  <c r="Q20" i="17"/>
  <c r="K20" i="17"/>
  <c r="D20" i="17"/>
  <c r="J20" i="17" s="1"/>
  <c r="Q19" i="17"/>
  <c r="K19" i="17"/>
  <c r="D19" i="17"/>
  <c r="J19" i="17" s="1"/>
  <c r="R18" i="17"/>
  <c r="K18" i="17"/>
  <c r="J18" i="17"/>
  <c r="F18" i="17"/>
  <c r="R17" i="17"/>
  <c r="N17" i="17"/>
  <c r="K17" i="17"/>
  <c r="J17" i="17"/>
  <c r="F17" i="17"/>
  <c r="R16" i="17"/>
  <c r="K16" i="17"/>
  <c r="J16" i="17"/>
  <c r="F16" i="17"/>
  <c r="R15" i="17"/>
  <c r="N15" i="17"/>
  <c r="K15" i="17"/>
  <c r="J15" i="17"/>
  <c r="F15" i="17"/>
  <c r="R14" i="17"/>
  <c r="K14" i="17"/>
  <c r="J14" i="17"/>
  <c r="F14" i="17"/>
  <c r="R13" i="17"/>
  <c r="N13" i="17"/>
  <c r="K13" i="17"/>
  <c r="J13" i="17"/>
  <c r="F13" i="17"/>
  <c r="N11" i="17"/>
  <c r="N9" i="17"/>
  <c r="O7" i="17"/>
  <c r="N7" i="17"/>
  <c r="N5" i="17"/>
  <c r="W265" i="17" l="1"/>
  <c r="L17" i="17"/>
  <c r="L55" i="17"/>
  <c r="L75" i="17"/>
  <c r="L91" i="17"/>
  <c r="L123" i="17"/>
  <c r="L150" i="17"/>
  <c r="L82" i="17"/>
  <c r="W81" i="17" s="1"/>
  <c r="L114" i="17"/>
  <c r="L104" i="17"/>
  <c r="W149" i="17"/>
  <c r="W175" i="17"/>
  <c r="L145" i="17"/>
  <c r="L263" i="17"/>
  <c r="O33" i="17"/>
  <c r="W215" i="17"/>
  <c r="L154" i="17"/>
  <c r="L204" i="17"/>
  <c r="U66" i="17"/>
  <c r="V66" i="17" s="1"/>
  <c r="V68" i="17" s="1"/>
  <c r="U52" i="17"/>
  <c r="U140" i="17"/>
  <c r="V140" i="17" s="1"/>
  <c r="V142" i="17" s="1"/>
  <c r="L72" i="17"/>
  <c r="L246" i="17"/>
  <c r="L272" i="17"/>
  <c r="W169" i="17"/>
  <c r="W37" i="17"/>
  <c r="L18" i="17"/>
  <c r="W17" i="17" s="1"/>
  <c r="L191" i="17"/>
  <c r="L260" i="17"/>
  <c r="L74" i="17"/>
  <c r="L83" i="17"/>
  <c r="L90" i="17"/>
  <c r="L99" i="17"/>
  <c r="W99" i="17" s="1"/>
  <c r="L122" i="17"/>
  <c r="L151" i="17"/>
  <c r="L58" i="17"/>
  <c r="W57" i="17" s="1"/>
  <c r="L87" i="17"/>
  <c r="L126" i="17"/>
  <c r="O81" i="17"/>
  <c r="L24" i="17"/>
  <c r="L56" i="17"/>
  <c r="L69" i="17"/>
  <c r="L76" i="17"/>
  <c r="W75" i="17" s="1"/>
  <c r="L108" i="17"/>
  <c r="L117" i="17"/>
  <c r="W167" i="17"/>
  <c r="L189" i="17"/>
  <c r="L196" i="17"/>
  <c r="J202" i="17"/>
  <c r="L208" i="17"/>
  <c r="W33" i="17"/>
  <c r="W45" i="17"/>
  <c r="W173" i="17"/>
  <c r="W43" i="17"/>
  <c r="W47" i="17"/>
  <c r="L60" i="17"/>
  <c r="L80" i="17"/>
  <c r="L105" i="17"/>
  <c r="L146" i="17"/>
  <c r="W145" i="17" s="1"/>
  <c r="W171" i="17"/>
  <c r="L193" i="17"/>
  <c r="L236" i="17"/>
  <c r="L245" i="17"/>
  <c r="L231" i="17"/>
  <c r="L84" i="17"/>
  <c r="L124" i="17"/>
  <c r="W123" i="17" s="1"/>
  <c r="L143" i="17"/>
  <c r="L205" i="17"/>
  <c r="L269" i="17"/>
  <c r="L247" i="17"/>
  <c r="L107" i="17"/>
  <c r="L148" i="17"/>
  <c r="F140" i="17"/>
  <c r="I158" i="17" s="1"/>
  <c r="L228" i="17"/>
  <c r="L125" i="17"/>
  <c r="L94" i="17"/>
  <c r="L103" i="17"/>
  <c r="L255" i="17"/>
  <c r="F268" i="17"/>
  <c r="L155" i="17"/>
  <c r="W155" i="17" s="1"/>
  <c r="F139" i="17"/>
  <c r="I157" i="17" s="1"/>
  <c r="K157" i="17" s="1"/>
  <c r="L258" i="17"/>
  <c r="L232" i="17"/>
  <c r="L200" i="17"/>
  <c r="L26" i="17"/>
  <c r="L59" i="17"/>
  <c r="L79" i="17"/>
  <c r="L101" i="17"/>
  <c r="J163" i="17"/>
  <c r="J161" i="17" s="1"/>
  <c r="L240" i="17"/>
  <c r="O215" i="17"/>
  <c r="L97" i="17"/>
  <c r="L110" i="17"/>
  <c r="L119" i="17"/>
  <c r="L261" i="17"/>
  <c r="L106" i="17"/>
  <c r="L136" i="17"/>
  <c r="O45" i="17"/>
  <c r="L194" i="17"/>
  <c r="L67" i="17"/>
  <c r="L120" i="17"/>
  <c r="L237" i="17"/>
  <c r="O237" i="17" s="1"/>
  <c r="L262" i="17"/>
  <c r="W261" i="17" s="1"/>
  <c r="N19" i="17"/>
  <c r="R19" i="17"/>
  <c r="O169" i="17"/>
  <c r="F186" i="17"/>
  <c r="F202" i="17"/>
  <c r="L239" i="17"/>
  <c r="L62" i="17"/>
  <c r="L73" i="17"/>
  <c r="L86" i="17"/>
  <c r="L112" i="17"/>
  <c r="L144" i="17"/>
  <c r="L188" i="17"/>
  <c r="L207" i="17"/>
  <c r="L21" i="17"/>
  <c r="O41" i="17"/>
  <c r="L109" i="17"/>
  <c r="R47" i="17"/>
  <c r="O149" i="17"/>
  <c r="R133" i="17"/>
  <c r="L230" i="17"/>
  <c r="F267" i="17"/>
  <c r="J267" i="17"/>
  <c r="O37" i="17"/>
  <c r="L70" i="17"/>
  <c r="L118" i="17"/>
  <c r="R134" i="17"/>
  <c r="L190" i="17"/>
  <c r="L199" i="17"/>
  <c r="L257" i="17"/>
  <c r="L23" i="17"/>
  <c r="L195" i="17"/>
  <c r="L227" i="17"/>
  <c r="L93" i="17"/>
  <c r="J253" i="17"/>
  <c r="L142" i="17"/>
  <c r="O43" i="17"/>
  <c r="L89" i="17"/>
  <c r="L115" i="17"/>
  <c r="O115" i="17" s="1"/>
  <c r="L147" i="17"/>
  <c r="L242" i="17"/>
  <c r="F65" i="17"/>
  <c r="I127" i="17" s="1"/>
  <c r="J201" i="17"/>
  <c r="L271" i="17"/>
  <c r="L16" i="17"/>
  <c r="F32" i="17"/>
  <c r="I50" i="17" s="1"/>
  <c r="L53" i="17"/>
  <c r="L61" i="17"/>
  <c r="L88" i="17"/>
  <c r="L92" i="17"/>
  <c r="L113" i="17"/>
  <c r="O113" i="17" s="1"/>
  <c r="L121" i="17"/>
  <c r="L198" i="17"/>
  <c r="L225" i="17"/>
  <c r="O225" i="17" s="1"/>
  <c r="L229" i="17"/>
  <c r="L243" i="17"/>
  <c r="L276" i="17"/>
  <c r="F253" i="17"/>
  <c r="O265" i="17"/>
  <c r="F66" i="17"/>
  <c r="I128" i="17" s="1"/>
  <c r="J133" i="17"/>
  <c r="L133" i="17" s="1"/>
  <c r="L248" i="17"/>
  <c r="F220" i="17"/>
  <c r="O167" i="17"/>
  <c r="L244" i="17"/>
  <c r="L259" i="17"/>
  <c r="O173" i="17"/>
  <c r="L22" i="17"/>
  <c r="N47" i="17"/>
  <c r="L85" i="17"/>
  <c r="L15" i="17"/>
  <c r="F31" i="17"/>
  <c r="I49" i="17" s="1"/>
  <c r="J234" i="17"/>
  <c r="J220" i="17"/>
  <c r="O99" i="17"/>
  <c r="J209" i="17"/>
  <c r="O47" i="17"/>
  <c r="L98" i="17"/>
  <c r="L102" i="17"/>
  <c r="N133" i="17"/>
  <c r="L141" i="17"/>
  <c r="L187" i="17"/>
  <c r="L264" i="17"/>
  <c r="F254" i="17"/>
  <c r="L197" i="17"/>
  <c r="L78" i="17"/>
  <c r="L111" i="17"/>
  <c r="L135" i="17"/>
  <c r="L192" i="17"/>
  <c r="L241" i="17"/>
  <c r="J254" i="17"/>
  <c r="O171" i="17"/>
  <c r="L270" i="17"/>
  <c r="L95" i="17"/>
  <c r="L153" i="17"/>
  <c r="O153" i="17" s="1"/>
  <c r="L206" i="17"/>
  <c r="L211" i="17"/>
  <c r="J268" i="17"/>
  <c r="L275" i="17"/>
  <c r="L277" i="17"/>
  <c r="O175" i="17"/>
  <c r="F51" i="17"/>
  <c r="F201" i="17"/>
  <c r="L203" i="17"/>
  <c r="O203" i="17" s="1"/>
  <c r="L132" i="17"/>
  <c r="L152" i="17"/>
  <c r="L224" i="17"/>
  <c r="L278" i="17"/>
  <c r="L71" i="17"/>
  <c r="R20" i="17"/>
  <c r="J210" i="17"/>
  <c r="L210" i="17" s="1"/>
  <c r="L35" i="17"/>
  <c r="O35" i="17" s="1"/>
  <c r="F234" i="17"/>
  <c r="F164" i="17"/>
  <c r="L14" i="17"/>
  <c r="F52" i="17"/>
  <c r="F185" i="17"/>
  <c r="L68" i="17"/>
  <c r="L40" i="17"/>
  <c r="F134" i="17"/>
  <c r="J185" i="17"/>
  <c r="F209" i="17"/>
  <c r="F233" i="17"/>
  <c r="L235" i="17"/>
  <c r="L212" i="17"/>
  <c r="R48" i="17"/>
  <c r="L166" i="17"/>
  <c r="J134" i="17"/>
  <c r="L213" i="17"/>
  <c r="O213" i="17" s="1"/>
  <c r="J233" i="17"/>
  <c r="L131" i="17"/>
  <c r="L256" i="17"/>
  <c r="F20" i="17"/>
  <c r="L20" i="17" s="1"/>
  <c r="F163" i="17"/>
  <c r="J219" i="17"/>
  <c r="J186" i="17"/>
  <c r="L13" i="17"/>
  <c r="F219" i="17"/>
  <c r="L221" i="17"/>
  <c r="O221" i="17" s="1"/>
  <c r="L54" i="17"/>
  <c r="L96" i="17"/>
  <c r="F129" i="17"/>
  <c r="F19" i="17"/>
  <c r="L19" i="17" s="1"/>
  <c r="O103" i="17" l="1"/>
  <c r="W55" i="17"/>
  <c r="W245" i="17"/>
  <c r="O123" i="17"/>
  <c r="I64" i="17"/>
  <c r="F10" i="17"/>
  <c r="F6" i="17" s="1"/>
  <c r="O71" i="17"/>
  <c r="O89" i="17"/>
  <c r="W73" i="17"/>
  <c r="W93" i="17"/>
  <c r="W107" i="17"/>
  <c r="V52" i="17"/>
  <c r="V54" i="17" s="1"/>
  <c r="O271" i="17"/>
  <c r="W141" i="17"/>
  <c r="W131" i="17"/>
  <c r="O17" i="17"/>
  <c r="O259" i="17"/>
  <c r="O125" i="17"/>
  <c r="W79" i="17"/>
  <c r="O147" i="17"/>
  <c r="O195" i="17"/>
  <c r="O73" i="17"/>
  <c r="O245" i="17"/>
  <c r="O55" i="17"/>
  <c r="O23" i="17"/>
  <c r="O239" i="17"/>
  <c r="L202" i="17"/>
  <c r="W21" i="17"/>
  <c r="W103" i="17"/>
  <c r="W89" i="17"/>
  <c r="W71" i="17"/>
  <c r="O145" i="17"/>
  <c r="O235" i="17"/>
  <c r="W85" i="17"/>
  <c r="O105" i="17"/>
  <c r="W277" i="17"/>
  <c r="W197" i="17"/>
  <c r="W15" i="17"/>
  <c r="O57" i="17"/>
  <c r="O59" i="17"/>
  <c r="W35" i="17"/>
  <c r="O121" i="17"/>
  <c r="O207" i="17"/>
  <c r="W109" i="17"/>
  <c r="F11" i="17"/>
  <c r="W115" i="17"/>
  <c r="W229" i="17"/>
  <c r="W237" i="17"/>
  <c r="W243" i="17"/>
  <c r="O79" i="17"/>
  <c r="W111" i="17"/>
  <c r="W227" i="17"/>
  <c r="F12" i="17"/>
  <c r="I30" i="17" s="1"/>
  <c r="W121" i="17"/>
  <c r="O191" i="17"/>
  <c r="W191" i="17"/>
  <c r="O91" i="17"/>
  <c r="W91" i="17"/>
  <c r="O189" i="17"/>
  <c r="W189" i="17"/>
  <c r="O143" i="17"/>
  <c r="W143" i="17"/>
  <c r="O231" i="17"/>
  <c r="W231" i="17"/>
  <c r="O25" i="17"/>
  <c r="W25" i="17"/>
  <c r="W275" i="17"/>
  <c r="O87" i="17"/>
  <c r="W87" i="17"/>
  <c r="W241" i="17"/>
  <c r="O93" i="17"/>
  <c r="W239" i="17"/>
  <c r="W257" i="17"/>
  <c r="O119" i="17"/>
  <c r="W119" i="17"/>
  <c r="O263" i="17"/>
  <c r="W263" i="17"/>
  <c r="W187" i="17"/>
  <c r="O193" i="17"/>
  <c r="W193" i="17"/>
  <c r="O165" i="17"/>
  <c r="W165" i="17"/>
  <c r="W13" i="17"/>
  <c r="W211" i="17"/>
  <c r="O101" i="17"/>
  <c r="W101" i="17"/>
  <c r="O227" i="17"/>
  <c r="O117" i="17"/>
  <c r="W117" i="17"/>
  <c r="W135" i="17"/>
  <c r="O83" i="17"/>
  <c r="W83" i="17"/>
  <c r="W221" i="17"/>
  <c r="W207" i="17"/>
  <c r="W203" i="17"/>
  <c r="W235" i="17"/>
  <c r="W199" i="17"/>
  <c r="O205" i="17"/>
  <c r="W205" i="17"/>
  <c r="W213" i="17"/>
  <c r="O95" i="17"/>
  <c r="W95" i="17"/>
  <c r="W19" i="17"/>
  <c r="O39" i="17"/>
  <c r="W39" i="17"/>
  <c r="L234" i="17"/>
  <c r="O53" i="17"/>
  <c r="W53" i="17"/>
  <c r="O255" i="17"/>
  <c r="W255" i="17"/>
  <c r="W67" i="17"/>
  <c r="O223" i="17"/>
  <c r="W223" i="17"/>
  <c r="O77" i="17"/>
  <c r="W77" i="17"/>
  <c r="O97" i="17"/>
  <c r="W97" i="17"/>
  <c r="L220" i="17"/>
  <c r="O69" i="17"/>
  <c r="W69" i="17"/>
  <c r="O109" i="17"/>
  <c r="W105" i="17"/>
  <c r="W147" i="17"/>
  <c r="W59" i="17"/>
  <c r="W259" i="17"/>
  <c r="W113" i="17"/>
  <c r="W271" i="17"/>
  <c r="O75" i="17"/>
  <c r="O151" i="17"/>
  <c r="W151" i="17"/>
  <c r="O269" i="17"/>
  <c r="W269" i="17"/>
  <c r="W247" i="17"/>
  <c r="W61" i="17"/>
  <c r="O107" i="17"/>
  <c r="W125" i="17"/>
  <c r="W195" i="17"/>
  <c r="W23" i="17"/>
  <c r="W153" i="17"/>
  <c r="W225" i="17"/>
  <c r="O155" i="17"/>
  <c r="L254" i="17"/>
  <c r="O243" i="17"/>
  <c r="O261" i="17"/>
  <c r="O61" i="17"/>
  <c r="O257" i="17"/>
  <c r="O85" i="17"/>
  <c r="O141" i="17"/>
  <c r="O199" i="17"/>
  <c r="O15" i="17"/>
  <c r="O247" i="17"/>
  <c r="L268" i="17"/>
  <c r="O67" i="17"/>
  <c r="J218" i="17"/>
  <c r="O187" i="17"/>
  <c r="F184" i="17"/>
  <c r="O19" i="17"/>
  <c r="L267" i="17"/>
  <c r="O241" i="17"/>
  <c r="O229" i="17"/>
  <c r="L201" i="17"/>
  <c r="O135" i="17"/>
  <c r="J251" i="17"/>
  <c r="L253" i="17"/>
  <c r="F251" i="17"/>
  <c r="J184" i="17"/>
  <c r="L209" i="17"/>
  <c r="O209" i="17" s="1"/>
  <c r="J157" i="17"/>
  <c r="J183" i="17"/>
  <c r="J217" i="17"/>
  <c r="L134" i="17"/>
  <c r="O111" i="17"/>
  <c r="O21" i="17"/>
  <c r="O275" i="17"/>
  <c r="O197" i="17"/>
  <c r="O211" i="17"/>
  <c r="O13" i="17"/>
  <c r="J252" i="17"/>
  <c r="F252" i="17"/>
  <c r="L233" i="17"/>
  <c r="O277" i="17"/>
  <c r="J128" i="17"/>
  <c r="K128" i="17"/>
  <c r="F161" i="17"/>
  <c r="L161" i="17" s="1"/>
  <c r="L163" i="17"/>
  <c r="K49" i="17"/>
  <c r="J49" i="17"/>
  <c r="J50" i="17"/>
  <c r="K50" i="17"/>
  <c r="J127" i="17"/>
  <c r="K127" i="17"/>
  <c r="I137" i="17"/>
  <c r="F218" i="17"/>
  <c r="F183" i="17"/>
  <c r="L185" i="17"/>
  <c r="K158" i="17"/>
  <c r="J158" i="17"/>
  <c r="J140" i="17" s="1"/>
  <c r="O131" i="17"/>
  <c r="L186" i="17"/>
  <c r="I63" i="17"/>
  <c r="F162" i="17"/>
  <c r="F130" i="17"/>
  <c r="F217" i="17"/>
  <c r="L219" i="17"/>
  <c r="L218" i="17" l="1"/>
  <c r="O219" i="17"/>
  <c r="W233" i="17"/>
  <c r="O201" i="17"/>
  <c r="W209" i="17"/>
  <c r="L184" i="17"/>
  <c r="W185" i="17"/>
  <c r="W201" i="17"/>
  <c r="O267" i="17"/>
  <c r="W267" i="17"/>
  <c r="O253" i="17"/>
  <c r="W253" i="17"/>
  <c r="O133" i="17"/>
  <c r="W133" i="17"/>
  <c r="O233" i="17"/>
  <c r="W219" i="17"/>
  <c r="I178" i="17"/>
  <c r="J178" i="17" s="1"/>
  <c r="J181" i="17"/>
  <c r="L217" i="17"/>
  <c r="O217" i="17" s="1"/>
  <c r="J182" i="17"/>
  <c r="L251" i="17"/>
  <c r="L157" i="17"/>
  <c r="J139" i="17"/>
  <c r="L139" i="17" s="1"/>
  <c r="L252" i="17"/>
  <c r="F9" i="17"/>
  <c r="I29" i="17"/>
  <c r="L183" i="17"/>
  <c r="F181" i="17"/>
  <c r="L127" i="17"/>
  <c r="J65" i="17"/>
  <c r="L65" i="17" s="1"/>
  <c r="O185" i="17"/>
  <c r="J137" i="17"/>
  <c r="K137" i="17"/>
  <c r="J63" i="17"/>
  <c r="K63" i="17"/>
  <c r="L50" i="17"/>
  <c r="J32" i="17"/>
  <c r="L32" i="17" s="1"/>
  <c r="K30" i="17"/>
  <c r="J30" i="17"/>
  <c r="J12" i="17" s="1"/>
  <c r="F182" i="17"/>
  <c r="I138" i="17"/>
  <c r="L49" i="17"/>
  <c r="J31" i="17"/>
  <c r="L31" i="17" s="1"/>
  <c r="J64" i="17"/>
  <c r="K64" i="17"/>
  <c r="L158" i="17"/>
  <c r="W157" i="17" s="1"/>
  <c r="L140" i="17"/>
  <c r="L128" i="17"/>
  <c r="J66" i="17"/>
  <c r="L66" i="17" s="1"/>
  <c r="W139" i="17" l="1"/>
  <c r="W65" i="17"/>
  <c r="O183" i="17"/>
  <c r="O31" i="17"/>
  <c r="W31" i="17"/>
  <c r="O127" i="17"/>
  <c r="W127" i="17"/>
  <c r="W217" i="17"/>
  <c r="W49" i="17"/>
  <c r="O251" i="17"/>
  <c r="W251" i="17"/>
  <c r="W183" i="17"/>
  <c r="O157" i="17"/>
  <c r="J164" i="17"/>
  <c r="L178" i="17"/>
  <c r="L181" i="17"/>
  <c r="L182" i="17"/>
  <c r="W181" i="17" s="1"/>
  <c r="O139" i="17"/>
  <c r="O65" i="17"/>
  <c r="O49" i="17"/>
  <c r="L137" i="17"/>
  <c r="J129" i="17"/>
  <c r="L129" i="17" s="1"/>
  <c r="L64" i="17"/>
  <c r="J52" i="17"/>
  <c r="K29" i="17"/>
  <c r="J29" i="17"/>
  <c r="L30" i="17"/>
  <c r="F5" i="17"/>
  <c r="K138" i="17"/>
  <c r="J138" i="17"/>
  <c r="J51" i="17"/>
  <c r="L51" i="17" s="1"/>
  <c r="L63" i="17"/>
  <c r="L52" i="17" l="1"/>
  <c r="J10" i="17"/>
  <c r="J6" i="17" s="1"/>
  <c r="O181" i="17"/>
  <c r="W63" i="17"/>
  <c r="O177" i="17"/>
  <c r="W177" i="17"/>
  <c r="J162" i="17"/>
  <c r="L162" i="17" s="1"/>
  <c r="L164" i="17"/>
  <c r="O51" i="17"/>
  <c r="L12" i="17"/>
  <c r="J130" i="17"/>
  <c r="L130" i="17" s="1"/>
  <c r="L138" i="17"/>
  <c r="L29" i="17"/>
  <c r="O29" i="17" s="1"/>
  <c r="J11" i="17"/>
  <c r="O63" i="17"/>
  <c r="W51" i="17" l="1"/>
  <c r="L10" i="17"/>
  <c r="T10" i="17"/>
  <c r="O163" i="17"/>
  <c r="W163" i="17"/>
  <c r="O137" i="17"/>
  <c r="W137" i="17"/>
  <c r="O161" i="17"/>
  <c r="W161" i="17"/>
  <c r="O129" i="17"/>
  <c r="W129" i="17"/>
  <c r="W29" i="17"/>
  <c r="J9" i="17"/>
  <c r="J5" i="17" s="1"/>
  <c r="L11" i="17"/>
  <c r="O11" i="17" s="1"/>
  <c r="W11" i="17" l="1"/>
  <c r="L6" i="17"/>
  <c r="L5" i="17"/>
  <c r="L9" i="17"/>
  <c r="W9" i="17" l="1"/>
  <c r="W5" i="17"/>
  <c r="X5" i="17" s="1"/>
  <c r="X6" i="17"/>
  <c r="E36" i="4"/>
  <c r="O5" i="17"/>
  <c r="O9" i="17"/>
  <c r="B6" i="6" l="1"/>
  <c r="C8" i="4" s="1"/>
  <c r="C5" i="4" s="1"/>
  <c r="B5" i="6"/>
  <c r="B4" i="6"/>
  <c r="B3" i="6"/>
  <c r="E38" i="4" l="1"/>
  <c r="E35" i="4" l="1"/>
  <c r="E14" i="4" l="1"/>
  <c r="E34" i="4"/>
  <c r="E33" i="4" l="1"/>
  <c r="E13" i="4"/>
  <c r="C36" i="4" l="1"/>
  <c r="G36" i="4" s="1"/>
  <c r="C37" i="4" l="1"/>
  <c r="E37" i="4"/>
  <c r="C38" i="4"/>
  <c r="G38" i="4" l="1"/>
  <c r="G37" i="4"/>
  <c r="C24" i="4" l="1"/>
  <c r="E16" i="4" l="1"/>
  <c r="E11" i="4" s="1"/>
  <c r="G11" i="4" l="1"/>
  <c r="B8" i="6" l="1"/>
  <c r="C35" i="4" l="1"/>
  <c r="C34" i="4"/>
  <c r="C14" i="4"/>
  <c r="B13" i="6"/>
  <c r="D23" i="6" s="1"/>
  <c r="B15" i="6"/>
  <c r="D25" i="6" s="1"/>
  <c r="G34" i="4" l="1"/>
  <c r="G35" i="4"/>
  <c r="E25" i="6"/>
  <c r="E23" i="6"/>
  <c r="B10" i="6" l="1"/>
  <c r="B17" i="6" s="1"/>
  <c r="B18" i="6" s="1"/>
  <c r="B19" i="6" s="1"/>
  <c r="D26" i="6" s="1"/>
  <c r="E26" i="6" l="1"/>
  <c r="E39" i="4" l="1"/>
  <c r="E30" i="4" s="1"/>
  <c r="G30" i="4" s="1"/>
  <c r="C33" i="4"/>
  <c r="C13" i="4"/>
  <c r="C16" i="4" s="1"/>
  <c r="C11" i="4" s="1"/>
  <c r="A11" i="4" l="1"/>
  <c r="E8" i="4" s="1"/>
  <c r="A8" i="4" s="1"/>
  <c r="E5" i="4" s="1"/>
  <c r="C39" i="4"/>
  <c r="C30" i="4" s="1"/>
  <c r="G33" i="4"/>
  <c r="A5" i="4" l="1"/>
  <c r="A30" i="4"/>
  <c r="E27" i="4" s="1"/>
  <c r="G39" i="4"/>
  <c r="A27" i="4" l="1"/>
  <c r="E24" i="4" s="1"/>
  <c r="A24" i="4" l="1"/>
  <c r="B2" i="6" l="1"/>
  <c r="B12" i="6" s="1"/>
  <c r="D22" i="6" l="1"/>
  <c r="B14" i="6"/>
  <c r="D24" i="6" s="1"/>
  <c r="E24" i="6" s="1"/>
  <c r="E22" i="6" l="1"/>
  <c r="E28" i="6" s="1"/>
</calcChain>
</file>

<file path=xl/sharedStrings.xml><?xml version="1.0" encoding="utf-8"?>
<sst xmlns="http://schemas.openxmlformats.org/spreadsheetml/2006/main" count="1528" uniqueCount="487">
  <si>
    <t/>
  </si>
  <si>
    <t>금  액</t>
  </si>
  <si>
    <t>단  가</t>
  </si>
  <si>
    <t>공    종</t>
  </si>
  <si>
    <t>150x150x1000</t>
  </si>
  <si>
    <t>재 료 비</t>
  </si>
  <si>
    <t>합    계</t>
  </si>
  <si>
    <t>1,600x600xH790</t>
  </si>
  <si>
    <t>100x100x1000</t>
  </si>
  <si>
    <t>TON</t>
  </si>
  <si>
    <t>수 량</t>
  </si>
  <si>
    <t>노 무 비</t>
  </si>
  <si>
    <t>M</t>
  </si>
  <si>
    <t>EA</t>
  </si>
  <si>
    <t>규  격</t>
  </si>
  <si>
    <t>단위</t>
  </si>
  <si>
    <t>산업안전보건관리비 산정내역서</t>
    <phoneticPr fontId="12" type="noConversion"/>
  </si>
  <si>
    <r>
      <rPr>
        <b/>
        <sz val="9"/>
        <color rgb="FF000000"/>
        <rFont val="맑은 고딕"/>
        <family val="3"/>
        <charset val="129"/>
        <scheme val="minor"/>
      </rPr>
      <t>설계변경 시 안전관리비 조정</t>
    </r>
    <r>
      <rPr>
        <b/>
        <sz val="9"/>
        <color rgb="FF000000"/>
        <rFont val="맑은 고딕"/>
        <family val="2"/>
        <charset val="1"/>
        <scheme val="minor"/>
      </rPr>
      <t>‧</t>
    </r>
    <r>
      <rPr>
        <b/>
        <sz val="9"/>
        <color rgb="FF000000"/>
        <rFont val="맑은 고딕"/>
        <family val="3"/>
        <charset val="129"/>
        <scheme val="minor"/>
      </rPr>
      <t>계상 방법</t>
    </r>
    <r>
      <rPr>
        <sz val="9"/>
        <color indexed="8"/>
        <rFont val="맑은 고딕"/>
        <family val="3"/>
        <charset val="129"/>
        <scheme val="minor"/>
      </rPr>
      <t xml:space="preserve">
   1. </t>
    </r>
    <r>
      <rPr>
        <sz val="9"/>
        <color rgb="FF000000"/>
        <rFont val="맑은 고딕"/>
        <family val="3"/>
        <charset val="129"/>
        <scheme val="minor"/>
      </rPr>
      <t>설계변경에</t>
    </r>
    <r>
      <rPr>
        <sz val="9"/>
        <color indexed="8"/>
        <rFont val="맑은 고딕"/>
        <family val="3"/>
        <charset val="129"/>
        <scheme val="minor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따른</t>
    </r>
    <r>
      <rPr>
        <sz val="9"/>
        <color indexed="8"/>
        <rFont val="맑은 고딕"/>
        <family val="3"/>
        <charset val="129"/>
        <scheme val="minor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안전관리비는</t>
    </r>
    <r>
      <rPr>
        <sz val="9"/>
        <color indexed="8"/>
        <rFont val="맑은 고딕"/>
        <family val="3"/>
        <charset val="129"/>
        <scheme val="minor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다음</t>
    </r>
    <r>
      <rPr>
        <sz val="9"/>
        <color indexed="8"/>
        <rFont val="맑은 고딕"/>
        <family val="3"/>
        <charset val="129"/>
        <scheme val="minor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계산식에</t>
    </r>
    <r>
      <rPr>
        <sz val="9"/>
        <color indexed="8"/>
        <rFont val="맑은 고딕"/>
        <family val="3"/>
        <charset val="129"/>
        <scheme val="minor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따라</t>
    </r>
    <r>
      <rPr>
        <sz val="9"/>
        <color indexed="8"/>
        <rFont val="맑은 고딕"/>
        <family val="3"/>
        <charset val="129"/>
        <scheme val="minor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산정한다</t>
    </r>
    <r>
      <rPr>
        <sz val="9"/>
        <color indexed="8"/>
        <rFont val="맑은 고딕"/>
        <family val="3"/>
        <charset val="129"/>
        <scheme val="minor"/>
      </rPr>
      <t xml:space="preserve">.
     </t>
    </r>
    <r>
      <rPr>
        <sz val="9"/>
        <color rgb="FF000000"/>
        <rFont val="맑은 고딕"/>
        <family val="3"/>
        <charset val="129"/>
        <scheme val="minor"/>
      </rPr>
      <t>❍</t>
    </r>
    <r>
      <rPr>
        <sz val="9"/>
        <color indexed="8"/>
        <rFont val="맑은 고딕"/>
        <family val="3"/>
        <charset val="129"/>
        <scheme val="minor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설계변경에</t>
    </r>
    <r>
      <rPr>
        <sz val="9"/>
        <color indexed="8"/>
        <rFont val="맑은 고딕"/>
        <family val="3"/>
        <charset val="129"/>
        <scheme val="minor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따른</t>
    </r>
    <r>
      <rPr>
        <sz val="9"/>
        <color indexed="8"/>
        <rFont val="맑은 고딕"/>
        <family val="3"/>
        <charset val="129"/>
        <scheme val="minor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안전관리비</t>
    </r>
    <r>
      <rPr>
        <sz val="9"/>
        <color indexed="8"/>
        <rFont val="맑은 고딕"/>
        <family val="3"/>
        <charset val="129"/>
        <scheme val="minor"/>
      </rPr>
      <t xml:space="preserve"> = </t>
    </r>
    <r>
      <rPr>
        <sz val="9"/>
        <color rgb="FF000000"/>
        <rFont val="맑은 고딕"/>
        <family val="3"/>
        <charset val="129"/>
        <scheme val="minor"/>
      </rPr>
      <t>설계변경</t>
    </r>
    <r>
      <rPr>
        <sz val="9"/>
        <color indexed="8"/>
        <rFont val="맑은 고딕"/>
        <family val="3"/>
        <charset val="129"/>
        <scheme val="minor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전의</t>
    </r>
    <r>
      <rPr>
        <sz val="9"/>
        <color indexed="8"/>
        <rFont val="맑은 고딕"/>
        <family val="3"/>
        <charset val="129"/>
        <scheme val="minor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안전관리비</t>
    </r>
    <r>
      <rPr>
        <sz val="9"/>
        <color indexed="8"/>
        <rFont val="맑은 고딕"/>
        <family val="3"/>
        <charset val="129"/>
        <scheme val="minor"/>
      </rPr>
      <t xml:space="preserve"> + </t>
    </r>
    <r>
      <rPr>
        <sz val="9"/>
        <color rgb="FF000000"/>
        <rFont val="맑은 고딕"/>
        <family val="3"/>
        <charset val="129"/>
        <scheme val="minor"/>
      </rPr>
      <t>설계변경으로</t>
    </r>
    <r>
      <rPr>
        <sz val="9"/>
        <color indexed="8"/>
        <rFont val="맑은 고딕"/>
        <family val="3"/>
        <charset val="129"/>
        <scheme val="minor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인한</t>
    </r>
    <r>
      <rPr>
        <sz val="9"/>
        <color indexed="8"/>
        <rFont val="맑은 고딕"/>
        <family val="3"/>
        <charset val="129"/>
        <scheme val="minor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안전관리비</t>
    </r>
    <r>
      <rPr>
        <sz val="9"/>
        <color indexed="8"/>
        <rFont val="맑은 고딕"/>
        <family val="3"/>
        <charset val="129"/>
        <scheme val="minor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증감액</t>
    </r>
    <r>
      <rPr>
        <sz val="9"/>
        <color indexed="8"/>
        <rFont val="맑은 고딕"/>
        <family val="3"/>
        <charset val="129"/>
        <scheme val="minor"/>
      </rPr>
      <t xml:space="preserve">	
   2. </t>
    </r>
    <r>
      <rPr>
        <sz val="9"/>
        <color rgb="FF000000"/>
        <rFont val="맑은 고딕"/>
        <family val="3"/>
        <charset val="129"/>
        <scheme val="minor"/>
      </rPr>
      <t>제</t>
    </r>
    <r>
      <rPr>
        <sz val="9"/>
        <color indexed="8"/>
        <rFont val="맑은 고딕"/>
        <family val="3"/>
        <charset val="129"/>
        <scheme val="minor"/>
      </rPr>
      <t>1</t>
    </r>
    <r>
      <rPr>
        <sz val="9"/>
        <color rgb="FF000000"/>
        <rFont val="맑은 고딕"/>
        <family val="3"/>
        <charset val="129"/>
        <scheme val="minor"/>
      </rPr>
      <t>호의</t>
    </r>
    <r>
      <rPr>
        <sz val="9"/>
        <color indexed="8"/>
        <rFont val="맑은 고딕"/>
        <family val="3"/>
        <charset val="129"/>
        <scheme val="minor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계산식에서</t>
    </r>
    <r>
      <rPr>
        <sz val="9"/>
        <color indexed="8"/>
        <rFont val="맑은 고딕"/>
        <family val="3"/>
        <charset val="129"/>
        <scheme val="minor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설계변경으로</t>
    </r>
    <r>
      <rPr>
        <sz val="9"/>
        <color indexed="8"/>
        <rFont val="맑은 고딕"/>
        <family val="3"/>
        <charset val="129"/>
        <scheme val="minor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인한</t>
    </r>
    <r>
      <rPr>
        <sz val="9"/>
        <color indexed="8"/>
        <rFont val="맑은 고딕"/>
        <family val="3"/>
        <charset val="129"/>
        <scheme val="minor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안전관리비</t>
    </r>
    <r>
      <rPr>
        <sz val="9"/>
        <color indexed="8"/>
        <rFont val="맑은 고딕"/>
        <family val="3"/>
        <charset val="129"/>
        <scheme val="minor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증감액은</t>
    </r>
    <r>
      <rPr>
        <sz val="9"/>
        <color indexed="8"/>
        <rFont val="맑은 고딕"/>
        <family val="3"/>
        <charset val="129"/>
        <scheme val="minor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다음</t>
    </r>
    <r>
      <rPr>
        <sz val="9"/>
        <color indexed="8"/>
        <rFont val="맑은 고딕"/>
        <family val="3"/>
        <charset val="129"/>
        <scheme val="minor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계산식에</t>
    </r>
    <r>
      <rPr>
        <sz val="9"/>
        <color indexed="8"/>
        <rFont val="맑은 고딕"/>
        <family val="3"/>
        <charset val="129"/>
        <scheme val="minor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따라</t>
    </r>
    <r>
      <rPr>
        <sz val="9"/>
        <color indexed="8"/>
        <rFont val="맑은 고딕"/>
        <family val="3"/>
        <charset val="129"/>
        <scheme val="minor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산정한다</t>
    </r>
    <r>
      <rPr>
        <sz val="9"/>
        <color indexed="8"/>
        <rFont val="맑은 고딕"/>
        <family val="3"/>
        <charset val="129"/>
        <scheme val="minor"/>
      </rPr>
      <t xml:space="preserve">. 
     </t>
    </r>
    <r>
      <rPr>
        <sz val="9"/>
        <color rgb="FF000000"/>
        <rFont val="맑은 고딕"/>
        <family val="3"/>
        <charset val="129"/>
        <scheme val="minor"/>
      </rPr>
      <t>❍</t>
    </r>
    <r>
      <rPr>
        <sz val="9"/>
        <color indexed="8"/>
        <rFont val="맑은 고딕"/>
        <family val="3"/>
        <charset val="129"/>
        <scheme val="minor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설계변경으로</t>
    </r>
    <r>
      <rPr>
        <sz val="9"/>
        <color indexed="8"/>
        <rFont val="맑은 고딕"/>
        <family val="3"/>
        <charset val="129"/>
        <scheme val="minor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인한</t>
    </r>
    <r>
      <rPr>
        <sz val="9"/>
        <color indexed="8"/>
        <rFont val="맑은 고딕"/>
        <family val="3"/>
        <charset val="129"/>
        <scheme val="minor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안전관리비</t>
    </r>
    <r>
      <rPr>
        <sz val="9"/>
        <color indexed="8"/>
        <rFont val="맑은 고딕"/>
        <family val="3"/>
        <charset val="129"/>
        <scheme val="minor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증감액</t>
    </r>
    <r>
      <rPr>
        <sz val="9"/>
        <color indexed="8"/>
        <rFont val="맑은 고딕"/>
        <family val="3"/>
        <charset val="129"/>
        <scheme val="minor"/>
      </rPr>
      <t xml:space="preserve"> = </t>
    </r>
    <r>
      <rPr>
        <sz val="9"/>
        <color rgb="FF000000"/>
        <rFont val="맑은 고딕"/>
        <family val="3"/>
        <charset val="129"/>
        <scheme val="minor"/>
      </rPr>
      <t>설계변경</t>
    </r>
    <r>
      <rPr>
        <sz val="9"/>
        <color indexed="8"/>
        <rFont val="맑은 고딕"/>
        <family val="3"/>
        <charset val="129"/>
        <scheme val="minor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전의</t>
    </r>
    <r>
      <rPr>
        <sz val="9"/>
        <color indexed="8"/>
        <rFont val="맑은 고딕"/>
        <family val="3"/>
        <charset val="129"/>
        <scheme val="minor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안전관리비</t>
    </r>
    <r>
      <rPr>
        <sz val="9"/>
        <color indexed="8"/>
        <rFont val="맑은 고딕"/>
        <family val="3"/>
        <charset val="129"/>
        <scheme val="minor"/>
      </rPr>
      <t xml:space="preserve"> × </t>
    </r>
    <r>
      <rPr>
        <sz val="9"/>
        <color rgb="FF000000"/>
        <rFont val="맑은 고딕"/>
        <family val="3"/>
        <charset val="129"/>
        <scheme val="minor"/>
      </rPr>
      <t>대상액의</t>
    </r>
    <r>
      <rPr>
        <sz val="9"/>
        <color indexed="8"/>
        <rFont val="맑은 고딕"/>
        <family val="3"/>
        <charset val="129"/>
        <scheme val="minor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증감</t>
    </r>
    <r>
      <rPr>
        <sz val="9"/>
        <color indexed="8"/>
        <rFont val="맑은 고딕"/>
        <family val="3"/>
        <charset val="129"/>
        <scheme val="minor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비율</t>
    </r>
    <r>
      <rPr>
        <sz val="9"/>
        <color indexed="8"/>
        <rFont val="맑은 고딕"/>
        <family val="3"/>
        <charset val="129"/>
        <scheme val="minor"/>
      </rPr>
      <t xml:space="preserve">
   3. </t>
    </r>
    <r>
      <rPr>
        <sz val="9"/>
        <color rgb="FF000000"/>
        <rFont val="맑은 고딕"/>
        <family val="3"/>
        <charset val="129"/>
        <scheme val="minor"/>
      </rPr>
      <t>제</t>
    </r>
    <r>
      <rPr>
        <sz val="9"/>
        <color indexed="8"/>
        <rFont val="맑은 고딕"/>
        <family val="3"/>
        <charset val="129"/>
        <scheme val="minor"/>
      </rPr>
      <t>2</t>
    </r>
    <r>
      <rPr>
        <sz val="9"/>
        <color rgb="FF000000"/>
        <rFont val="맑은 고딕"/>
        <family val="3"/>
        <charset val="129"/>
        <scheme val="minor"/>
      </rPr>
      <t>호의</t>
    </r>
    <r>
      <rPr>
        <sz val="9"/>
        <color indexed="8"/>
        <rFont val="맑은 고딕"/>
        <family val="3"/>
        <charset val="129"/>
        <scheme val="minor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계산식에서</t>
    </r>
    <r>
      <rPr>
        <sz val="9"/>
        <color indexed="8"/>
        <rFont val="맑은 고딕"/>
        <family val="3"/>
        <charset val="129"/>
        <scheme val="minor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대상액의</t>
    </r>
    <r>
      <rPr>
        <sz val="9"/>
        <color indexed="8"/>
        <rFont val="맑은 고딕"/>
        <family val="3"/>
        <charset val="129"/>
        <scheme val="minor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증감</t>
    </r>
    <r>
      <rPr>
        <sz val="9"/>
        <color indexed="8"/>
        <rFont val="맑은 고딕"/>
        <family val="3"/>
        <charset val="129"/>
        <scheme val="minor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비율은</t>
    </r>
    <r>
      <rPr>
        <sz val="9"/>
        <color indexed="8"/>
        <rFont val="맑은 고딕"/>
        <family val="3"/>
        <charset val="129"/>
        <scheme val="minor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다음</t>
    </r>
    <r>
      <rPr>
        <sz val="9"/>
        <color indexed="8"/>
        <rFont val="맑은 고딕"/>
        <family val="3"/>
        <charset val="129"/>
        <scheme val="minor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계산식에</t>
    </r>
    <r>
      <rPr>
        <sz val="9"/>
        <color indexed="8"/>
        <rFont val="맑은 고딕"/>
        <family val="3"/>
        <charset val="129"/>
        <scheme val="minor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따라</t>
    </r>
    <r>
      <rPr>
        <sz val="9"/>
        <color indexed="8"/>
        <rFont val="맑은 고딕"/>
        <family val="3"/>
        <charset val="129"/>
        <scheme val="minor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산정한다</t>
    </r>
    <r>
      <rPr>
        <sz val="9"/>
        <color indexed="8"/>
        <rFont val="맑은 고딕"/>
        <family val="3"/>
        <charset val="129"/>
        <scheme val="minor"/>
      </rPr>
      <t xml:space="preserve">. 
       </t>
    </r>
    <r>
      <rPr>
        <sz val="9"/>
        <color rgb="FF000000"/>
        <rFont val="맑은 고딕"/>
        <family val="3"/>
        <charset val="129"/>
        <scheme val="minor"/>
      </rPr>
      <t>이</t>
    </r>
    <r>
      <rPr>
        <sz val="9"/>
        <color indexed="8"/>
        <rFont val="맑은 고딕"/>
        <family val="3"/>
        <charset val="129"/>
        <scheme val="minor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경우</t>
    </r>
    <r>
      <rPr>
        <sz val="9"/>
        <color indexed="8"/>
        <rFont val="맑은 고딕"/>
        <family val="3"/>
        <charset val="129"/>
        <scheme val="minor"/>
      </rPr>
      <t xml:space="preserve">, </t>
    </r>
    <r>
      <rPr>
        <sz val="9"/>
        <color rgb="FF000000"/>
        <rFont val="맑은 고딕"/>
        <family val="3"/>
        <charset val="129"/>
        <scheme val="minor"/>
      </rPr>
      <t>대상액은</t>
    </r>
    <r>
      <rPr>
        <sz val="9"/>
        <color indexed="8"/>
        <rFont val="맑은 고딕"/>
        <family val="3"/>
        <charset val="129"/>
        <scheme val="minor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예정가격</t>
    </r>
    <r>
      <rPr>
        <sz val="9"/>
        <color indexed="8"/>
        <rFont val="맑은 고딕"/>
        <family val="3"/>
        <charset val="129"/>
        <scheme val="minor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작성시의</t>
    </r>
    <r>
      <rPr>
        <sz val="9"/>
        <color indexed="8"/>
        <rFont val="맑은 고딕"/>
        <family val="3"/>
        <charset val="129"/>
        <scheme val="minor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대상액이</t>
    </r>
    <r>
      <rPr>
        <sz val="9"/>
        <color indexed="8"/>
        <rFont val="맑은 고딕"/>
        <family val="3"/>
        <charset val="129"/>
        <scheme val="minor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아닌</t>
    </r>
    <r>
      <rPr>
        <sz val="9"/>
        <color indexed="8"/>
        <rFont val="맑은 고딕"/>
        <family val="3"/>
        <charset val="129"/>
        <scheme val="minor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설계변경</t>
    </r>
    <r>
      <rPr>
        <sz val="9"/>
        <color indexed="8"/>
        <rFont val="맑은 고딕"/>
        <family val="3"/>
        <charset val="129"/>
        <scheme val="minor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전</t>
    </r>
    <r>
      <rPr>
        <sz val="9"/>
        <color rgb="FF000000"/>
        <rFont val="맑은 고딕"/>
        <family val="2"/>
        <charset val="1"/>
        <scheme val="minor"/>
      </rPr>
      <t>‧</t>
    </r>
    <r>
      <rPr>
        <sz val="9"/>
        <color rgb="FF000000"/>
        <rFont val="맑은 고딕"/>
        <family val="3"/>
        <charset val="129"/>
        <scheme val="minor"/>
      </rPr>
      <t>후의</t>
    </r>
    <r>
      <rPr>
        <sz val="9"/>
        <color indexed="8"/>
        <rFont val="맑은 고딕"/>
        <family val="3"/>
        <charset val="129"/>
        <scheme val="minor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도급계약서상의</t>
    </r>
    <r>
      <rPr>
        <sz val="9"/>
        <color indexed="8"/>
        <rFont val="맑은 고딕"/>
        <family val="3"/>
        <charset val="129"/>
        <scheme val="minor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대상액을</t>
    </r>
    <r>
      <rPr>
        <sz val="9"/>
        <color indexed="8"/>
        <rFont val="맑은 고딕"/>
        <family val="3"/>
        <charset val="129"/>
        <scheme val="minor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말한다</t>
    </r>
    <r>
      <rPr>
        <sz val="9"/>
        <color indexed="8"/>
        <rFont val="맑은 고딕"/>
        <family val="3"/>
        <charset val="129"/>
        <scheme val="minor"/>
      </rPr>
      <t xml:space="preserve">.
      </t>
    </r>
    <r>
      <rPr>
        <sz val="9"/>
        <color rgb="FF000000"/>
        <rFont val="맑은 고딕"/>
        <family val="3"/>
        <charset val="129"/>
        <scheme val="minor"/>
      </rPr>
      <t>❍</t>
    </r>
    <r>
      <rPr>
        <sz val="9"/>
        <color indexed="8"/>
        <rFont val="맑은 고딕"/>
        <family val="3"/>
        <charset val="129"/>
        <scheme val="minor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대상액의</t>
    </r>
    <r>
      <rPr>
        <sz val="9"/>
        <color indexed="8"/>
        <rFont val="맑은 고딕"/>
        <family val="3"/>
        <charset val="129"/>
        <scheme val="minor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증감</t>
    </r>
    <r>
      <rPr>
        <sz val="9"/>
        <color indexed="8"/>
        <rFont val="맑은 고딕"/>
        <family val="3"/>
        <charset val="129"/>
        <scheme val="minor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비율</t>
    </r>
    <r>
      <rPr>
        <sz val="9"/>
        <color indexed="8"/>
        <rFont val="맑은 고딕"/>
        <family val="3"/>
        <charset val="129"/>
        <scheme val="minor"/>
      </rPr>
      <t xml:space="preserve"> = [(</t>
    </r>
    <r>
      <rPr>
        <sz val="9"/>
        <color rgb="FF000000"/>
        <rFont val="맑은 고딕"/>
        <family val="3"/>
        <charset val="129"/>
        <scheme val="minor"/>
      </rPr>
      <t>설계변경후</t>
    </r>
    <r>
      <rPr>
        <sz val="9"/>
        <color indexed="8"/>
        <rFont val="맑은 고딕"/>
        <family val="3"/>
        <charset val="129"/>
        <scheme val="minor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대상액</t>
    </r>
    <r>
      <rPr>
        <sz val="9"/>
        <color indexed="8"/>
        <rFont val="맑은 고딕"/>
        <family val="3"/>
        <charset val="129"/>
        <scheme val="minor"/>
      </rPr>
      <t xml:space="preserve"> – </t>
    </r>
    <r>
      <rPr>
        <sz val="9"/>
        <color rgb="FF000000"/>
        <rFont val="맑은 고딕"/>
        <family val="3"/>
        <charset val="129"/>
        <scheme val="minor"/>
      </rPr>
      <t>설계변경</t>
    </r>
    <r>
      <rPr>
        <sz val="9"/>
        <color indexed="8"/>
        <rFont val="맑은 고딕"/>
        <family val="3"/>
        <charset val="129"/>
        <scheme val="minor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전</t>
    </r>
    <r>
      <rPr>
        <sz val="9"/>
        <color indexed="8"/>
        <rFont val="맑은 고딕"/>
        <family val="3"/>
        <charset val="129"/>
        <scheme val="minor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대상액</t>
    </r>
    <r>
      <rPr>
        <sz val="9"/>
        <color indexed="8"/>
        <rFont val="맑은 고딕"/>
        <family val="3"/>
        <charset val="129"/>
        <scheme val="minor"/>
      </rPr>
      <t xml:space="preserve">) / </t>
    </r>
    <r>
      <rPr>
        <sz val="9"/>
        <color rgb="FF000000"/>
        <rFont val="맑은 고딕"/>
        <family val="3"/>
        <charset val="129"/>
        <scheme val="minor"/>
      </rPr>
      <t>설계변경</t>
    </r>
    <r>
      <rPr>
        <sz val="9"/>
        <color indexed="8"/>
        <rFont val="맑은 고딕"/>
        <family val="3"/>
        <charset val="129"/>
        <scheme val="minor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전</t>
    </r>
    <r>
      <rPr>
        <sz val="9"/>
        <color indexed="8"/>
        <rFont val="맑은 고딕"/>
        <family val="3"/>
        <charset val="129"/>
        <scheme val="minor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대상액</t>
    </r>
    <r>
      <rPr>
        <sz val="9"/>
        <color indexed="8"/>
        <rFont val="맑은 고딕"/>
        <family val="3"/>
        <charset val="129"/>
        <scheme val="minor"/>
      </rPr>
      <t xml:space="preserve">] × 100% </t>
    </r>
    <phoneticPr fontId="12" type="noConversion"/>
  </si>
  <si>
    <r>
      <t xml:space="preserve">1. </t>
    </r>
    <r>
      <rPr>
        <b/>
        <sz val="9"/>
        <color rgb="FF000000"/>
        <rFont val="맑은 고딕"/>
        <family val="3"/>
        <charset val="129"/>
        <scheme val="minor"/>
      </rPr>
      <t>설계변경에 따른 안전관리비</t>
    </r>
    <r>
      <rPr>
        <b/>
        <sz val="9"/>
        <color indexed="8"/>
        <rFont val="맑은 고딕"/>
        <family val="3"/>
        <charset val="129"/>
        <scheme val="minor"/>
      </rPr>
      <t xml:space="preserve"> = </t>
    </r>
    <r>
      <rPr>
        <b/>
        <sz val="9"/>
        <color rgb="FF000000"/>
        <rFont val="맑은 고딕"/>
        <family val="3"/>
        <charset val="129"/>
        <scheme val="minor"/>
      </rPr>
      <t>설계변경 전의 안전관리비 + 설계변경으로 인한 안전관리비 증감액</t>
    </r>
    <phoneticPr fontId="12" type="noConversion"/>
  </si>
  <si>
    <t>설계변경에따른 안전관리비</t>
    <phoneticPr fontId="12" type="noConversion"/>
  </si>
  <si>
    <t>=</t>
    <phoneticPr fontId="12" type="noConversion"/>
  </si>
  <si>
    <t>설계변경전의 안전관리비</t>
    <phoneticPr fontId="12" type="noConversion"/>
  </si>
  <si>
    <t>+</t>
    <phoneticPr fontId="12" type="noConversion"/>
  </si>
  <si>
    <t>2.설계변경으로 인한 안전관리비 증감액 = 설계변경 전의 안전관리비 × 대상액의 증감 비율</t>
    <phoneticPr fontId="12" type="noConversion"/>
  </si>
  <si>
    <t>설계변경으로 인한 
안전관리비 증감액</t>
    <phoneticPr fontId="12" type="noConversion"/>
  </si>
  <si>
    <t>x</t>
    <phoneticPr fontId="12" type="noConversion"/>
  </si>
  <si>
    <t>대상액의 증감비율</t>
    <phoneticPr fontId="12" type="noConversion"/>
  </si>
  <si>
    <t>3.대상액의 증감 비율 = [(설계변경후 대상액 – 설계변경 전 대상액) / 설계변경 전 대상액] × 100%</t>
    <phoneticPr fontId="12" type="noConversion"/>
  </si>
  <si>
    <t>대상액의증감비율</t>
    <phoneticPr fontId="12" type="noConversion"/>
  </si>
  <si>
    <t>[(설계변경후 대상액</t>
    <phoneticPr fontId="12" type="noConversion"/>
  </si>
  <si>
    <t>-</t>
    <phoneticPr fontId="12" type="noConversion"/>
  </si>
  <si>
    <t>설계변경전 대상액)</t>
    <phoneticPr fontId="12" type="noConversion"/>
  </si>
  <si>
    <t>/</t>
    <phoneticPr fontId="12" type="noConversion"/>
  </si>
  <si>
    <t>설계변경전 대상액]</t>
    <phoneticPr fontId="12" type="noConversion"/>
  </si>
  <si>
    <t>4.대상액</t>
    <phoneticPr fontId="12" type="noConversion"/>
  </si>
  <si>
    <t>재료비</t>
    <phoneticPr fontId="12" type="noConversion"/>
  </si>
  <si>
    <t>직접노무비</t>
    <phoneticPr fontId="12" type="noConversion"/>
  </si>
  <si>
    <t>할증(1.2)</t>
    <phoneticPr fontId="12" type="noConversion"/>
  </si>
  <si>
    <t>소 계</t>
    <phoneticPr fontId="12" type="noConversion"/>
  </si>
  <si>
    <t>안전관리비 산정내역서</t>
    <phoneticPr fontId="12" type="noConversion"/>
  </si>
  <si>
    <r>
      <t>(</t>
    </r>
    <r>
      <rPr>
        <sz val="9"/>
        <color indexed="8"/>
        <rFont val="맑은 고딕"/>
        <family val="3"/>
        <charset val="129"/>
        <scheme val="minor"/>
      </rPr>
      <t>직재+직노+산경+(관급)/1.1)x요율(1.19%)+계측비+안전관리비 작성 및 검토비</t>
    </r>
  </si>
  <si>
    <t>산출경비</t>
    <phoneticPr fontId="25" type="noConversion"/>
  </si>
  <si>
    <t>관급자재/1.1</t>
    <phoneticPr fontId="12" type="noConversion"/>
  </si>
  <si>
    <t>계측비</t>
    <phoneticPr fontId="25" type="noConversion"/>
  </si>
  <si>
    <t>안전관리비 작성검토비</t>
    <phoneticPr fontId="25" type="noConversion"/>
  </si>
  <si>
    <t>설계변경으로인한
 안전관리비 증감액</t>
    <phoneticPr fontId="12" type="noConversion"/>
  </si>
  <si>
    <t>설계변경으로인한 
안전관리비 증감액</t>
    <phoneticPr fontId="12" type="noConversion"/>
  </si>
  <si>
    <t>본</t>
  </si>
  <si>
    <t>개소</t>
  </si>
  <si>
    <t>산업안전보건관리비</t>
    <phoneticPr fontId="25" type="noConversion"/>
  </si>
  <si>
    <t>퇴직공제부금비</t>
    <phoneticPr fontId="25" type="noConversion"/>
  </si>
  <si>
    <t>노인장기요양보험</t>
    <phoneticPr fontId="25" type="noConversion"/>
  </si>
  <si>
    <t>국민연금</t>
    <phoneticPr fontId="25" type="noConversion"/>
  </si>
  <si>
    <t>건강보험</t>
    <phoneticPr fontId="25" type="noConversion"/>
  </si>
  <si>
    <t>증감</t>
    <phoneticPr fontId="25" type="noConversion"/>
  </si>
  <si>
    <t>변경</t>
    <phoneticPr fontId="25" type="noConversion"/>
  </si>
  <si>
    <t>당초</t>
    <phoneticPr fontId="25" type="noConversion"/>
  </si>
  <si>
    <t>구분</t>
    <phoneticPr fontId="25" type="noConversion"/>
  </si>
  <si>
    <t>설계변경 전의 산업안전보건관리비 + 설계변경으로 인한 산업안전보건관리비 증감액</t>
    <phoneticPr fontId="25" type="noConversion"/>
  </si>
  <si>
    <t>설계변경에 따른 산업안전보건관리비</t>
    <phoneticPr fontId="25" type="noConversion"/>
  </si>
  <si>
    <t>설계변경 전의 산업안전보건관리비 * 대상액의 증감비율</t>
    <phoneticPr fontId="25" type="noConversion"/>
  </si>
  <si>
    <t>설계변경으로 인한 산업안전보건관리비 증감액</t>
    <phoneticPr fontId="25" type="noConversion"/>
  </si>
  <si>
    <t>[(설계변경후 대상액 - 설계변경 전 대상액) / 설계변경 전 대상액] * 100%</t>
    <phoneticPr fontId="25" type="noConversion"/>
  </si>
  <si>
    <t>대상액 증감비율(%)</t>
    <phoneticPr fontId="25" type="noConversion"/>
  </si>
  <si>
    <t>변경으로 산출되는 퇴직공제부금비</t>
    <phoneticPr fontId="25" type="noConversion"/>
  </si>
  <si>
    <t>변경으로 산출되는 노인장기요양보험료</t>
    <phoneticPr fontId="25" type="noConversion"/>
  </si>
  <si>
    <t>변경으로 산출되는 국민연금보험료</t>
    <phoneticPr fontId="25" type="noConversion"/>
  </si>
  <si>
    <t>변경으로 산출되는 건강보험료</t>
    <phoneticPr fontId="25" type="noConversion"/>
  </si>
  <si>
    <t>설계변경 후 재료비</t>
    <phoneticPr fontId="25" type="noConversion"/>
  </si>
  <si>
    <t>설계변경 전 재료비</t>
    <phoneticPr fontId="25" type="noConversion"/>
  </si>
  <si>
    <t>설계변경 후 직접노무비</t>
    <phoneticPr fontId="25" type="noConversion"/>
  </si>
  <si>
    <t>설계변경 전 직접노무비</t>
    <phoneticPr fontId="25" type="noConversion"/>
  </si>
  <si>
    <t>%</t>
    <phoneticPr fontId="25" type="noConversion"/>
  </si>
  <si>
    <t>간접노무비 요율</t>
    <phoneticPr fontId="25" type="noConversion"/>
  </si>
  <si>
    <t>계상된 산업안전보건관리비(당초)</t>
    <phoneticPr fontId="25" type="noConversion"/>
  </si>
  <si>
    <t>퇴직공제부금요율</t>
    <phoneticPr fontId="25" type="noConversion"/>
  </si>
  <si>
    <t>계상된 퇴직공제부금비(당초)</t>
    <phoneticPr fontId="25" type="noConversion"/>
  </si>
  <si>
    <t>노인장기요양 요율</t>
    <phoneticPr fontId="25" type="noConversion"/>
  </si>
  <si>
    <t>계상된 노인장기요양보험료(당초)</t>
    <phoneticPr fontId="25" type="noConversion"/>
  </si>
  <si>
    <t>연금보험료 요율</t>
    <phoneticPr fontId="25" type="noConversion"/>
  </si>
  <si>
    <t>계상된 국민연금보험료(당초)</t>
    <phoneticPr fontId="25" type="noConversion"/>
  </si>
  <si>
    <t>건강보험료 요율</t>
    <phoneticPr fontId="25" type="noConversion"/>
  </si>
  <si>
    <t>요율입력</t>
    <phoneticPr fontId="25" type="noConversion"/>
  </si>
  <si>
    <t>내역서입력</t>
    <phoneticPr fontId="25" type="noConversion"/>
  </si>
  <si>
    <t>계상된 건강보험료(당초)</t>
    <phoneticPr fontId="25" type="noConversion"/>
  </si>
  <si>
    <t>설계변경 시 보험료 및 산업안전보건관리비 조정 계상액 계산</t>
    <phoneticPr fontId="25" type="noConversion"/>
  </si>
  <si>
    <t>식</t>
  </si>
  <si>
    <t xml:space="preserve">   포장경계석(직선)</t>
  </si>
  <si>
    <t xml:space="preserve">   녹지경계석(곡선)</t>
  </si>
  <si>
    <t xml:space="preserve">   녹지경계석(직선)</t>
  </si>
  <si>
    <t>조</t>
  </si>
  <si>
    <t>플랩밸브, STS304, 1,800A, 4.5K</t>
  </si>
  <si>
    <t>대</t>
  </si>
  <si>
    <t>수중 모터펌프(자동탈착식), 4.0㎥/min×12.0mH</t>
  </si>
  <si>
    <t>플랩밸브, STS304, 1,350A, 4.5K</t>
  </si>
  <si>
    <t>전동버터플라이밸브(ON/OFF, 고무시트), 1,350A, 4.5K</t>
  </si>
  <si>
    <t>양플랜지형, 1,350A, 4.5K</t>
  </si>
  <si>
    <t>수중사류펌프, 1,350mm×225㎥/min×8mH</t>
  </si>
  <si>
    <t xml:space="preserve">   레미콘</t>
  </si>
  <si>
    <t>레미콘, 경남(김해, 양산권), 25-18-120</t>
  </si>
  <si>
    <t>공    종    명</t>
    <phoneticPr fontId="12" type="noConversion"/>
  </si>
  <si>
    <t>규          격</t>
    <phoneticPr fontId="12" type="noConversion"/>
  </si>
  <si>
    <t>단 위</t>
    <phoneticPr fontId="12" type="noConversion"/>
  </si>
  <si>
    <t>수 량</t>
    <phoneticPr fontId="12" type="noConversion"/>
  </si>
  <si>
    <t>재 료 비</t>
    <phoneticPr fontId="12" type="noConversion"/>
  </si>
  <si>
    <t>노 무 비</t>
    <phoneticPr fontId="12" type="noConversion"/>
  </si>
  <si>
    <t>경     비</t>
    <phoneticPr fontId="12" type="noConversion"/>
  </si>
  <si>
    <t>비고</t>
    <phoneticPr fontId="12" type="noConversion"/>
  </si>
  <si>
    <t>단 가</t>
    <phoneticPr fontId="12" type="noConversion"/>
  </si>
  <si>
    <t>금  액</t>
    <phoneticPr fontId="12" type="noConversion"/>
  </si>
  <si>
    <t>수량증감</t>
    <phoneticPr fontId="12" type="noConversion"/>
  </si>
  <si>
    <t>금액증감</t>
    <phoneticPr fontId="12" type="noConversion"/>
  </si>
  <si>
    <t>▣ 관급자재</t>
  </si>
  <si>
    <t>▣ 관급자재</t>
    <phoneticPr fontId="12" type="noConversion"/>
  </si>
  <si>
    <r>
      <rPr>
        <sz val="9"/>
        <color indexed="8"/>
        <rFont val="맑은 고딕"/>
        <family val="3"/>
        <charset val="129"/>
      </rPr>
      <t>식</t>
    </r>
  </si>
  <si>
    <t xml:space="preserve"> A. 토목공사</t>
  </si>
  <si>
    <t xml:space="preserve"> A. 토목공사</t>
    <phoneticPr fontId="12" type="noConversion"/>
  </si>
  <si>
    <t xml:space="preserve">   .1) 레미콘</t>
  </si>
  <si>
    <t xml:space="preserve">   ..레미콘</t>
  </si>
  <si>
    <t>25-30-150, VAT 포함</t>
  </si>
  <si>
    <t>M3</t>
  </si>
  <si>
    <r>
      <t xml:space="preserve">25-30-150, VAT </t>
    </r>
    <r>
      <rPr>
        <sz val="9"/>
        <color indexed="8"/>
        <rFont val="맑은 고딕"/>
        <family val="3"/>
        <charset val="129"/>
      </rPr>
      <t>포함</t>
    </r>
  </si>
  <si>
    <t>25-27-150, VAT포함</t>
  </si>
  <si>
    <r>
      <t>25-27-150, VAT</t>
    </r>
    <r>
      <rPr>
        <sz val="9"/>
        <color indexed="8"/>
        <rFont val="맑은 고딕"/>
        <family val="3"/>
        <charset val="129"/>
      </rPr>
      <t>포함</t>
    </r>
  </si>
  <si>
    <t>25-24-150, VAT 포함</t>
  </si>
  <si>
    <r>
      <t xml:space="preserve">25-24-150, VAT </t>
    </r>
    <r>
      <rPr>
        <sz val="9"/>
        <color indexed="8"/>
        <rFont val="맑은 고딕"/>
        <family val="3"/>
        <charset val="129"/>
      </rPr>
      <t>포함</t>
    </r>
  </si>
  <si>
    <t>25-21-120, VAT포함</t>
  </si>
  <si>
    <r>
      <t>25-21-120, VAT</t>
    </r>
    <r>
      <rPr>
        <sz val="9"/>
        <color indexed="8"/>
        <rFont val="맑은 고딕"/>
        <family val="3"/>
        <charset val="129"/>
      </rPr>
      <t>포함</t>
    </r>
  </si>
  <si>
    <t>25-21-150, VAT 포함</t>
  </si>
  <si>
    <r>
      <t xml:space="preserve">25-21-150, VAT </t>
    </r>
    <r>
      <rPr>
        <sz val="9"/>
        <color indexed="8"/>
        <rFont val="맑은 고딕"/>
        <family val="3"/>
        <charset val="129"/>
      </rPr>
      <t>포함</t>
    </r>
  </si>
  <si>
    <t>25-18-150, VAT 포함(1차계약단가 적용)</t>
  </si>
  <si>
    <t xml:space="preserve">   ..레미콘 조달수수료</t>
  </si>
  <si>
    <t>자재비 0.54%(1차준공분 52,480원)</t>
  </si>
  <si>
    <t xml:space="preserve">   .2) 이형철근</t>
  </si>
  <si>
    <t xml:space="preserve">   ..이형철근</t>
  </si>
  <si>
    <t>H13m/m, SD400, VAT 포함</t>
  </si>
  <si>
    <t>H16m/m, SD400, VAT 포함</t>
  </si>
  <si>
    <t>H19m/m, SD400, VAT 포함</t>
  </si>
  <si>
    <t>H22m/m, SD400, VAT 포함</t>
  </si>
  <si>
    <t>H25m/m, SD400, VAT 포함</t>
  </si>
  <si>
    <t>H29m/m, SD400, VAT 포함</t>
  </si>
  <si>
    <t>H32m/m, SD400, VAT 포함</t>
  </si>
  <si>
    <t xml:space="preserve">   ..철근운반</t>
  </si>
  <si>
    <t>L=40km이내</t>
  </si>
  <si>
    <t>Ton</t>
  </si>
  <si>
    <r>
      <t>L=40km</t>
    </r>
    <r>
      <rPr>
        <sz val="9"/>
        <color indexed="8"/>
        <rFont val="맑은 고딕"/>
        <family val="3"/>
        <charset val="129"/>
      </rPr>
      <t>이내</t>
    </r>
  </si>
  <si>
    <t xml:space="preserve">   ..이형철근 조달수수료</t>
  </si>
  <si>
    <t>자재비 0.54%</t>
  </si>
  <si>
    <r>
      <rPr>
        <sz val="9"/>
        <color indexed="8"/>
        <rFont val="맑은 고딕"/>
        <family val="3"/>
        <charset val="129"/>
      </rPr>
      <t>자재비</t>
    </r>
    <r>
      <rPr>
        <sz val="9"/>
        <color indexed="8"/>
        <rFont val="Arial Narrow"/>
        <family val="2"/>
      </rPr>
      <t xml:space="preserve"> 0.54%</t>
    </r>
  </si>
  <si>
    <t xml:space="preserve">   .3) 아스콘</t>
  </si>
  <si>
    <t xml:space="preserve">   ..아스콘</t>
  </si>
  <si>
    <t>표층용(#78), VAT 포함</t>
  </si>
  <si>
    <r>
      <rPr>
        <sz val="9"/>
        <color indexed="8"/>
        <rFont val="맑은 고딕"/>
        <family val="3"/>
        <charset val="129"/>
      </rPr>
      <t>표층용</t>
    </r>
    <r>
      <rPr>
        <sz val="9"/>
        <color indexed="8"/>
        <rFont val="Arial Narrow"/>
        <family val="2"/>
      </rPr>
      <t xml:space="preserve">(#78), VAT </t>
    </r>
    <r>
      <rPr>
        <sz val="9"/>
        <color indexed="8"/>
        <rFont val="맑은 고딕"/>
        <family val="3"/>
        <charset val="129"/>
      </rPr>
      <t>포함</t>
    </r>
  </si>
  <si>
    <t>중간층(#67), VAT 포함</t>
  </si>
  <si>
    <r>
      <rPr>
        <sz val="9"/>
        <color indexed="8"/>
        <rFont val="맑은 고딕"/>
        <family val="3"/>
        <charset val="129"/>
      </rPr>
      <t>중간층</t>
    </r>
    <r>
      <rPr>
        <sz val="9"/>
        <color indexed="8"/>
        <rFont val="Arial Narrow"/>
        <family val="2"/>
      </rPr>
      <t xml:space="preserve">(#67), VAT </t>
    </r>
    <r>
      <rPr>
        <sz val="9"/>
        <color indexed="8"/>
        <rFont val="맑은 고딕"/>
        <family val="3"/>
        <charset val="129"/>
      </rPr>
      <t>포함</t>
    </r>
  </si>
  <si>
    <t xml:space="preserve">   ..순환아스콘</t>
  </si>
  <si>
    <t>중간용(#67), VAT 포함</t>
  </si>
  <si>
    <r>
      <rPr>
        <sz val="9"/>
        <color indexed="8"/>
        <rFont val="맑은 고딕"/>
        <family val="3"/>
        <charset val="129"/>
      </rPr>
      <t>중간용</t>
    </r>
    <r>
      <rPr>
        <sz val="9"/>
        <color indexed="8"/>
        <rFont val="Arial Narrow"/>
        <family val="2"/>
      </rPr>
      <t xml:space="preserve">(#67), VAT </t>
    </r>
    <r>
      <rPr>
        <sz val="9"/>
        <color indexed="8"/>
        <rFont val="맑은 고딕"/>
        <family val="3"/>
        <charset val="129"/>
      </rPr>
      <t>포함</t>
    </r>
  </si>
  <si>
    <t>기층(#467), VAT 포함</t>
  </si>
  <si>
    <r>
      <rPr>
        <sz val="9"/>
        <color indexed="8"/>
        <rFont val="맑은 고딕"/>
        <family val="3"/>
        <charset val="129"/>
      </rPr>
      <t>기층</t>
    </r>
    <r>
      <rPr>
        <sz val="9"/>
        <color indexed="8"/>
        <rFont val="Arial Narrow"/>
        <family val="2"/>
      </rPr>
      <t xml:space="preserve">(#467), VAT </t>
    </r>
    <r>
      <rPr>
        <sz val="9"/>
        <color indexed="8"/>
        <rFont val="맑은 고딕"/>
        <family val="3"/>
        <charset val="129"/>
      </rPr>
      <t>포함</t>
    </r>
  </si>
  <si>
    <t xml:space="preserve">   ..아스콘 조달수수료</t>
  </si>
  <si>
    <t xml:space="preserve">   .4) GRP관</t>
  </si>
  <si>
    <t xml:space="preserve">   ..GRP관(직관)</t>
  </si>
  <si>
    <t>D450mm×6.0m, VAT 포함</t>
  </si>
  <si>
    <r>
      <t xml:space="preserve">D450mm×6.0m, VAT </t>
    </r>
    <r>
      <rPr>
        <sz val="9"/>
        <color indexed="8"/>
        <rFont val="맑은 고딕"/>
        <family val="3"/>
        <charset val="129"/>
      </rPr>
      <t>포함</t>
    </r>
  </si>
  <si>
    <r>
      <rPr>
        <sz val="9"/>
        <color indexed="8"/>
        <rFont val="맑은 고딕"/>
        <family val="3"/>
        <charset val="129"/>
      </rPr>
      <t>본</t>
    </r>
  </si>
  <si>
    <t>D500mm×6.0m, VAT 포함</t>
  </si>
  <si>
    <r>
      <t xml:space="preserve">D500mm×6.0m, VAT </t>
    </r>
    <r>
      <rPr>
        <sz val="9"/>
        <color indexed="8"/>
        <rFont val="맑은 고딕"/>
        <family val="3"/>
        <charset val="129"/>
      </rPr>
      <t>포함</t>
    </r>
  </si>
  <si>
    <t>D600mm×6.0m, VAT 포함</t>
  </si>
  <si>
    <r>
      <t xml:space="preserve">D600mm×6.0m, VAT </t>
    </r>
    <r>
      <rPr>
        <sz val="9"/>
        <color indexed="8"/>
        <rFont val="맑은 고딕"/>
        <family val="3"/>
        <charset val="129"/>
      </rPr>
      <t>포함</t>
    </r>
  </si>
  <si>
    <t>D700mm×6.0m, VAT 포함</t>
  </si>
  <si>
    <r>
      <t xml:space="preserve">D700mm×6.0m, VAT </t>
    </r>
    <r>
      <rPr>
        <sz val="9"/>
        <color indexed="8"/>
        <rFont val="맑은 고딕"/>
        <family val="3"/>
        <charset val="129"/>
      </rPr>
      <t>포함</t>
    </r>
  </si>
  <si>
    <t>D800mm×6.0m, VAT 포함</t>
  </si>
  <si>
    <r>
      <t xml:space="preserve">D800mm×6.0m, VAT </t>
    </r>
    <r>
      <rPr>
        <sz val="9"/>
        <color indexed="8"/>
        <rFont val="맑은 고딕"/>
        <family val="3"/>
        <charset val="129"/>
      </rPr>
      <t>포함</t>
    </r>
  </si>
  <si>
    <t>D900mm×6.0m, VAT 포함</t>
  </si>
  <si>
    <r>
      <t xml:space="preserve">D900mm×6.0m, VAT </t>
    </r>
    <r>
      <rPr>
        <sz val="9"/>
        <color indexed="8"/>
        <rFont val="맑은 고딕"/>
        <family val="3"/>
        <charset val="129"/>
      </rPr>
      <t>포함</t>
    </r>
  </si>
  <si>
    <t>D1350mm×6.0m, VAT 포함</t>
  </si>
  <si>
    <r>
      <t xml:space="preserve">D1350mm×6.0m, VAT </t>
    </r>
    <r>
      <rPr>
        <sz val="9"/>
        <color indexed="8"/>
        <rFont val="맑은 고딕"/>
        <family val="3"/>
        <charset val="129"/>
      </rPr>
      <t>포함</t>
    </r>
  </si>
  <si>
    <t xml:space="preserve">   ..GRP관</t>
  </si>
  <si>
    <t>연결구, D450mm, VAT 포함</t>
  </si>
  <si>
    <r>
      <rPr>
        <sz val="9"/>
        <color indexed="8"/>
        <rFont val="맑은 고딕"/>
        <family val="3"/>
        <charset val="129"/>
      </rPr>
      <t>연결구</t>
    </r>
    <r>
      <rPr>
        <sz val="9"/>
        <color indexed="8"/>
        <rFont val="Arial Narrow"/>
        <family val="2"/>
      </rPr>
      <t xml:space="preserve">, D450mm, VAT </t>
    </r>
    <r>
      <rPr>
        <sz val="9"/>
        <color indexed="8"/>
        <rFont val="맑은 고딕"/>
        <family val="3"/>
        <charset val="129"/>
      </rPr>
      <t>포함</t>
    </r>
  </si>
  <si>
    <t>연결구, D500mm, VAT 포함</t>
  </si>
  <si>
    <r>
      <rPr>
        <sz val="9"/>
        <color indexed="8"/>
        <rFont val="맑은 고딕"/>
        <family val="3"/>
        <charset val="129"/>
      </rPr>
      <t>연결구</t>
    </r>
    <r>
      <rPr>
        <sz val="9"/>
        <color indexed="8"/>
        <rFont val="Arial Narrow"/>
        <family val="2"/>
      </rPr>
      <t xml:space="preserve">, D500mm, VAT </t>
    </r>
    <r>
      <rPr>
        <sz val="9"/>
        <color indexed="8"/>
        <rFont val="맑은 고딕"/>
        <family val="3"/>
        <charset val="129"/>
      </rPr>
      <t>포함</t>
    </r>
  </si>
  <si>
    <t>연결구, D600mm, VAT 포함</t>
  </si>
  <si>
    <r>
      <rPr>
        <sz val="9"/>
        <color indexed="8"/>
        <rFont val="맑은 고딕"/>
        <family val="3"/>
        <charset val="129"/>
      </rPr>
      <t>연결구</t>
    </r>
    <r>
      <rPr>
        <sz val="9"/>
        <color indexed="8"/>
        <rFont val="Arial Narrow"/>
        <family val="2"/>
      </rPr>
      <t xml:space="preserve">, D600mm, VAT </t>
    </r>
    <r>
      <rPr>
        <sz val="9"/>
        <color indexed="8"/>
        <rFont val="맑은 고딕"/>
        <family val="3"/>
        <charset val="129"/>
      </rPr>
      <t>포함</t>
    </r>
  </si>
  <si>
    <t>연결구, D700mm, VAT 포함</t>
  </si>
  <si>
    <r>
      <rPr>
        <sz val="9"/>
        <color indexed="8"/>
        <rFont val="맑은 고딕"/>
        <family val="3"/>
        <charset val="129"/>
      </rPr>
      <t>연결구</t>
    </r>
    <r>
      <rPr>
        <sz val="9"/>
        <color indexed="8"/>
        <rFont val="Arial Narrow"/>
        <family val="2"/>
      </rPr>
      <t xml:space="preserve">, D700mm, VAT </t>
    </r>
    <r>
      <rPr>
        <sz val="9"/>
        <color indexed="8"/>
        <rFont val="맑은 고딕"/>
        <family val="3"/>
        <charset val="129"/>
      </rPr>
      <t>포함</t>
    </r>
  </si>
  <si>
    <t>연결구, D800mm, VAT 포함</t>
  </si>
  <si>
    <r>
      <rPr>
        <sz val="9"/>
        <color indexed="8"/>
        <rFont val="맑은 고딕"/>
        <family val="3"/>
        <charset val="129"/>
      </rPr>
      <t>연결구</t>
    </r>
    <r>
      <rPr>
        <sz val="9"/>
        <color indexed="8"/>
        <rFont val="Arial Narrow"/>
        <family val="2"/>
      </rPr>
      <t xml:space="preserve">, D800mm, VAT </t>
    </r>
    <r>
      <rPr>
        <sz val="9"/>
        <color indexed="8"/>
        <rFont val="맑은 고딕"/>
        <family val="3"/>
        <charset val="129"/>
      </rPr>
      <t>포함</t>
    </r>
  </si>
  <si>
    <t>연결구, D900mm, VAT 포함</t>
  </si>
  <si>
    <r>
      <rPr>
        <sz val="9"/>
        <color indexed="8"/>
        <rFont val="맑은 고딕"/>
        <family val="3"/>
        <charset val="129"/>
      </rPr>
      <t>연결구</t>
    </r>
    <r>
      <rPr>
        <sz val="9"/>
        <color indexed="8"/>
        <rFont val="Arial Narrow"/>
        <family val="2"/>
      </rPr>
      <t xml:space="preserve">, D900mm, VAT </t>
    </r>
    <r>
      <rPr>
        <sz val="9"/>
        <color indexed="8"/>
        <rFont val="맑은 고딕"/>
        <family val="3"/>
        <charset val="129"/>
      </rPr>
      <t>포함</t>
    </r>
  </si>
  <si>
    <t>연결구, D1350mm, VAT 포함</t>
  </si>
  <si>
    <r>
      <rPr>
        <sz val="9"/>
        <color indexed="8"/>
        <rFont val="맑은 고딕"/>
        <family val="3"/>
        <charset val="129"/>
      </rPr>
      <t>연결구</t>
    </r>
    <r>
      <rPr>
        <sz val="9"/>
        <color indexed="8"/>
        <rFont val="Arial Narrow"/>
        <family val="2"/>
      </rPr>
      <t xml:space="preserve">, D1350mm, VAT </t>
    </r>
    <r>
      <rPr>
        <sz val="9"/>
        <color indexed="8"/>
        <rFont val="맑은 고딕"/>
        <family val="3"/>
        <charset val="129"/>
      </rPr>
      <t>포함</t>
    </r>
  </si>
  <si>
    <t xml:space="preserve">   ..GRP 새들분기구</t>
  </si>
  <si>
    <t>(450ⅹ250:VAT포함)</t>
  </si>
  <si>
    <t xml:space="preserve">   ..GRP 새들분기구</t>
    <phoneticPr fontId="12" type="noConversion"/>
  </si>
  <si>
    <t>(900ⅹ250:VAT포함)</t>
  </si>
  <si>
    <t>(1350ⅹ250:VAT포함)</t>
  </si>
  <si>
    <t xml:space="preserve">   ..GRP맨홀</t>
  </si>
  <si>
    <t>Ø1200ⅹH2100ⅹØ700:VAT포함</t>
  </si>
  <si>
    <r>
      <t>Ø1200</t>
    </r>
    <r>
      <rPr>
        <sz val="9"/>
        <color indexed="8"/>
        <rFont val="맑은 고딕"/>
        <family val="3"/>
        <charset val="129"/>
      </rPr>
      <t>ⅹ</t>
    </r>
    <r>
      <rPr>
        <sz val="9"/>
        <color indexed="8"/>
        <rFont val="Arial Narrow"/>
        <family val="2"/>
      </rPr>
      <t>H2100</t>
    </r>
    <r>
      <rPr>
        <sz val="9"/>
        <color indexed="8"/>
        <rFont val="맑은 고딕"/>
        <family val="3"/>
        <charset val="129"/>
      </rPr>
      <t>ⅹ</t>
    </r>
    <r>
      <rPr>
        <sz val="9"/>
        <color indexed="8"/>
        <rFont val="Arial Narrow"/>
        <family val="2"/>
      </rPr>
      <t>Ø700:VAT</t>
    </r>
    <r>
      <rPr>
        <sz val="9"/>
        <color indexed="8"/>
        <rFont val="맑은 고딕"/>
        <family val="3"/>
        <charset val="129"/>
      </rPr>
      <t>포함</t>
    </r>
  </si>
  <si>
    <t>Ø1200ⅹH2100ⅹØ800:VAT포함</t>
  </si>
  <si>
    <r>
      <t>Ø1200</t>
    </r>
    <r>
      <rPr>
        <sz val="9"/>
        <color indexed="8"/>
        <rFont val="맑은 고딕"/>
        <family val="3"/>
        <charset val="129"/>
      </rPr>
      <t>ⅹ</t>
    </r>
    <r>
      <rPr>
        <sz val="9"/>
        <color indexed="8"/>
        <rFont val="Arial Narrow"/>
        <family val="2"/>
      </rPr>
      <t>H2100</t>
    </r>
    <r>
      <rPr>
        <sz val="9"/>
        <color indexed="8"/>
        <rFont val="맑은 고딕"/>
        <family val="3"/>
        <charset val="129"/>
      </rPr>
      <t>ⅹ</t>
    </r>
    <r>
      <rPr>
        <sz val="9"/>
        <color indexed="8"/>
        <rFont val="Arial Narrow"/>
        <family val="2"/>
      </rPr>
      <t>Ø800:VAT</t>
    </r>
    <r>
      <rPr>
        <sz val="9"/>
        <color indexed="8"/>
        <rFont val="맑은 고딕"/>
        <family val="3"/>
        <charset val="129"/>
      </rPr>
      <t>포함</t>
    </r>
  </si>
  <si>
    <t>Ø1200ⅹH2100ⅹØ900:VAT포함</t>
  </si>
  <si>
    <r>
      <t>Ø1200</t>
    </r>
    <r>
      <rPr>
        <sz val="9"/>
        <color indexed="8"/>
        <rFont val="맑은 고딕"/>
        <family val="3"/>
        <charset val="129"/>
      </rPr>
      <t>ⅹ</t>
    </r>
    <r>
      <rPr>
        <sz val="9"/>
        <color indexed="8"/>
        <rFont val="Arial Narrow"/>
        <family val="2"/>
      </rPr>
      <t>H2100</t>
    </r>
    <r>
      <rPr>
        <sz val="9"/>
        <color indexed="8"/>
        <rFont val="맑은 고딕"/>
        <family val="3"/>
        <charset val="129"/>
      </rPr>
      <t>ⅹ</t>
    </r>
    <r>
      <rPr>
        <sz val="9"/>
        <color indexed="8"/>
        <rFont val="Arial Narrow"/>
        <family val="2"/>
      </rPr>
      <t>Ø900:VAT</t>
    </r>
    <r>
      <rPr>
        <sz val="9"/>
        <color indexed="8"/>
        <rFont val="맑은 고딕"/>
        <family val="3"/>
        <charset val="129"/>
      </rPr>
      <t>포함</t>
    </r>
  </si>
  <si>
    <t>Ø1800ⅹH2600ⅹØ1350:VAT포함</t>
  </si>
  <si>
    <r>
      <t>Ø1800</t>
    </r>
    <r>
      <rPr>
        <sz val="9"/>
        <color indexed="8"/>
        <rFont val="맑은 고딕"/>
        <family val="3"/>
        <charset val="129"/>
      </rPr>
      <t>ⅹ</t>
    </r>
    <r>
      <rPr>
        <sz val="9"/>
        <color indexed="8"/>
        <rFont val="Arial Narrow"/>
        <family val="2"/>
      </rPr>
      <t>H2600</t>
    </r>
    <r>
      <rPr>
        <sz val="9"/>
        <color indexed="8"/>
        <rFont val="맑은 고딕"/>
        <family val="3"/>
        <charset val="129"/>
      </rPr>
      <t>ⅹ</t>
    </r>
    <r>
      <rPr>
        <sz val="9"/>
        <color indexed="8"/>
        <rFont val="Arial Narrow"/>
        <family val="2"/>
      </rPr>
      <t>Ø1350:VAT</t>
    </r>
    <r>
      <rPr>
        <sz val="9"/>
        <color indexed="8"/>
        <rFont val="맑은 고딕"/>
        <family val="3"/>
        <charset val="129"/>
      </rPr>
      <t>포함</t>
    </r>
  </si>
  <si>
    <t>Ø900ⅹH1350ⅹØ450:VAT포함</t>
  </si>
  <si>
    <r>
      <t>Ø900</t>
    </r>
    <r>
      <rPr>
        <sz val="9"/>
        <color indexed="8"/>
        <rFont val="맑은 고딕"/>
        <family val="3"/>
        <charset val="129"/>
      </rPr>
      <t>ⅹ</t>
    </r>
    <r>
      <rPr>
        <sz val="9"/>
        <color indexed="8"/>
        <rFont val="Arial Narrow"/>
        <family val="2"/>
      </rPr>
      <t>H1350</t>
    </r>
    <r>
      <rPr>
        <sz val="9"/>
        <color indexed="8"/>
        <rFont val="맑은 고딕"/>
        <family val="3"/>
        <charset val="129"/>
      </rPr>
      <t>ⅹ</t>
    </r>
    <r>
      <rPr>
        <sz val="9"/>
        <color indexed="8"/>
        <rFont val="Arial Narrow"/>
        <family val="2"/>
      </rPr>
      <t>Ø450:VAT</t>
    </r>
    <r>
      <rPr>
        <sz val="9"/>
        <color indexed="8"/>
        <rFont val="맑은 고딕"/>
        <family val="3"/>
        <charset val="129"/>
      </rPr>
      <t>포함</t>
    </r>
  </si>
  <si>
    <t xml:space="preserve">   ..GRP맨홀 높이조절관</t>
  </si>
  <si>
    <t>(Ø900ⅹH10:VAT포함)</t>
  </si>
  <si>
    <t xml:space="preserve">   ..GRP맨홀 높이조절관</t>
    <phoneticPr fontId="12" type="noConversion"/>
  </si>
  <si>
    <r>
      <t>(Ø900</t>
    </r>
    <r>
      <rPr>
        <sz val="9"/>
        <color indexed="8"/>
        <rFont val="맑은 고딕"/>
        <family val="3"/>
        <charset val="129"/>
      </rPr>
      <t>ⅹ</t>
    </r>
    <r>
      <rPr>
        <sz val="9"/>
        <color indexed="8"/>
        <rFont val="Arial Narrow"/>
        <family val="2"/>
      </rPr>
      <t>H10:VAT</t>
    </r>
    <r>
      <rPr>
        <sz val="9"/>
        <color indexed="8"/>
        <rFont val="맑은 고딕"/>
        <family val="3"/>
        <charset val="129"/>
      </rPr>
      <t>포함</t>
    </r>
    <r>
      <rPr>
        <sz val="9"/>
        <color indexed="8"/>
        <rFont val="Arial Narrow"/>
        <family val="2"/>
      </rPr>
      <t>)</t>
    </r>
    <phoneticPr fontId="12" type="noConversion"/>
  </si>
  <si>
    <t>(Ø1200ⅹH10:VAT포함)</t>
  </si>
  <si>
    <r>
      <t>(Ø1200</t>
    </r>
    <r>
      <rPr>
        <sz val="9"/>
        <color indexed="8"/>
        <rFont val="맑은 고딕"/>
        <family val="3"/>
        <charset val="129"/>
      </rPr>
      <t>ⅹ</t>
    </r>
    <r>
      <rPr>
        <sz val="9"/>
        <color indexed="8"/>
        <rFont val="Arial Narrow"/>
        <family val="2"/>
      </rPr>
      <t>H10:VAT</t>
    </r>
    <r>
      <rPr>
        <sz val="9"/>
        <color indexed="8"/>
        <rFont val="맑은 고딕"/>
        <family val="3"/>
        <charset val="129"/>
      </rPr>
      <t>포함</t>
    </r>
    <r>
      <rPr>
        <sz val="9"/>
        <color indexed="8"/>
        <rFont val="Arial Narrow"/>
        <family val="2"/>
      </rPr>
      <t>)</t>
    </r>
    <phoneticPr fontId="12" type="noConversion"/>
  </si>
  <si>
    <t>(Ø1800ⅹH10:VAT포함)</t>
  </si>
  <si>
    <r>
      <t>(Ø1800</t>
    </r>
    <r>
      <rPr>
        <sz val="9"/>
        <color indexed="8"/>
        <rFont val="맑은 고딕"/>
        <family val="3"/>
        <charset val="129"/>
      </rPr>
      <t>ⅹ</t>
    </r>
    <r>
      <rPr>
        <sz val="9"/>
        <color indexed="8"/>
        <rFont val="Arial Narrow"/>
        <family val="2"/>
      </rPr>
      <t>H10:VAT</t>
    </r>
    <r>
      <rPr>
        <sz val="9"/>
        <color indexed="8"/>
        <rFont val="맑은 고딕"/>
        <family val="3"/>
        <charset val="129"/>
      </rPr>
      <t>포함</t>
    </r>
    <r>
      <rPr>
        <sz val="9"/>
        <color indexed="8"/>
        <rFont val="Arial Narrow"/>
        <family val="2"/>
      </rPr>
      <t>)</t>
    </r>
    <phoneticPr fontId="12" type="noConversion"/>
  </si>
  <si>
    <t xml:space="preserve">   ..GRP맨홀 지관</t>
  </si>
  <si>
    <t>(Ø250:VAT포함)</t>
  </si>
  <si>
    <r>
      <t xml:space="preserve">   ..GRP</t>
    </r>
    <r>
      <rPr>
        <sz val="9"/>
        <color rgb="FF000000"/>
        <rFont val="맑은 고딕"/>
        <family val="3"/>
        <charset val="129"/>
        <scheme val="minor"/>
      </rPr>
      <t>맨홀</t>
    </r>
    <r>
      <rPr>
        <sz val="9"/>
        <color indexed="8"/>
        <rFont val="맑은 고딕"/>
        <family val="3"/>
        <charset val="129"/>
        <scheme val="minor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지관</t>
    </r>
    <phoneticPr fontId="12" type="noConversion"/>
  </si>
  <si>
    <r>
      <t>(Ø250:VAT</t>
    </r>
    <r>
      <rPr>
        <sz val="9"/>
        <color indexed="8"/>
        <rFont val="맑은 고딕"/>
        <family val="3"/>
        <charset val="129"/>
      </rPr>
      <t>포함</t>
    </r>
    <r>
      <rPr>
        <sz val="9"/>
        <color indexed="8"/>
        <rFont val="Arial Narrow"/>
        <family val="2"/>
      </rPr>
      <t>)</t>
    </r>
    <phoneticPr fontId="12" type="noConversion"/>
  </si>
  <si>
    <t>(Ø450:VAT포함)</t>
  </si>
  <si>
    <r>
      <t>(Ø450:VAT</t>
    </r>
    <r>
      <rPr>
        <sz val="9"/>
        <color indexed="8"/>
        <rFont val="맑은 고딕"/>
        <family val="3"/>
        <charset val="129"/>
      </rPr>
      <t>포함</t>
    </r>
    <r>
      <rPr>
        <sz val="9"/>
        <color indexed="8"/>
        <rFont val="Arial Narrow"/>
        <family val="2"/>
      </rPr>
      <t>)</t>
    </r>
    <phoneticPr fontId="12" type="noConversion"/>
  </si>
  <si>
    <t>(Ø700:VAT포함)</t>
  </si>
  <si>
    <r>
      <t>(Ø700:VAT</t>
    </r>
    <r>
      <rPr>
        <sz val="9"/>
        <color indexed="8"/>
        <rFont val="맑은 고딕"/>
        <family val="3"/>
        <charset val="129"/>
      </rPr>
      <t>포함</t>
    </r>
    <r>
      <rPr>
        <sz val="9"/>
        <color indexed="8"/>
        <rFont val="Arial Narrow"/>
        <family val="2"/>
      </rPr>
      <t>)</t>
    </r>
    <phoneticPr fontId="12" type="noConversion"/>
  </si>
  <si>
    <t>(Ø1100:VAT포함)</t>
  </si>
  <si>
    <r>
      <t>(Ø1100:VAT</t>
    </r>
    <r>
      <rPr>
        <sz val="9"/>
        <color indexed="8"/>
        <rFont val="맑은 고딕"/>
        <family val="3"/>
        <charset val="129"/>
      </rPr>
      <t>포함</t>
    </r>
    <r>
      <rPr>
        <sz val="9"/>
        <color indexed="8"/>
        <rFont val="Arial Narrow"/>
        <family val="2"/>
      </rPr>
      <t>)</t>
    </r>
    <phoneticPr fontId="12" type="noConversion"/>
  </si>
  <si>
    <t xml:space="preserve">   ..GRP관 조달수수료</t>
  </si>
  <si>
    <t xml:space="preserve">   .5) PC암거</t>
  </si>
  <si>
    <t xml:space="preserve">   ..PC BOX</t>
  </si>
  <si>
    <t>1.0*1.0, VAT 포함</t>
  </si>
  <si>
    <t>m</t>
  </si>
  <si>
    <r>
      <t xml:space="preserve">1.0*1.0, VAT </t>
    </r>
    <r>
      <rPr>
        <sz val="9"/>
        <color indexed="8"/>
        <rFont val="맑은 고딕"/>
        <family val="3"/>
        <charset val="129"/>
      </rPr>
      <t>포함</t>
    </r>
  </si>
  <si>
    <t>1.2*1.0, VAT 포함</t>
  </si>
  <si>
    <r>
      <t xml:space="preserve">1.2*1.0, VAT </t>
    </r>
    <r>
      <rPr>
        <sz val="9"/>
        <color indexed="8"/>
        <rFont val="맑은 고딕"/>
        <family val="3"/>
        <charset val="129"/>
      </rPr>
      <t>포함</t>
    </r>
  </si>
  <si>
    <t>2.0*1.0, VAT 포함</t>
  </si>
  <si>
    <r>
      <t xml:space="preserve">2.0*1.0, VAT </t>
    </r>
    <r>
      <rPr>
        <sz val="9"/>
        <color indexed="8"/>
        <rFont val="맑은 고딕"/>
        <family val="3"/>
        <charset val="129"/>
      </rPr>
      <t>포함</t>
    </r>
  </si>
  <si>
    <t xml:space="preserve">   ..PC암거 조달수수료</t>
  </si>
  <si>
    <t xml:space="preserve">   .6) 기타</t>
  </si>
  <si>
    <t xml:space="preserve">   ..파형강관</t>
  </si>
  <si>
    <t>(Ø250ⅹt1.6)</t>
  </si>
  <si>
    <t>철근</t>
  </si>
  <si>
    <t xml:space="preserve">   ..파형강관</t>
    <phoneticPr fontId="12" type="noConversion"/>
  </si>
  <si>
    <t>M</t>
    <phoneticPr fontId="12" type="noConversion"/>
  </si>
  <si>
    <t>철근</t>
    <phoneticPr fontId="12" type="noConversion"/>
  </si>
  <si>
    <t xml:space="preserve">   ..파형강관이음관</t>
  </si>
  <si>
    <t>(Ø250)</t>
  </si>
  <si>
    <t>grp관</t>
  </si>
  <si>
    <t xml:space="preserve">   ..파형강관이음관</t>
    <phoneticPr fontId="12" type="noConversion"/>
  </si>
  <si>
    <t>(Ø250)</t>
    <phoneticPr fontId="12" type="noConversion"/>
  </si>
  <si>
    <t>EA</t>
    <phoneticPr fontId="12" type="noConversion"/>
  </si>
  <si>
    <t>grp관</t>
    <phoneticPr fontId="12" type="noConversion"/>
  </si>
  <si>
    <t xml:space="preserve">   ..레진관</t>
  </si>
  <si>
    <t>D1350</t>
  </si>
  <si>
    <t>pc박스</t>
  </si>
  <si>
    <t xml:space="preserve">   ..레진관</t>
    <phoneticPr fontId="12" type="noConversion"/>
  </si>
  <si>
    <t>D1350</t>
    <phoneticPr fontId="12" type="noConversion"/>
  </si>
  <si>
    <t>pc박스</t>
    <phoneticPr fontId="12" type="noConversion"/>
  </si>
  <si>
    <t xml:space="preserve">   ..맨홀뚜껑(우수)</t>
  </si>
  <si>
    <t>D648mm</t>
  </si>
  <si>
    <t>기타</t>
  </si>
  <si>
    <r>
      <rPr>
        <sz val="9"/>
        <color indexed="8"/>
        <rFont val="맑은 고딕"/>
        <family val="3"/>
        <charset val="129"/>
      </rPr>
      <t>조</t>
    </r>
  </si>
  <si>
    <t>기타</t>
    <phoneticPr fontId="12" type="noConversion"/>
  </si>
  <si>
    <t xml:space="preserve">   ..메시형울타리</t>
  </si>
  <si>
    <t>W2000×H2000mm</t>
  </si>
  <si>
    <t>경간</t>
  </si>
  <si>
    <r>
      <rPr>
        <sz val="9"/>
        <color indexed="8"/>
        <rFont val="맑은 고딕"/>
        <family val="3"/>
        <charset val="129"/>
      </rPr>
      <t>경간</t>
    </r>
  </si>
  <si>
    <t xml:space="preserve">   ..호안 블록</t>
  </si>
  <si>
    <t>1.0x1.0x0.2</t>
  </si>
  <si>
    <t xml:space="preserve">   ..호안 블록</t>
    <phoneticPr fontId="12" type="noConversion"/>
  </si>
  <si>
    <t>1.0x1.0x0.2</t>
    <phoneticPr fontId="12" type="noConversion"/>
  </si>
  <si>
    <t xml:space="preserve">   ..호안연결체인</t>
  </si>
  <si>
    <t>480x5x5mm</t>
  </si>
  <si>
    <t xml:space="preserve">   ..호안연결체인</t>
    <phoneticPr fontId="12" type="noConversion"/>
  </si>
  <si>
    <t>480x5x5mm</t>
    <phoneticPr fontId="12" type="noConversion"/>
  </si>
  <si>
    <t xml:space="preserve">   ..시멘트(벌크)</t>
  </si>
  <si>
    <t>ton</t>
  </si>
  <si>
    <t xml:space="preserve">   ..시멘트(벌크)</t>
    <phoneticPr fontId="12" type="noConversion"/>
  </si>
  <si>
    <t>ton</t>
    <phoneticPr fontId="12" type="noConversion"/>
  </si>
  <si>
    <t>M2</t>
  </si>
  <si>
    <t xml:space="preserve">   ..기타자재 조달수수료</t>
  </si>
  <si>
    <t>B. 건축공사</t>
  </si>
  <si>
    <r>
      <t xml:space="preserve">B. </t>
    </r>
    <r>
      <rPr>
        <b/>
        <sz val="9"/>
        <color rgb="FF000000"/>
        <rFont val="맑은 고딕"/>
        <family val="3"/>
        <charset val="129"/>
        <scheme val="minor"/>
      </rPr>
      <t>건축공사</t>
    </r>
    <phoneticPr fontId="12" type="noConversion"/>
  </si>
  <si>
    <t>1) 도급자관급</t>
  </si>
  <si>
    <t>1) 도급자관급</t>
    <phoneticPr fontId="12" type="noConversion"/>
  </si>
  <si>
    <t>철근콘크리트용봉강</t>
  </si>
  <si>
    <t>레미콘</t>
  </si>
  <si>
    <r>
      <rPr>
        <sz val="9"/>
        <color indexed="8"/>
        <rFont val="맑은 고딕"/>
        <family val="3"/>
        <charset val="129"/>
      </rPr>
      <t>레미콘</t>
    </r>
    <r>
      <rPr>
        <sz val="9"/>
        <color indexed="8"/>
        <rFont val="Arial Narrow"/>
        <family val="2"/>
      </rPr>
      <t xml:space="preserve">, </t>
    </r>
    <r>
      <rPr>
        <sz val="9"/>
        <color indexed="8"/>
        <rFont val="맑은 고딕"/>
        <family val="3"/>
        <charset val="129"/>
      </rPr>
      <t>경남</t>
    </r>
    <r>
      <rPr>
        <sz val="9"/>
        <color indexed="8"/>
        <rFont val="Arial Narrow"/>
        <family val="2"/>
      </rPr>
      <t>(</t>
    </r>
    <r>
      <rPr>
        <sz val="9"/>
        <color indexed="8"/>
        <rFont val="맑은 고딕"/>
        <family val="3"/>
        <charset val="129"/>
      </rPr>
      <t>김해</t>
    </r>
    <r>
      <rPr>
        <sz val="9"/>
        <color indexed="8"/>
        <rFont val="Arial Narrow"/>
        <family val="2"/>
      </rPr>
      <t xml:space="preserve">, </t>
    </r>
    <r>
      <rPr>
        <sz val="9"/>
        <color indexed="8"/>
        <rFont val="맑은 고딕"/>
        <family val="3"/>
        <charset val="129"/>
      </rPr>
      <t>양산권</t>
    </r>
    <r>
      <rPr>
        <sz val="9"/>
        <color indexed="8"/>
        <rFont val="Arial Narrow"/>
        <family val="2"/>
      </rPr>
      <t>), 25-18-120</t>
    </r>
  </si>
  <si>
    <t>레미콘, 경남(김해, 양산권), 25-27-120</t>
  </si>
  <si>
    <r>
      <rPr>
        <sz val="9"/>
        <color indexed="8"/>
        <rFont val="맑은 고딕"/>
        <family val="3"/>
        <charset val="129"/>
      </rPr>
      <t>레미콘</t>
    </r>
    <r>
      <rPr>
        <sz val="9"/>
        <color indexed="8"/>
        <rFont val="Arial Narrow"/>
        <family val="2"/>
      </rPr>
      <t xml:space="preserve">, </t>
    </r>
    <r>
      <rPr>
        <sz val="9"/>
        <color indexed="8"/>
        <rFont val="맑은 고딕"/>
        <family val="3"/>
        <charset val="129"/>
      </rPr>
      <t>경남</t>
    </r>
    <r>
      <rPr>
        <sz val="9"/>
        <color indexed="8"/>
        <rFont val="Arial Narrow"/>
        <family val="2"/>
      </rPr>
      <t>(</t>
    </r>
    <r>
      <rPr>
        <sz val="9"/>
        <color indexed="8"/>
        <rFont val="맑은 고딕"/>
        <family val="3"/>
        <charset val="129"/>
      </rPr>
      <t>김해</t>
    </r>
    <r>
      <rPr>
        <sz val="9"/>
        <color indexed="8"/>
        <rFont val="Arial Narrow"/>
        <family val="2"/>
      </rPr>
      <t xml:space="preserve">, </t>
    </r>
    <r>
      <rPr>
        <sz val="9"/>
        <color indexed="8"/>
        <rFont val="맑은 고딕"/>
        <family val="3"/>
        <charset val="129"/>
      </rPr>
      <t>양산권</t>
    </r>
    <r>
      <rPr>
        <sz val="9"/>
        <color indexed="8"/>
        <rFont val="Arial Narrow"/>
        <family val="2"/>
      </rPr>
      <t>), 25-27-120</t>
    </r>
  </si>
  <si>
    <t>조달수수료</t>
  </si>
  <si>
    <t>주재료비의 0.54%</t>
  </si>
  <si>
    <r>
      <rPr>
        <sz val="9"/>
        <color indexed="8"/>
        <rFont val="맑은 고딕"/>
        <family val="3"/>
        <charset val="129"/>
      </rPr>
      <t>주재료비의</t>
    </r>
    <r>
      <rPr>
        <sz val="9"/>
        <color indexed="8"/>
        <rFont val="Arial Narrow"/>
        <family val="2"/>
      </rPr>
      <t xml:space="preserve"> 0.54%</t>
    </r>
  </si>
  <si>
    <t>C. 기계공사</t>
  </si>
  <si>
    <t>C. 기계공사</t>
    <phoneticPr fontId="12" type="noConversion"/>
  </si>
  <si>
    <t>1) 관급자관급</t>
  </si>
  <si>
    <r>
      <t xml:space="preserve">1) </t>
    </r>
    <r>
      <rPr>
        <sz val="9"/>
        <color rgb="FF000000"/>
        <rFont val="맑은 고딕"/>
        <family val="3"/>
        <charset val="129"/>
        <scheme val="minor"/>
      </rPr>
      <t>관급자관급</t>
    </r>
    <phoneticPr fontId="12" type="noConversion"/>
  </si>
  <si>
    <t>2.1.1 협잡물제거설비</t>
  </si>
  <si>
    <t>2.1.1 협잡물제거설비</t>
    <phoneticPr fontId="12" type="noConversion"/>
  </si>
  <si>
    <t>M-101 스크린</t>
  </si>
  <si>
    <t>로터리식 제진기, 목간극:50mm, 설치각도:75˚, 수로규격:W4.5m×H4.9m, MOP,점검대포함</t>
  </si>
  <si>
    <r>
      <rPr>
        <sz val="9"/>
        <color indexed="8"/>
        <rFont val="맑은 고딕"/>
        <family val="3"/>
        <charset val="129"/>
      </rPr>
      <t>로터리식</t>
    </r>
    <r>
      <rPr>
        <sz val="9"/>
        <color indexed="8"/>
        <rFont val="Arial Narrow"/>
        <family val="2"/>
      </rPr>
      <t xml:space="preserve"> </t>
    </r>
    <r>
      <rPr>
        <sz val="9"/>
        <color indexed="8"/>
        <rFont val="맑은 고딕"/>
        <family val="3"/>
        <charset val="129"/>
      </rPr>
      <t>제진기</t>
    </r>
    <r>
      <rPr>
        <sz val="9"/>
        <color indexed="8"/>
        <rFont val="Arial Narrow"/>
        <family val="2"/>
      </rPr>
      <t xml:space="preserve">, </t>
    </r>
    <r>
      <rPr>
        <sz val="9"/>
        <color indexed="8"/>
        <rFont val="맑은 고딕"/>
        <family val="3"/>
        <charset val="129"/>
      </rPr>
      <t>목간극</t>
    </r>
    <r>
      <rPr>
        <sz val="9"/>
        <color indexed="8"/>
        <rFont val="Arial Narrow"/>
        <family val="2"/>
      </rPr>
      <t xml:space="preserve">:50mm, </t>
    </r>
    <r>
      <rPr>
        <sz val="9"/>
        <color indexed="8"/>
        <rFont val="맑은 고딕"/>
        <family val="3"/>
        <charset val="129"/>
      </rPr>
      <t>설치각도</t>
    </r>
    <r>
      <rPr>
        <sz val="9"/>
        <color indexed="8"/>
        <rFont val="Arial Narrow"/>
        <family val="2"/>
      </rPr>
      <t>:75</t>
    </r>
    <r>
      <rPr>
        <sz val="9"/>
        <color indexed="8"/>
        <rFont val="맑은 고딕"/>
        <family val="3"/>
        <charset val="129"/>
      </rPr>
      <t>˚</t>
    </r>
    <r>
      <rPr>
        <sz val="9"/>
        <color indexed="8"/>
        <rFont val="Arial Narrow"/>
        <family val="2"/>
      </rPr>
      <t xml:space="preserve">, </t>
    </r>
    <r>
      <rPr>
        <sz val="9"/>
        <color indexed="8"/>
        <rFont val="맑은 고딕"/>
        <family val="3"/>
        <charset val="129"/>
      </rPr>
      <t>수로규격</t>
    </r>
    <r>
      <rPr>
        <sz val="9"/>
        <color indexed="8"/>
        <rFont val="Arial Narrow"/>
        <family val="2"/>
      </rPr>
      <t>:W4.5m×H4.9m, MOP,</t>
    </r>
    <r>
      <rPr>
        <sz val="9"/>
        <color indexed="8"/>
        <rFont val="맑은 고딕"/>
        <family val="3"/>
        <charset val="129"/>
      </rPr>
      <t>점검대포함</t>
    </r>
  </si>
  <si>
    <r>
      <rPr>
        <sz val="9"/>
        <color indexed="8"/>
        <rFont val="맑은 고딕"/>
        <family val="3"/>
        <charset val="129"/>
      </rPr>
      <t>대</t>
    </r>
  </si>
  <si>
    <t>M-102 협잡물 컨베이어(1)</t>
  </si>
  <si>
    <t>트러프형 벨트 컨베이어, W0.75m×L25.0m</t>
  </si>
  <si>
    <r>
      <rPr>
        <sz val="9"/>
        <color indexed="8"/>
        <rFont val="맑은 고딕"/>
        <family val="3"/>
        <charset val="129"/>
      </rPr>
      <t>트러프형</t>
    </r>
    <r>
      <rPr>
        <sz val="9"/>
        <color indexed="8"/>
        <rFont val="Arial Narrow"/>
        <family val="2"/>
      </rPr>
      <t xml:space="preserve"> </t>
    </r>
    <r>
      <rPr>
        <sz val="9"/>
        <color indexed="8"/>
        <rFont val="맑은 고딕"/>
        <family val="3"/>
        <charset val="129"/>
      </rPr>
      <t>벨트</t>
    </r>
    <r>
      <rPr>
        <sz val="9"/>
        <color indexed="8"/>
        <rFont val="Arial Narrow"/>
        <family val="2"/>
      </rPr>
      <t xml:space="preserve"> </t>
    </r>
    <r>
      <rPr>
        <sz val="9"/>
        <color indexed="8"/>
        <rFont val="맑은 고딕"/>
        <family val="3"/>
        <charset val="129"/>
      </rPr>
      <t>컨베이어</t>
    </r>
    <r>
      <rPr>
        <sz val="9"/>
        <color indexed="8"/>
        <rFont val="Arial Narrow"/>
        <family val="2"/>
      </rPr>
      <t>, W0.75m×L25.0m</t>
    </r>
  </si>
  <si>
    <t>M-103 협잡물 컨베이어(2)</t>
  </si>
  <si>
    <t>트러프형 V벨트 컨베이어, W0.75m×L8.0m, 경사각 15˚</t>
  </si>
  <si>
    <r>
      <rPr>
        <sz val="9"/>
        <color indexed="8"/>
        <rFont val="맑은 고딕"/>
        <family val="3"/>
        <charset val="129"/>
      </rPr>
      <t>트러프형</t>
    </r>
    <r>
      <rPr>
        <sz val="9"/>
        <color indexed="8"/>
        <rFont val="Arial Narrow"/>
        <family val="2"/>
      </rPr>
      <t xml:space="preserve"> V</t>
    </r>
    <r>
      <rPr>
        <sz val="9"/>
        <color indexed="8"/>
        <rFont val="맑은 고딕"/>
        <family val="3"/>
        <charset val="129"/>
      </rPr>
      <t>벨트</t>
    </r>
    <r>
      <rPr>
        <sz val="9"/>
        <color indexed="8"/>
        <rFont val="Arial Narrow"/>
        <family val="2"/>
      </rPr>
      <t xml:space="preserve"> </t>
    </r>
    <r>
      <rPr>
        <sz val="9"/>
        <color indexed="8"/>
        <rFont val="맑은 고딕"/>
        <family val="3"/>
        <charset val="129"/>
      </rPr>
      <t>컨베이어</t>
    </r>
    <r>
      <rPr>
        <sz val="9"/>
        <color indexed="8"/>
        <rFont val="Arial Narrow"/>
        <family val="2"/>
      </rPr>
      <t xml:space="preserve">, W0.75m×L8.0m, </t>
    </r>
    <r>
      <rPr>
        <sz val="9"/>
        <color indexed="8"/>
        <rFont val="맑은 고딕"/>
        <family val="3"/>
        <charset val="129"/>
      </rPr>
      <t>경사각</t>
    </r>
    <r>
      <rPr>
        <sz val="9"/>
        <color indexed="8"/>
        <rFont val="Arial Narrow"/>
        <family val="2"/>
      </rPr>
      <t xml:space="preserve"> 15</t>
    </r>
    <r>
      <rPr>
        <sz val="9"/>
        <color indexed="8"/>
        <rFont val="맑은 고딕"/>
        <family val="3"/>
        <charset val="129"/>
      </rPr>
      <t>˚</t>
    </r>
  </si>
  <si>
    <t>M-104 협잡물 컨테이너</t>
  </si>
  <si>
    <t>암롤 트럭형, 18㎥(11ton)</t>
  </si>
  <si>
    <r>
      <rPr>
        <sz val="9"/>
        <color indexed="8"/>
        <rFont val="맑은 고딕"/>
        <family val="3"/>
        <charset val="129"/>
      </rPr>
      <t>암롤</t>
    </r>
    <r>
      <rPr>
        <sz val="9"/>
        <color indexed="8"/>
        <rFont val="Arial Narrow"/>
        <family val="2"/>
      </rPr>
      <t xml:space="preserve"> </t>
    </r>
    <r>
      <rPr>
        <sz val="9"/>
        <color indexed="8"/>
        <rFont val="맑은 고딕"/>
        <family val="3"/>
        <charset val="129"/>
      </rPr>
      <t>트럭형</t>
    </r>
    <r>
      <rPr>
        <sz val="9"/>
        <color indexed="8"/>
        <rFont val="Arial Narrow"/>
        <family val="2"/>
      </rPr>
      <t>, 18</t>
    </r>
    <r>
      <rPr>
        <sz val="9"/>
        <color indexed="8"/>
        <rFont val="맑은 고딕"/>
        <family val="3"/>
        <charset val="129"/>
      </rPr>
      <t>㎥</t>
    </r>
    <r>
      <rPr>
        <sz val="9"/>
        <color indexed="8"/>
        <rFont val="Arial Narrow"/>
        <family val="2"/>
      </rPr>
      <t>(11ton)</t>
    </r>
  </si>
  <si>
    <t>부가세</t>
  </si>
  <si>
    <t>관급자재의 10%</t>
  </si>
  <si>
    <r>
      <rPr>
        <sz val="9"/>
        <color indexed="8"/>
        <rFont val="맑은 고딕"/>
        <family val="3"/>
        <charset val="129"/>
      </rPr>
      <t>관급자재의</t>
    </r>
    <r>
      <rPr>
        <sz val="9"/>
        <color indexed="8"/>
        <rFont val="Arial Narrow"/>
        <family val="2"/>
      </rPr>
      <t xml:space="preserve"> 10%</t>
    </r>
  </si>
  <si>
    <t>조달수수료(1억원미만)</t>
  </si>
  <si>
    <t>(관급자재+부가세)×1.07%</t>
  </si>
  <si>
    <r>
      <t>(</t>
    </r>
    <r>
      <rPr>
        <sz val="9"/>
        <color indexed="8"/>
        <rFont val="맑은 고딕"/>
        <family val="3"/>
        <charset val="129"/>
      </rPr>
      <t>관급자재</t>
    </r>
    <r>
      <rPr>
        <sz val="9"/>
        <color indexed="8"/>
        <rFont val="Arial Narrow"/>
        <family val="2"/>
      </rPr>
      <t>+</t>
    </r>
    <r>
      <rPr>
        <sz val="9"/>
        <color indexed="8"/>
        <rFont val="맑은 고딕"/>
        <family val="3"/>
        <charset val="129"/>
      </rPr>
      <t>부가세</t>
    </r>
    <r>
      <rPr>
        <sz val="9"/>
        <color indexed="8"/>
        <rFont val="Arial Narrow"/>
        <family val="2"/>
      </rPr>
      <t>)×1.07%</t>
    </r>
  </si>
  <si>
    <t>조달수수료(1억원이상~10억원미만)</t>
  </si>
  <si>
    <t>(관급자재+부가세)×0.76%</t>
  </si>
  <si>
    <r>
      <t>(</t>
    </r>
    <r>
      <rPr>
        <sz val="9"/>
        <color indexed="8"/>
        <rFont val="맑은 고딕"/>
        <family val="3"/>
        <charset val="129"/>
      </rPr>
      <t>관급자재</t>
    </r>
    <r>
      <rPr>
        <sz val="9"/>
        <color indexed="8"/>
        <rFont val="Arial Narrow"/>
        <family val="2"/>
      </rPr>
      <t>+</t>
    </r>
    <r>
      <rPr>
        <sz val="9"/>
        <color indexed="8"/>
        <rFont val="맑은 고딕"/>
        <family val="3"/>
        <charset val="129"/>
      </rPr>
      <t>부가세</t>
    </r>
    <r>
      <rPr>
        <sz val="9"/>
        <color indexed="8"/>
        <rFont val="Arial Narrow"/>
        <family val="2"/>
      </rPr>
      <t>)×0.76%</t>
    </r>
  </si>
  <si>
    <t>2.1.2 호이스트</t>
  </si>
  <si>
    <r>
      <t xml:space="preserve">2.1.2 </t>
    </r>
    <r>
      <rPr>
        <sz val="9"/>
        <color rgb="FF000000"/>
        <rFont val="맑은 고딕"/>
        <family val="3"/>
        <charset val="129"/>
        <scheme val="minor"/>
      </rPr>
      <t>호이스트</t>
    </r>
    <phoneticPr fontId="12" type="noConversion"/>
  </si>
  <si>
    <t>M-110 유지관리용 크레인</t>
  </si>
  <si>
    <t>더블거더 크레인, 20ton, Span10.7m×L20m×H20m</t>
  </si>
  <si>
    <r>
      <rPr>
        <sz val="9"/>
        <color indexed="8"/>
        <rFont val="맑은 고딕"/>
        <family val="3"/>
        <charset val="129"/>
      </rPr>
      <t>더블거더</t>
    </r>
    <r>
      <rPr>
        <sz val="9"/>
        <color indexed="8"/>
        <rFont val="Arial Narrow"/>
        <family val="2"/>
      </rPr>
      <t xml:space="preserve"> </t>
    </r>
    <r>
      <rPr>
        <sz val="9"/>
        <color indexed="8"/>
        <rFont val="맑은 고딕"/>
        <family val="3"/>
        <charset val="129"/>
      </rPr>
      <t>크레인</t>
    </r>
    <r>
      <rPr>
        <sz val="9"/>
        <color indexed="8"/>
        <rFont val="Arial Narrow"/>
        <family val="2"/>
      </rPr>
      <t>, 20ton, Span10.7m×L20m×H20m</t>
    </r>
  </si>
  <si>
    <t>조달수수료(2천만원초과~5천만원까지)</t>
  </si>
  <si>
    <t>정액</t>
  </si>
  <si>
    <r>
      <rPr>
        <sz val="9"/>
        <color indexed="8"/>
        <rFont val="맑은 고딕"/>
        <family val="3"/>
        <charset val="129"/>
      </rPr>
      <t>정액</t>
    </r>
  </si>
  <si>
    <t>2.1.3 수문</t>
  </si>
  <si>
    <r>
      <t xml:space="preserve">2.1.3 </t>
    </r>
    <r>
      <rPr>
        <sz val="9"/>
        <color rgb="FF000000"/>
        <rFont val="맑은 고딕"/>
        <family val="3"/>
        <charset val="129"/>
        <scheme val="minor"/>
      </rPr>
      <t>수문</t>
    </r>
    <phoneticPr fontId="12" type="noConversion"/>
  </si>
  <si>
    <t>M-112 유입수문</t>
  </si>
  <si>
    <t>전동각형 롤러 게이트(핀잭식), W3.0m×H2.0m, MOP포함</t>
  </si>
  <si>
    <r>
      <rPr>
        <sz val="9"/>
        <color indexed="8"/>
        <rFont val="맑은 고딕"/>
        <family val="3"/>
        <charset val="129"/>
      </rPr>
      <t>전동각형</t>
    </r>
    <r>
      <rPr>
        <sz val="9"/>
        <color indexed="8"/>
        <rFont val="Arial Narrow"/>
        <family val="2"/>
      </rPr>
      <t xml:space="preserve"> </t>
    </r>
    <r>
      <rPr>
        <sz val="9"/>
        <color indexed="8"/>
        <rFont val="맑은 고딕"/>
        <family val="3"/>
        <charset val="129"/>
      </rPr>
      <t>롤러</t>
    </r>
    <r>
      <rPr>
        <sz val="9"/>
        <color indexed="8"/>
        <rFont val="Arial Narrow"/>
        <family val="2"/>
      </rPr>
      <t xml:space="preserve"> </t>
    </r>
    <r>
      <rPr>
        <sz val="9"/>
        <color indexed="8"/>
        <rFont val="맑은 고딕"/>
        <family val="3"/>
        <charset val="129"/>
      </rPr>
      <t>게이트</t>
    </r>
    <r>
      <rPr>
        <sz val="9"/>
        <color indexed="8"/>
        <rFont val="Arial Narrow"/>
        <family val="2"/>
      </rPr>
      <t>(</t>
    </r>
    <r>
      <rPr>
        <sz val="9"/>
        <color indexed="8"/>
        <rFont val="맑은 고딕"/>
        <family val="3"/>
        <charset val="129"/>
      </rPr>
      <t>핀잭식</t>
    </r>
    <r>
      <rPr>
        <sz val="9"/>
        <color indexed="8"/>
        <rFont val="Arial Narrow"/>
        <family val="2"/>
      </rPr>
      <t>), W3.0m×H2.0m, MOP</t>
    </r>
    <r>
      <rPr>
        <sz val="9"/>
        <color indexed="8"/>
        <rFont val="맑은 고딕"/>
        <family val="3"/>
        <charset val="129"/>
      </rPr>
      <t>포함</t>
    </r>
  </si>
  <si>
    <t>2) 도급자관급</t>
  </si>
  <si>
    <r>
      <t xml:space="preserve">2) </t>
    </r>
    <r>
      <rPr>
        <sz val="9"/>
        <color rgb="FF000000"/>
        <rFont val="맑은 고딕"/>
        <family val="3"/>
        <charset val="129"/>
        <scheme val="minor"/>
      </rPr>
      <t>도급자관급</t>
    </r>
    <phoneticPr fontId="12" type="noConversion"/>
  </si>
  <si>
    <t>2.2.1 수중펌프류</t>
  </si>
  <si>
    <t>M-105 빗물펌프</t>
  </si>
  <si>
    <r>
      <rPr>
        <sz val="9"/>
        <color indexed="8"/>
        <rFont val="맑은 고딕"/>
        <family val="3"/>
        <charset val="129"/>
      </rPr>
      <t>수중사류펌프</t>
    </r>
    <r>
      <rPr>
        <sz val="9"/>
        <color indexed="8"/>
        <rFont val="Arial Narrow"/>
        <family val="2"/>
      </rPr>
      <t>, 1,350mm×225</t>
    </r>
    <r>
      <rPr>
        <sz val="9"/>
        <color indexed="8"/>
        <rFont val="맑은 고딕"/>
        <family val="3"/>
        <charset val="129"/>
      </rPr>
      <t>㎥</t>
    </r>
    <r>
      <rPr>
        <sz val="9"/>
        <color indexed="8"/>
        <rFont val="Arial Narrow"/>
        <family val="2"/>
      </rPr>
      <t>/min×8mH</t>
    </r>
  </si>
  <si>
    <t>M-109 지배수 펌프</t>
  </si>
  <si>
    <r>
      <rPr>
        <sz val="9"/>
        <color indexed="8"/>
        <rFont val="맑은 고딕"/>
        <family val="3"/>
        <charset val="129"/>
      </rPr>
      <t>수중</t>
    </r>
    <r>
      <rPr>
        <sz val="9"/>
        <color indexed="8"/>
        <rFont val="Arial Narrow"/>
        <family val="2"/>
      </rPr>
      <t xml:space="preserve"> </t>
    </r>
    <r>
      <rPr>
        <sz val="9"/>
        <color indexed="8"/>
        <rFont val="맑은 고딕"/>
        <family val="3"/>
        <charset val="129"/>
      </rPr>
      <t>모터펌프</t>
    </r>
    <r>
      <rPr>
        <sz val="9"/>
        <color indexed="8"/>
        <rFont val="Arial Narrow"/>
        <family val="2"/>
      </rPr>
      <t>(</t>
    </r>
    <r>
      <rPr>
        <sz val="9"/>
        <color indexed="8"/>
        <rFont val="맑은 고딕"/>
        <family val="3"/>
        <charset val="129"/>
      </rPr>
      <t>자동탈착식</t>
    </r>
    <r>
      <rPr>
        <sz val="9"/>
        <color indexed="8"/>
        <rFont val="Arial Narrow"/>
        <family val="2"/>
      </rPr>
      <t>), 4.0</t>
    </r>
    <r>
      <rPr>
        <sz val="9"/>
        <color indexed="8"/>
        <rFont val="맑은 고딕"/>
        <family val="3"/>
        <charset val="129"/>
      </rPr>
      <t>㎥</t>
    </r>
    <r>
      <rPr>
        <sz val="9"/>
        <color indexed="8"/>
        <rFont val="Arial Narrow"/>
        <family val="2"/>
      </rPr>
      <t>/min×12.0mH</t>
    </r>
  </si>
  <si>
    <t>조달수수료(10억원이상~100억원미만)</t>
  </si>
  <si>
    <t>(관급자재+부가세)×0.48%</t>
  </si>
  <si>
    <r>
      <t>(</t>
    </r>
    <r>
      <rPr>
        <sz val="9"/>
        <color indexed="8"/>
        <rFont val="맑은 고딕"/>
        <family val="3"/>
        <charset val="129"/>
      </rPr>
      <t>관급자재</t>
    </r>
    <r>
      <rPr>
        <sz val="9"/>
        <color indexed="8"/>
        <rFont val="Arial Narrow"/>
        <family val="2"/>
      </rPr>
      <t>+</t>
    </r>
    <r>
      <rPr>
        <sz val="9"/>
        <color indexed="8"/>
        <rFont val="맑은 고딕"/>
        <family val="3"/>
        <charset val="129"/>
      </rPr>
      <t>부가세</t>
    </r>
    <r>
      <rPr>
        <sz val="9"/>
        <color indexed="8"/>
        <rFont val="Arial Narrow"/>
        <family val="2"/>
      </rPr>
      <t>)×0.48%</t>
    </r>
  </si>
  <si>
    <t>2.2.2 밸브류</t>
  </si>
  <si>
    <t>M-106 신축관</t>
  </si>
  <si>
    <r>
      <rPr>
        <sz val="9"/>
        <color indexed="8"/>
        <rFont val="맑은 고딕"/>
        <family val="3"/>
        <charset val="129"/>
      </rPr>
      <t>양플랜지형</t>
    </r>
    <r>
      <rPr>
        <sz val="9"/>
        <color indexed="8"/>
        <rFont val="Arial Narrow"/>
        <family val="2"/>
      </rPr>
      <t>, 1,350A, 4.5K</t>
    </r>
  </si>
  <si>
    <t>M-107 토출밸브</t>
  </si>
  <si>
    <r>
      <rPr>
        <sz val="9"/>
        <color indexed="8"/>
        <rFont val="맑은 고딕"/>
        <family val="3"/>
        <charset val="129"/>
      </rPr>
      <t>전동버터플라이밸브</t>
    </r>
    <r>
      <rPr>
        <sz val="9"/>
        <color indexed="8"/>
        <rFont val="Arial Narrow"/>
        <family val="2"/>
      </rPr>
      <t xml:space="preserve">(ON/OFF, </t>
    </r>
    <r>
      <rPr>
        <sz val="9"/>
        <color indexed="8"/>
        <rFont val="맑은 고딕"/>
        <family val="3"/>
        <charset val="129"/>
      </rPr>
      <t>고무시트</t>
    </r>
    <r>
      <rPr>
        <sz val="9"/>
        <color indexed="8"/>
        <rFont val="Arial Narrow"/>
        <family val="2"/>
      </rPr>
      <t>), 1,350A, 4.5K</t>
    </r>
  </si>
  <si>
    <t>M-108 역지밸브(1)</t>
  </si>
  <si>
    <r>
      <rPr>
        <sz val="9"/>
        <color indexed="8"/>
        <rFont val="맑은 고딕"/>
        <family val="3"/>
        <charset val="129"/>
      </rPr>
      <t>플랩밸브</t>
    </r>
    <r>
      <rPr>
        <sz val="9"/>
        <color indexed="8"/>
        <rFont val="Arial Narrow"/>
        <family val="2"/>
      </rPr>
      <t>, STS304, 1,350A, 4.5K</t>
    </r>
  </si>
  <si>
    <t>M-111 역지밸브(2)</t>
  </si>
  <si>
    <r>
      <rPr>
        <sz val="9"/>
        <color indexed="8"/>
        <rFont val="맑은 고딕"/>
        <family val="3"/>
        <charset val="129"/>
      </rPr>
      <t>플랩밸브</t>
    </r>
    <r>
      <rPr>
        <sz val="9"/>
        <color indexed="8"/>
        <rFont val="Arial Narrow"/>
        <family val="2"/>
      </rPr>
      <t>, STS304, 1,800A, 4.5K</t>
    </r>
  </si>
  <si>
    <t>D. 조경공사</t>
  </si>
  <si>
    <t>D. 조경공사</t>
    <phoneticPr fontId="12" type="noConversion"/>
  </si>
  <si>
    <t>Ⅳ. 도급자 관급자재대</t>
  </si>
  <si>
    <t xml:space="preserve">   보자도용콘크리트블록</t>
  </si>
  <si>
    <t>T60.(투수)</t>
  </si>
  <si>
    <r>
      <t>T60.(</t>
    </r>
    <r>
      <rPr>
        <sz val="9"/>
        <color indexed="8"/>
        <rFont val="맑은 고딕"/>
        <family val="3"/>
        <charset val="129"/>
      </rPr>
      <t>투수</t>
    </r>
    <r>
      <rPr>
        <sz val="9"/>
        <color indexed="8"/>
        <rFont val="Arial Narrow"/>
        <family val="2"/>
      </rPr>
      <t>)</t>
    </r>
  </si>
  <si>
    <t>25-18-8</t>
  </si>
  <si>
    <t xml:space="preserve">      조달수수료</t>
  </si>
  <si>
    <t>재료비의 0.54%</t>
  </si>
  <si>
    <r>
      <rPr>
        <sz val="9"/>
        <color indexed="8"/>
        <rFont val="맑은 고딕"/>
        <family val="3"/>
        <charset val="129"/>
      </rPr>
      <t>재료비의</t>
    </r>
    <r>
      <rPr>
        <sz val="9"/>
        <color indexed="8"/>
        <rFont val="Arial Narrow"/>
        <family val="2"/>
      </rPr>
      <t xml:space="preserve"> 0.54%</t>
    </r>
  </si>
  <si>
    <t>Ⅴ. 관급자 관급자재대</t>
  </si>
  <si>
    <t xml:space="preserve">   등의자(관급설치비포함)</t>
  </si>
  <si>
    <r>
      <rPr>
        <sz val="9"/>
        <color indexed="8"/>
        <rFont val="맑은 고딕"/>
        <family val="3"/>
        <charset val="129"/>
      </rPr>
      <t>개소</t>
    </r>
  </si>
  <si>
    <t xml:space="preserve">     조달수수료</t>
  </si>
  <si>
    <t>E. 단수정리</t>
  </si>
  <si>
    <t>E. 단수정리</t>
    <phoneticPr fontId="12" type="noConversion"/>
  </si>
  <si>
    <t xml:space="preserve">     단수정리</t>
  </si>
  <si>
    <t xml:space="preserve">     단수정리</t>
    <phoneticPr fontId="12" type="noConversion"/>
  </si>
  <si>
    <t>합   계</t>
    <phoneticPr fontId="12" type="noConversion"/>
  </si>
  <si>
    <t>폐기물처리  내역서</t>
    <phoneticPr fontId="12" type="noConversion"/>
  </si>
  <si>
    <t>공사명 : 내덕지구 도시침수 예방사업 건설오니 폐기물처리용역</t>
    <phoneticPr fontId="25" type="noConversion"/>
  </si>
  <si>
    <t>공    종</t>
    <phoneticPr fontId="12" type="noConversion"/>
  </si>
  <si>
    <t>규  격</t>
    <phoneticPr fontId="12" type="noConversion"/>
  </si>
  <si>
    <t>단위</t>
    <phoneticPr fontId="12" type="noConversion"/>
  </si>
  <si>
    <t>경    비</t>
    <phoneticPr fontId="12" type="noConversion"/>
  </si>
  <si>
    <t>합    계</t>
    <phoneticPr fontId="12" type="noConversion"/>
  </si>
  <si>
    <r>
      <rPr>
        <b/>
        <sz val="9"/>
        <rFont val="맑은 고딕"/>
        <family val="3"/>
        <charset val="129"/>
        <scheme val="minor"/>
      </rPr>
      <t>비  고</t>
    </r>
    <phoneticPr fontId="12" type="noConversion"/>
  </si>
  <si>
    <t>단  가</t>
    <phoneticPr fontId="12" type="noConversion"/>
  </si>
  <si>
    <t>*. 건 설 폐 기 물</t>
    <phoneticPr fontId="12" type="noConversion"/>
  </si>
  <si>
    <t xml:space="preserve"> 1. 유 수 지</t>
    <phoneticPr fontId="12" type="noConversion"/>
  </si>
  <si>
    <t xml:space="preserve"> 1. 유 수 지</t>
    <phoneticPr fontId="2" type="noConversion"/>
  </si>
  <si>
    <t xml:space="preserve">    폐기물처리비</t>
    <phoneticPr fontId="12" type="noConversion"/>
  </si>
  <si>
    <t>건설오니</t>
    <phoneticPr fontId="12" type="noConversion"/>
  </si>
  <si>
    <t xml:space="preserve">    폐자재운반비</t>
    <phoneticPr fontId="12" type="noConversion"/>
  </si>
  <si>
    <t>중간처리, L=30.0km</t>
    <phoneticPr fontId="12" type="noConversion"/>
  </si>
  <si>
    <t xml:space="preserve"> 순 공 사 비</t>
    <phoneticPr fontId="12" type="noConversion"/>
  </si>
  <si>
    <t xml:space="preserve"> 순 공 사 비</t>
    <phoneticPr fontId="2" type="noConversion"/>
  </si>
  <si>
    <t xml:space="preserve"> 단 수 조 정</t>
    <phoneticPr fontId="12" type="noConversion"/>
  </si>
  <si>
    <t>식</t>
    <phoneticPr fontId="12" type="noConversion"/>
  </si>
  <si>
    <t xml:space="preserve"> 공 급 가 액</t>
    <phoneticPr fontId="12" type="noConversion"/>
  </si>
  <si>
    <t xml:space="preserve"> 부가가치세</t>
    <phoneticPr fontId="12" type="noConversion"/>
  </si>
  <si>
    <t>공급가액의 10%</t>
    <phoneticPr fontId="12" type="noConversion"/>
  </si>
  <si>
    <t>%</t>
    <phoneticPr fontId="12" type="noConversion"/>
  </si>
  <si>
    <t xml:space="preserve"> 도 급 금 액</t>
    <phoneticPr fontId="12" type="noConversion"/>
  </si>
  <si>
    <t>1차분</t>
    <phoneticPr fontId="2" type="noConversion"/>
  </si>
  <si>
    <t>2차분</t>
    <phoneticPr fontId="2" type="noConversion"/>
  </si>
  <si>
    <t>잔여</t>
    <phoneticPr fontId="2" type="noConversion"/>
  </si>
  <si>
    <t>비 고</t>
    <phoneticPr fontId="12" type="noConversion"/>
  </si>
  <si>
    <t>*. 폐기물처리비</t>
    <phoneticPr fontId="2" type="noConversion"/>
  </si>
  <si>
    <t xml:space="preserve">   부가가치세</t>
    <phoneticPr fontId="2" type="noConversion"/>
  </si>
  <si>
    <t xml:space="preserve">   소   계</t>
    <phoneticPr fontId="2" type="noConversion"/>
  </si>
  <si>
    <t xml:space="preserve">   조   정   액</t>
    <phoneticPr fontId="2" type="noConversion"/>
  </si>
  <si>
    <t xml:space="preserve">   계 약 금 액</t>
    <phoneticPr fontId="2" type="noConversion"/>
  </si>
  <si>
    <t>*. 건 설 폐 기 물</t>
  </si>
  <si>
    <t xml:space="preserve">    폐기물 처리비</t>
  </si>
  <si>
    <t>폐아스팔트콘크리트</t>
  </si>
  <si>
    <t>폐콘크리트</t>
  </si>
  <si>
    <t>혼합건설폐기물</t>
  </si>
  <si>
    <t>폐합성수지</t>
  </si>
  <si>
    <t>건설오니</t>
  </si>
  <si>
    <t xml:space="preserve">    폐기물 운반비</t>
  </si>
  <si>
    <t xml:space="preserve">중간처리, L=30.0km </t>
  </si>
  <si>
    <t xml:space="preserve">  1. 유수지</t>
  </si>
  <si>
    <r>
      <rPr>
        <sz val="9"/>
        <rFont val="맑은 고딕"/>
        <family val="3"/>
        <charset val="129"/>
      </rPr>
      <t>폐콘크리트</t>
    </r>
  </si>
  <si>
    <t>E000-0001</t>
  </si>
  <si>
    <r>
      <rPr>
        <sz val="9"/>
        <color rgb="FFFF0000"/>
        <rFont val="맑은 고딕"/>
        <family val="3"/>
        <charset val="129"/>
      </rPr>
      <t>건설오니</t>
    </r>
  </si>
  <si>
    <t>E000-0004</t>
  </si>
  <si>
    <r>
      <rPr>
        <sz val="9"/>
        <rFont val="맑은 고딕"/>
        <family val="3"/>
        <charset val="129"/>
      </rPr>
      <t>중간처리</t>
    </r>
    <r>
      <rPr>
        <sz val="9"/>
        <rFont val="Arial Narrow"/>
        <family val="2"/>
      </rPr>
      <t xml:space="preserve">, L=30.0km </t>
    </r>
  </si>
  <si>
    <t>E000-1001</t>
  </si>
  <si>
    <t xml:space="preserve">  2. 유입관로(A~B LINE)</t>
  </si>
  <si>
    <r>
      <rPr>
        <sz val="9"/>
        <rFont val="맑은 고딕"/>
        <family val="3"/>
        <charset val="129"/>
      </rPr>
      <t>폐아스팔트콘크리트</t>
    </r>
  </si>
  <si>
    <t>E000-0005</t>
  </si>
  <si>
    <r>
      <rPr>
        <sz val="9"/>
        <rFont val="맑은 고딕"/>
        <family val="3"/>
        <charset val="129"/>
      </rPr>
      <t>혼합건설폐기물</t>
    </r>
  </si>
  <si>
    <t>E000-0003</t>
  </si>
  <si>
    <r>
      <rPr>
        <sz val="9"/>
        <rFont val="맑은 고딕"/>
        <family val="3"/>
        <charset val="129"/>
      </rPr>
      <t>폐합성수지</t>
    </r>
  </si>
  <si>
    <t>E000-0002</t>
  </si>
  <si>
    <t xml:space="preserve">  3. 상수이설관로</t>
  </si>
  <si>
    <t xml:space="preserve">  4. 유입관로(C~G LINE)</t>
  </si>
  <si>
    <t xml:space="preserve">  5. 방류관로</t>
  </si>
  <si>
    <t xml:space="preserve">  6. 미확인</t>
    <phoneticPr fontId="2" type="noConversion"/>
  </si>
  <si>
    <t xml:space="preserve">   계 약 금 액</t>
  </si>
  <si>
    <t xml:space="preserve">   조   정   액</t>
  </si>
  <si>
    <t xml:space="preserve">   소   계</t>
  </si>
  <si>
    <t xml:space="preserve">   부가가치세</t>
  </si>
  <si>
    <t>*. 폐기물처리비</t>
  </si>
  <si>
    <t xml:space="preserve">  6. 미확인</t>
  </si>
  <si>
    <t>경   비</t>
    <phoneticPr fontId="2" type="noConversion"/>
  </si>
  <si>
    <r>
      <rPr>
        <sz val="9"/>
        <rFont val="맑은 고딕"/>
        <family val="3"/>
        <charset val="129"/>
      </rPr>
      <t>자재비</t>
    </r>
    <r>
      <rPr>
        <sz val="9"/>
        <rFont val="Arial Narrow"/>
        <family val="2"/>
      </rPr>
      <t xml:space="preserve"> 0.54%(1</t>
    </r>
    <r>
      <rPr>
        <sz val="9"/>
        <rFont val="맑은 고딕"/>
        <family val="3"/>
        <charset val="129"/>
      </rPr>
      <t>차준공분</t>
    </r>
    <r>
      <rPr>
        <sz val="9"/>
        <rFont val="Arial Narrow"/>
        <family val="2"/>
      </rPr>
      <t xml:space="preserve"> 52,480</t>
    </r>
    <r>
      <rPr>
        <sz val="9"/>
        <rFont val="맑은 고딕"/>
        <family val="3"/>
        <charset val="129"/>
      </rPr>
      <t>원</t>
    </r>
    <r>
      <rPr>
        <sz val="9"/>
        <rFont val="Arial Narrow"/>
        <family val="2"/>
      </rPr>
      <t>)</t>
    </r>
    <phoneticPr fontId="12" type="noConversion"/>
  </si>
  <si>
    <r>
      <rPr>
        <b/>
        <sz val="9"/>
        <color indexed="8"/>
        <rFont val="맑은 고딕"/>
        <family val="3"/>
        <charset val="129"/>
      </rPr>
      <t>식</t>
    </r>
  </si>
  <si>
    <t>고로시멘트2종</t>
    <phoneticPr fontId="2" type="noConversion"/>
  </si>
  <si>
    <t>구분</t>
    <phoneticPr fontId="2" type="noConversion"/>
  </si>
  <si>
    <t>설계변경 후 대상액</t>
    <phoneticPr fontId="2" type="noConversion"/>
  </si>
  <si>
    <t>설계변경 전 대상액</t>
    <phoneticPr fontId="2" type="noConversion"/>
  </si>
  <si>
    <t>폐콘크리트</t>
    <phoneticPr fontId="12" type="noConversion"/>
  </si>
  <si>
    <t>(총괄3회)</t>
    <phoneticPr fontId="2" type="noConversion"/>
  </si>
  <si>
    <t>폐기물처리 내역서</t>
    <phoneticPr fontId="12" type="noConversion"/>
  </si>
  <si>
    <t>폐기물처리 내역서</t>
    <phoneticPr fontId="2" type="noConversion"/>
  </si>
  <si>
    <r>
      <t xml:space="preserve">25-18-80, VAT </t>
    </r>
    <r>
      <rPr>
        <sz val="9"/>
        <color rgb="FFFF0000"/>
        <rFont val="맑은 고딕"/>
        <family val="3"/>
        <charset val="129"/>
      </rPr>
      <t>포함</t>
    </r>
    <r>
      <rPr>
        <sz val="9"/>
        <color rgb="FFFF0000"/>
        <rFont val="Arial Narrow"/>
        <family val="2"/>
      </rPr>
      <t>(1</t>
    </r>
    <r>
      <rPr>
        <sz val="9"/>
        <color rgb="FFFF0000"/>
        <rFont val="맑은 고딕"/>
        <family val="3"/>
        <charset val="129"/>
      </rPr>
      <t>차계약단가적용</t>
    </r>
    <r>
      <rPr>
        <sz val="9"/>
        <color rgb="FFFF0000"/>
        <rFont val="Arial Narrow"/>
        <family val="2"/>
      </rPr>
      <t>)</t>
    </r>
    <phoneticPr fontId="2" type="noConversion"/>
  </si>
  <si>
    <r>
      <t xml:space="preserve">25-18-80, VAT </t>
    </r>
    <r>
      <rPr>
        <sz val="9"/>
        <rFont val="맑은 고딕"/>
        <family val="3"/>
        <charset val="129"/>
      </rPr>
      <t>포함</t>
    </r>
    <r>
      <rPr>
        <sz val="9"/>
        <rFont val="Arial Narrow"/>
        <family val="2"/>
      </rPr>
      <t>(1</t>
    </r>
    <r>
      <rPr>
        <sz val="9"/>
        <rFont val="맑은 고딕"/>
        <family val="3"/>
        <charset val="129"/>
      </rPr>
      <t>차계약단가적용</t>
    </r>
    <r>
      <rPr>
        <sz val="9"/>
        <rFont val="Arial Narrow"/>
        <family val="2"/>
      </rPr>
      <t>)</t>
    </r>
    <phoneticPr fontId="12" type="noConversion"/>
  </si>
  <si>
    <t>검수완</t>
    <phoneticPr fontId="2" type="noConversion"/>
  </si>
  <si>
    <r>
      <t xml:space="preserve">25-18-80, VAT </t>
    </r>
    <r>
      <rPr>
        <sz val="9"/>
        <rFont val="맑은 고딕"/>
        <family val="3"/>
        <charset val="129"/>
      </rPr>
      <t>포함</t>
    </r>
    <phoneticPr fontId="12" type="noConversion"/>
  </si>
  <si>
    <r>
      <t xml:space="preserve">25-18-80, VAT </t>
    </r>
    <r>
      <rPr>
        <sz val="9"/>
        <color rgb="FFFF0000"/>
        <rFont val="맑은 고딕"/>
        <family val="3"/>
        <charset val="129"/>
      </rPr>
      <t>포함</t>
    </r>
    <phoneticPr fontId="2" type="noConversion"/>
  </si>
  <si>
    <r>
      <t xml:space="preserve">25-18-150, VAT </t>
    </r>
    <r>
      <rPr>
        <sz val="9"/>
        <rFont val="맑은 고딕"/>
        <family val="3"/>
        <charset val="129"/>
      </rPr>
      <t>포함</t>
    </r>
    <phoneticPr fontId="12" type="noConversion"/>
  </si>
  <si>
    <r>
      <rPr>
        <sz val="9"/>
        <color rgb="FFFF0000"/>
        <rFont val="맑은 고딕"/>
        <family val="3"/>
        <charset val="129"/>
      </rPr>
      <t>이형봉강</t>
    </r>
    <r>
      <rPr>
        <sz val="9"/>
        <color rgb="FFFF0000"/>
        <rFont val="Arial Narrow"/>
        <family val="2"/>
      </rPr>
      <t xml:space="preserve">(SD350/400), HD10, </t>
    </r>
    <r>
      <rPr>
        <sz val="9"/>
        <color rgb="FFFF0000"/>
        <rFont val="맑은 고딕"/>
        <family val="3"/>
        <charset val="129"/>
      </rPr>
      <t>생산공장상차도</t>
    </r>
    <phoneticPr fontId="2" type="noConversion"/>
  </si>
  <si>
    <r>
      <rPr>
        <sz val="9"/>
        <color rgb="FFFF0000"/>
        <rFont val="맑은 고딕"/>
        <family val="3"/>
        <charset val="129"/>
      </rPr>
      <t>이형봉강</t>
    </r>
    <r>
      <rPr>
        <sz val="9"/>
        <color rgb="FFFF0000"/>
        <rFont val="Arial Narrow"/>
        <family val="2"/>
      </rPr>
      <t xml:space="preserve">(SD350/400), HD13, </t>
    </r>
    <r>
      <rPr>
        <sz val="9"/>
        <color rgb="FFFF0000"/>
        <rFont val="맑은 고딕"/>
        <family val="3"/>
        <charset val="129"/>
      </rPr>
      <t>생산공장상차도</t>
    </r>
    <phoneticPr fontId="2" type="noConversion"/>
  </si>
  <si>
    <r>
      <rPr>
        <sz val="9"/>
        <color rgb="FFFF0000"/>
        <rFont val="맑은 고딕"/>
        <family val="3"/>
        <charset val="129"/>
      </rPr>
      <t>이형봉강</t>
    </r>
    <r>
      <rPr>
        <sz val="9"/>
        <color rgb="FFFF0000"/>
        <rFont val="Arial Narrow"/>
        <family val="2"/>
      </rPr>
      <t xml:space="preserve">(SD350/400), HD16, </t>
    </r>
    <r>
      <rPr>
        <sz val="9"/>
        <color rgb="FFFF0000"/>
        <rFont val="맑은 고딕"/>
        <family val="3"/>
        <charset val="129"/>
      </rPr>
      <t>생산공장상차도</t>
    </r>
    <phoneticPr fontId="2" type="noConversion"/>
  </si>
  <si>
    <r>
      <rPr>
        <sz val="9"/>
        <color rgb="FFFF0000"/>
        <rFont val="맑은 고딕"/>
        <family val="3"/>
        <charset val="129"/>
      </rPr>
      <t>이형봉강</t>
    </r>
    <r>
      <rPr>
        <sz val="9"/>
        <color rgb="FFFF0000"/>
        <rFont val="Arial Narrow"/>
        <family val="2"/>
      </rPr>
      <t xml:space="preserve">(SD350/400), HD22, </t>
    </r>
    <r>
      <rPr>
        <sz val="9"/>
        <color rgb="FFFF0000"/>
        <rFont val="맑은 고딕"/>
        <family val="3"/>
        <charset val="129"/>
      </rPr>
      <t>생산공장상차도</t>
    </r>
    <phoneticPr fontId="2" type="noConversion"/>
  </si>
  <si>
    <r>
      <t xml:space="preserve">H13m/m, SD400, VAT </t>
    </r>
    <r>
      <rPr>
        <sz val="9"/>
        <color indexed="8"/>
        <rFont val="맑은 고딕"/>
        <family val="3"/>
        <charset val="129"/>
      </rPr>
      <t>포함</t>
    </r>
    <r>
      <rPr>
        <sz val="9"/>
        <color indexed="8"/>
        <rFont val="Arial Narrow"/>
        <family val="2"/>
      </rPr>
      <t>,</t>
    </r>
    <r>
      <rPr>
        <sz val="9"/>
        <color rgb="FF000000"/>
        <rFont val="맑은 고딕"/>
        <family val="3"/>
        <charset val="129"/>
        <scheme val="minor"/>
      </rPr>
      <t xml:space="preserve"> 하치장상차도</t>
    </r>
    <phoneticPr fontId="2" type="noConversion"/>
  </si>
  <si>
    <r>
      <t xml:space="preserve">H16m/m, SD400, VAT </t>
    </r>
    <r>
      <rPr>
        <sz val="9"/>
        <color indexed="8"/>
        <rFont val="맑은 고딕"/>
        <family val="3"/>
        <charset val="129"/>
      </rPr>
      <t>포함</t>
    </r>
    <r>
      <rPr>
        <sz val="9"/>
        <color indexed="8"/>
        <rFont val="Arial Narrow"/>
        <family val="2"/>
      </rPr>
      <t xml:space="preserve">, </t>
    </r>
    <r>
      <rPr>
        <sz val="9"/>
        <color rgb="FF000000"/>
        <rFont val="맑은 고딕"/>
        <family val="2"/>
        <charset val="129"/>
      </rPr>
      <t>하치장상차도</t>
    </r>
    <phoneticPr fontId="2" type="noConversion"/>
  </si>
  <si>
    <r>
      <t xml:space="preserve">H19m/m, SD400, VAT </t>
    </r>
    <r>
      <rPr>
        <sz val="9"/>
        <color indexed="8"/>
        <rFont val="맑은 고딕"/>
        <family val="3"/>
        <charset val="129"/>
      </rPr>
      <t>포함</t>
    </r>
    <r>
      <rPr>
        <sz val="9"/>
        <color indexed="8"/>
        <rFont val="Arial Narrow"/>
        <family val="2"/>
      </rPr>
      <t xml:space="preserve">, </t>
    </r>
    <r>
      <rPr>
        <sz val="9"/>
        <color rgb="FF000000"/>
        <rFont val="맑은 고딕"/>
        <family val="2"/>
        <charset val="129"/>
      </rPr>
      <t>하치장상차도</t>
    </r>
    <phoneticPr fontId="2" type="noConversion"/>
  </si>
  <si>
    <r>
      <t xml:space="preserve">H22m/m, SD400, VAT </t>
    </r>
    <r>
      <rPr>
        <sz val="9"/>
        <color indexed="8"/>
        <rFont val="맑은 고딕"/>
        <family val="3"/>
        <charset val="129"/>
      </rPr>
      <t>포함</t>
    </r>
    <r>
      <rPr>
        <sz val="9"/>
        <color indexed="8"/>
        <rFont val="Arial Narrow"/>
        <family val="2"/>
      </rPr>
      <t xml:space="preserve">, </t>
    </r>
    <r>
      <rPr>
        <sz val="9"/>
        <color rgb="FF000000"/>
        <rFont val="맑은 고딕"/>
        <family val="2"/>
        <charset val="129"/>
      </rPr>
      <t>하치장상차도</t>
    </r>
    <phoneticPr fontId="2" type="noConversion"/>
  </si>
  <si>
    <r>
      <t xml:space="preserve">H25m/m, SD400, VAT </t>
    </r>
    <r>
      <rPr>
        <sz val="9"/>
        <color indexed="8"/>
        <rFont val="맑은 고딕"/>
        <family val="3"/>
        <charset val="129"/>
      </rPr>
      <t>포함</t>
    </r>
    <r>
      <rPr>
        <sz val="9"/>
        <color indexed="8"/>
        <rFont val="Arial Narrow"/>
        <family val="2"/>
      </rPr>
      <t xml:space="preserve">, </t>
    </r>
    <r>
      <rPr>
        <sz val="9"/>
        <color rgb="FF000000"/>
        <rFont val="맑은 고딕"/>
        <family val="2"/>
        <charset val="129"/>
      </rPr>
      <t>하치장상차도</t>
    </r>
    <phoneticPr fontId="2" type="noConversion"/>
  </si>
  <si>
    <r>
      <t xml:space="preserve">H29m/m, SD400, VAT </t>
    </r>
    <r>
      <rPr>
        <sz val="9"/>
        <color indexed="8"/>
        <rFont val="맑은 고딕"/>
        <family val="3"/>
        <charset val="129"/>
      </rPr>
      <t>포함</t>
    </r>
    <r>
      <rPr>
        <sz val="9"/>
        <color indexed="8"/>
        <rFont val="Arial Narrow"/>
        <family val="2"/>
      </rPr>
      <t xml:space="preserve">, </t>
    </r>
    <r>
      <rPr>
        <sz val="9"/>
        <color rgb="FF000000"/>
        <rFont val="맑은 고딕"/>
        <family val="2"/>
        <charset val="129"/>
      </rPr>
      <t>하치장상차도</t>
    </r>
    <phoneticPr fontId="2" type="noConversion"/>
  </si>
  <si>
    <r>
      <t xml:space="preserve">H32m/m, SD400, VAT </t>
    </r>
    <r>
      <rPr>
        <sz val="9"/>
        <color indexed="8"/>
        <rFont val="맑은 고딕"/>
        <family val="3"/>
        <charset val="129"/>
      </rPr>
      <t>포함</t>
    </r>
    <r>
      <rPr>
        <sz val="9"/>
        <color indexed="8"/>
        <rFont val="Arial Narrow"/>
        <family val="2"/>
      </rPr>
      <t xml:space="preserve">, </t>
    </r>
    <r>
      <rPr>
        <sz val="9"/>
        <color rgb="FF000000"/>
        <rFont val="맑은 고딕"/>
        <family val="2"/>
        <charset val="129"/>
      </rPr>
      <t>하치장상차도</t>
    </r>
    <phoneticPr fontId="2" type="noConversion"/>
  </si>
  <si>
    <r>
      <rPr>
        <sz val="9"/>
        <color indexed="8"/>
        <rFont val="맑은 고딕"/>
        <family val="3"/>
        <charset val="129"/>
      </rPr>
      <t>이형봉강</t>
    </r>
    <r>
      <rPr>
        <sz val="9"/>
        <color indexed="8"/>
        <rFont val="Arial Narrow"/>
        <family val="2"/>
      </rPr>
      <t xml:space="preserve">(SD350/400), HD13, </t>
    </r>
    <r>
      <rPr>
        <sz val="9"/>
        <color rgb="FF000000"/>
        <rFont val="Arial Narrow"/>
        <family val="3"/>
      </rPr>
      <t xml:space="preserve">, </t>
    </r>
    <r>
      <rPr>
        <sz val="9"/>
        <color indexed="8"/>
        <rFont val="맑은 고딕"/>
        <family val="3"/>
        <charset val="129"/>
      </rPr>
      <t>하치장상차도</t>
    </r>
    <phoneticPr fontId="2" type="noConversion"/>
  </si>
  <si>
    <r>
      <rPr>
        <sz val="9"/>
        <color indexed="8"/>
        <rFont val="맑은 고딕"/>
        <family val="3"/>
        <charset val="129"/>
      </rPr>
      <t>이형봉강</t>
    </r>
    <r>
      <rPr>
        <sz val="9"/>
        <color indexed="8"/>
        <rFont val="Arial Narrow"/>
        <family val="2"/>
      </rPr>
      <t xml:space="preserve">(SD350/400), HD16, </t>
    </r>
    <r>
      <rPr>
        <sz val="9"/>
        <color rgb="FF000000"/>
        <rFont val="Arial Narrow"/>
        <family val="3"/>
      </rPr>
      <t xml:space="preserve">, </t>
    </r>
    <r>
      <rPr>
        <sz val="9"/>
        <color indexed="8"/>
        <rFont val="맑은 고딕"/>
        <family val="3"/>
        <charset val="129"/>
      </rPr>
      <t>하치장상차도</t>
    </r>
    <phoneticPr fontId="2" type="noConversion"/>
  </si>
  <si>
    <r>
      <rPr>
        <sz val="9"/>
        <color indexed="8"/>
        <rFont val="맑은 고딕"/>
        <family val="3"/>
        <charset val="129"/>
      </rPr>
      <t>이형봉강</t>
    </r>
    <r>
      <rPr>
        <sz val="9"/>
        <color indexed="8"/>
        <rFont val="Arial Narrow"/>
        <family val="2"/>
      </rPr>
      <t xml:space="preserve">(SD350/400), HD22, </t>
    </r>
    <r>
      <rPr>
        <sz val="9"/>
        <color rgb="FF000000"/>
        <rFont val="Arial Narrow"/>
        <family val="3"/>
      </rPr>
      <t xml:space="preserve">, </t>
    </r>
    <r>
      <rPr>
        <sz val="9"/>
        <color indexed="8"/>
        <rFont val="맑은 고딕"/>
        <family val="3"/>
        <charset val="129"/>
      </rPr>
      <t>하치장상차도</t>
    </r>
    <phoneticPr fontId="2" type="noConversion"/>
  </si>
  <si>
    <r>
      <rPr>
        <sz val="9"/>
        <color indexed="8"/>
        <rFont val="맑은 고딕"/>
        <family val="3"/>
        <charset val="129"/>
      </rPr>
      <t>이형봉강</t>
    </r>
    <r>
      <rPr>
        <sz val="9"/>
        <color indexed="8"/>
        <rFont val="Arial Narrow"/>
        <family val="2"/>
      </rPr>
      <t xml:space="preserve">(SD350/400), HD10, </t>
    </r>
    <r>
      <rPr>
        <sz val="9"/>
        <color rgb="FF000000"/>
        <rFont val="Arial Narrow"/>
        <family val="3"/>
      </rPr>
      <t xml:space="preserve">, </t>
    </r>
    <r>
      <rPr>
        <sz val="9"/>
        <color indexed="8"/>
        <rFont val="맑은 고딕"/>
        <family val="3"/>
        <charset val="129"/>
      </rPr>
      <t>하치장상차도</t>
    </r>
    <phoneticPr fontId="2" type="noConversion"/>
  </si>
  <si>
    <r>
      <t xml:space="preserve">총괄분 </t>
    </r>
    <r>
      <rPr>
        <sz val="32"/>
        <color rgb="FFFF0000"/>
        <rFont val="HY울릉도M"/>
        <family val="1"/>
        <charset val="129"/>
      </rPr>
      <t>변경</t>
    </r>
    <r>
      <rPr>
        <sz val="32"/>
        <color rgb="FF000000"/>
        <rFont val="Arial"/>
        <family val="2"/>
      </rPr>
      <t xml:space="preserve"> </t>
    </r>
    <r>
      <rPr>
        <sz val="32"/>
        <color rgb="FF000000"/>
        <rFont val="HY울릉도M"/>
        <family val="1"/>
        <charset val="129"/>
      </rPr>
      <t>설계서</t>
    </r>
  </si>
  <si>
    <t>(총괄분 제3회)</t>
  </si>
  <si>
    <r>
      <t>공사명 : 김해 내덕지구 도시침수 예방사업(</t>
    </r>
    <r>
      <rPr>
        <b/>
        <sz val="9"/>
        <color rgb="FF000000"/>
        <rFont val="맑은 고딕"/>
        <family val="3"/>
        <charset val="129"/>
        <scheme val="minor"/>
      </rPr>
      <t>3차분)</t>
    </r>
    <phoneticPr fontId="12" type="noConversion"/>
  </si>
  <si>
    <t>관급자재 설계 내역서</t>
    <phoneticPr fontId="12" type="noConversion"/>
  </si>
  <si>
    <r>
      <t>(Ø250</t>
    </r>
    <r>
      <rPr>
        <sz val="9"/>
        <color rgb="FFFF0000"/>
        <rFont val="맑은 고딕"/>
        <family val="3"/>
        <charset val="129"/>
      </rPr>
      <t>ⅹ</t>
    </r>
    <r>
      <rPr>
        <sz val="9"/>
        <color rgb="FFFF0000"/>
        <rFont val="Arial Narrow"/>
        <family val="2"/>
      </rPr>
      <t>t1.6)</t>
    </r>
    <phoneticPr fontId="12" type="noConversion"/>
  </si>
  <si>
    <r>
      <t>(450</t>
    </r>
    <r>
      <rPr>
        <sz val="9"/>
        <color rgb="FFFF0000"/>
        <rFont val="맑은 고딕"/>
        <family val="3"/>
        <charset val="129"/>
      </rPr>
      <t>ⅹ</t>
    </r>
    <r>
      <rPr>
        <sz val="9"/>
        <color rgb="FFFF0000"/>
        <rFont val="Arial Narrow"/>
        <family val="2"/>
      </rPr>
      <t>250:VAT</t>
    </r>
    <r>
      <rPr>
        <sz val="9"/>
        <color rgb="FFFF0000"/>
        <rFont val="맑은 고딕"/>
        <family val="3"/>
        <charset val="129"/>
      </rPr>
      <t>포함</t>
    </r>
    <r>
      <rPr>
        <sz val="9"/>
        <color rgb="FFFF0000"/>
        <rFont val="Arial Narrow"/>
        <family val="2"/>
      </rPr>
      <t>)</t>
    </r>
    <phoneticPr fontId="12" type="noConversion"/>
  </si>
  <si>
    <r>
      <t>(900</t>
    </r>
    <r>
      <rPr>
        <sz val="9"/>
        <color rgb="FFFF0000"/>
        <rFont val="맑은 고딕"/>
        <family val="3"/>
        <charset val="129"/>
      </rPr>
      <t>ⅹ</t>
    </r>
    <r>
      <rPr>
        <sz val="9"/>
        <color rgb="FFFF0000"/>
        <rFont val="Arial Narrow"/>
        <family val="2"/>
      </rPr>
      <t>250:VAT</t>
    </r>
    <r>
      <rPr>
        <sz val="9"/>
        <color rgb="FFFF0000"/>
        <rFont val="맑은 고딕"/>
        <family val="3"/>
        <charset val="129"/>
      </rPr>
      <t>포함</t>
    </r>
    <r>
      <rPr>
        <sz val="9"/>
        <color rgb="FFFF0000"/>
        <rFont val="Arial Narrow"/>
        <family val="2"/>
      </rPr>
      <t>)</t>
    </r>
    <phoneticPr fontId="12" type="noConversion"/>
  </si>
  <si>
    <r>
      <t>(1350</t>
    </r>
    <r>
      <rPr>
        <sz val="9"/>
        <color rgb="FFFF0000"/>
        <rFont val="맑은 고딕"/>
        <family val="3"/>
        <charset val="129"/>
      </rPr>
      <t>ⅹ</t>
    </r>
    <r>
      <rPr>
        <sz val="9"/>
        <color rgb="FFFF0000"/>
        <rFont val="Arial Narrow"/>
        <family val="2"/>
      </rPr>
      <t>250:VAT</t>
    </r>
    <r>
      <rPr>
        <sz val="9"/>
        <color rgb="FFFF0000"/>
        <rFont val="맑은 고딕"/>
        <family val="3"/>
        <charset val="129"/>
      </rPr>
      <t>포함</t>
    </r>
    <r>
      <rPr>
        <sz val="9"/>
        <color rgb="FFFF0000"/>
        <rFont val="Arial Narrow"/>
        <family val="2"/>
      </rPr>
      <t>)</t>
    </r>
    <phoneticPr fontId="12" type="noConversion"/>
  </si>
  <si>
    <t>관급자재 내역서</t>
    <phoneticPr fontId="12" type="noConversion"/>
  </si>
  <si>
    <r>
      <rPr>
        <b/>
        <sz val="9"/>
        <color indexed="8"/>
        <rFont val="돋움"/>
        <family val="3"/>
        <charset val="129"/>
      </rPr>
      <t>총</t>
    </r>
    <r>
      <rPr>
        <b/>
        <sz val="9"/>
        <color indexed="8"/>
        <rFont val="Arial Narrow"/>
        <family val="2"/>
      </rPr>
      <t xml:space="preserve">     </t>
    </r>
    <r>
      <rPr>
        <b/>
        <sz val="9"/>
        <color indexed="8"/>
        <rFont val="돋움"/>
        <family val="3"/>
        <charset val="129"/>
      </rPr>
      <t>계</t>
    </r>
    <phoneticPr fontId="2" type="noConversion"/>
  </si>
  <si>
    <t>공사명 : 초정~화명 광역도로(초정~안막)건설공사(2차분)</t>
    <phoneticPr fontId="12" type="noConversion"/>
  </si>
  <si>
    <t>레미콘</t>
    <phoneticPr fontId="2" type="noConversion"/>
  </si>
  <si>
    <t>레미콘</t>
    <phoneticPr fontId="2" type="noConversion"/>
  </si>
  <si>
    <t>㎥</t>
  </si>
  <si>
    <t>㎥</t>
    <phoneticPr fontId="2" type="noConversion"/>
  </si>
  <si>
    <r>
      <t xml:space="preserve">19-24-50, VAT </t>
    </r>
    <r>
      <rPr>
        <sz val="9"/>
        <color indexed="8"/>
        <rFont val="맑은 고딕"/>
        <family val="3"/>
        <charset val="129"/>
      </rPr>
      <t>포함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</si>
</sst>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1" formatCode="_-* #,##0_-;\-* #,##0_-;_-* &quot;-&quot;_-;_-@_-"/>
    <numFmt numFmtId="43" formatCode="_-* #,##0.00_-;\-* #,##0.00_-;_-* &quot;-&quot;??_-;_-@_-"/>
    <numFmt numFmtId="176" formatCode="_-* #,##0_-;\-* #,##0_-;_-* &quot;-&quot;??_-;_-@_-"/>
    <numFmt numFmtId="177" formatCode="#,##0_ "/>
    <numFmt numFmtId="178" formatCode="0.000%"/>
    <numFmt numFmtId="179" formatCode="0.00000%"/>
    <numFmt numFmtId="180" formatCode="&quot;△&quot;\ #,##0;\-#,##0;&quot;&quot;;@"/>
    <numFmt numFmtId="181" formatCode="_-* #,##0.000000_-;\-* #,##0.000000_-;_-* &quot;-&quot;??_-;_-@_-"/>
    <numFmt numFmtId="182" formatCode="General;\-General\,&quot;&quot;;@"/>
    <numFmt numFmtId="183" formatCode="#,##0_);[Red]\(#,##0\)"/>
    <numFmt numFmtId="184" formatCode="#,##0.000_);[Red]\(#,##0.000\)"/>
    <numFmt numFmtId="185" formatCode="#,###;\-#,###;&quot;&quot;;@"/>
    <numFmt numFmtId="186" formatCode="#,##0.0########"/>
    <numFmt numFmtId="187" formatCode="###"/>
    <numFmt numFmtId="188" formatCode="#,##0.00_);[Red]\(#,##0.00\)"/>
    <numFmt numFmtId="189" formatCode="_-* #,##0.00_-;\-* #,##0.00_-;_-* &quot;-&quot;_-;_-@_-"/>
  </numFmts>
  <fonts count="76" x14ac:knownFonts="1">
    <font>
      <sz val="10"/>
      <name val="Arial"/>
      <charset val="129"/>
    </font>
    <font>
      <sz val="11"/>
      <color theme="1"/>
      <name val="맑은 고딕"/>
      <family val="2"/>
      <charset val="129"/>
      <scheme val="minor"/>
    </font>
    <font>
      <sz val="8"/>
      <name val="Arial"/>
      <family val="2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indexed="10"/>
      <name val="맑은 고딕"/>
      <family val="3"/>
      <charset val="129"/>
      <scheme val="minor"/>
    </font>
    <font>
      <sz val="9"/>
      <color indexed="10"/>
      <name val="Arial Narrow"/>
      <family val="2"/>
    </font>
    <font>
      <sz val="9"/>
      <name val="Arial Narrow"/>
      <family val="2"/>
    </font>
    <font>
      <sz val="9"/>
      <name val="맑은 고딕"/>
      <family val="3"/>
      <charset val="129"/>
    </font>
    <font>
      <b/>
      <sz val="9"/>
      <name val="Arial Narrow"/>
      <family val="2"/>
    </font>
    <font>
      <sz val="11"/>
      <color indexed="8"/>
      <name val="맑은 고딕"/>
      <family val="2"/>
      <scheme val="minor"/>
    </font>
    <font>
      <sz val="9"/>
      <color rgb="FFFF0000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sz val="9"/>
      <name val="굴림체"/>
      <family val="3"/>
      <charset val="129"/>
    </font>
    <font>
      <b/>
      <sz val="9"/>
      <color rgb="FF000000"/>
      <name val="맑은 고딕"/>
      <family val="3"/>
      <charset val="129"/>
      <scheme val="minor"/>
    </font>
    <font>
      <b/>
      <sz val="9"/>
      <color indexed="8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b/>
      <sz val="9"/>
      <color rgb="FF000000"/>
      <name val="맑은 고딕"/>
      <family val="2"/>
      <charset val="1"/>
      <scheme val="minor"/>
    </font>
    <font>
      <sz val="9"/>
      <color rgb="FF000000"/>
      <name val="맑은 고딕"/>
      <family val="3"/>
      <charset val="129"/>
      <scheme val="minor"/>
    </font>
    <font>
      <sz val="9"/>
      <color rgb="FF000000"/>
      <name val="맑은 고딕"/>
      <family val="2"/>
      <charset val="1"/>
      <scheme val="minor"/>
    </font>
    <font>
      <sz val="9"/>
      <color rgb="FF0000FF"/>
      <name val="맑은 고딕"/>
      <family val="3"/>
      <charset val="129"/>
      <scheme val="minor"/>
    </font>
    <font>
      <b/>
      <sz val="9"/>
      <color rgb="FF0000CC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"/>
      <name val="굴림체"/>
      <family val="2"/>
      <charset val="129"/>
    </font>
    <font>
      <sz val="8"/>
      <color indexed="8"/>
      <name val="굴림"/>
      <family val="3"/>
      <charset val="129"/>
    </font>
    <font>
      <sz val="10"/>
      <color indexed="8"/>
      <name val="Arial"/>
      <family val="2"/>
    </font>
    <font>
      <sz val="9"/>
      <color rgb="FFFF0000"/>
      <name val="Arial Narrow"/>
      <family val="2"/>
    </font>
    <font>
      <b/>
      <sz val="10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0"/>
      <name val="Arial"/>
      <family val="2"/>
    </font>
    <font>
      <b/>
      <sz val="30"/>
      <name val="나눔고딕"/>
      <family val="3"/>
      <charset val="129"/>
    </font>
    <font>
      <sz val="11"/>
      <color indexed="8"/>
      <name val="맑은 고딕"/>
      <family val="3"/>
      <charset val="129"/>
    </font>
    <font>
      <sz val="10"/>
      <name val="굴림"/>
      <family val="3"/>
      <charset val="129"/>
    </font>
    <font>
      <b/>
      <sz val="9"/>
      <color indexed="10"/>
      <name val="맑은 고딕"/>
      <family val="3"/>
      <charset val="129"/>
      <scheme val="minor"/>
    </font>
    <font>
      <b/>
      <sz val="9"/>
      <color indexed="10"/>
      <name val="Arial Narrow"/>
      <family val="2"/>
    </font>
    <font>
      <b/>
      <sz val="10"/>
      <color indexed="10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rgb="FFFF0000"/>
      <name val="맑은 고딕"/>
      <family val="2"/>
      <charset val="129"/>
      <scheme val="minor"/>
    </font>
    <font>
      <sz val="9"/>
      <name val="Arial"/>
      <family val="2"/>
    </font>
    <font>
      <sz val="10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rgb="FFFF0000"/>
      <name val="맑은 고딕"/>
      <family val="3"/>
      <charset val="129"/>
    </font>
    <font>
      <sz val="16"/>
      <color indexed="8"/>
      <name val="맑은 고딕"/>
      <family val="3"/>
      <charset val="129"/>
      <scheme val="minor"/>
    </font>
    <font>
      <sz val="16"/>
      <color rgb="FFFF0000"/>
      <name val="맑은 고딕"/>
      <family val="3"/>
      <charset val="129"/>
      <scheme val="minor"/>
    </font>
    <font>
      <sz val="9"/>
      <color rgb="FF000000"/>
      <name val="Arial Narrow"/>
      <family val="2"/>
    </font>
    <font>
      <sz val="9"/>
      <color indexed="8"/>
      <name val="Arial Narrow"/>
      <family val="2"/>
    </font>
    <font>
      <sz val="9"/>
      <color indexed="8"/>
      <name val="맑은 고딕"/>
      <family val="3"/>
      <charset val="129"/>
    </font>
    <font>
      <b/>
      <sz val="9"/>
      <color indexed="8"/>
      <name val="Arial Narrow"/>
      <family val="2"/>
    </font>
    <font>
      <sz val="9"/>
      <color rgb="FFFF0000"/>
      <name val="Arial Narrow"/>
      <family val="3"/>
      <charset val="129"/>
    </font>
    <font>
      <sz val="9"/>
      <color rgb="FFFF0000"/>
      <name val="맑은 고딕"/>
      <family val="2"/>
      <charset val="129"/>
    </font>
    <font>
      <b/>
      <sz val="16"/>
      <name val="맑은 고딕"/>
      <family val="3"/>
      <charset val="129"/>
      <scheme val="minor"/>
    </font>
    <font>
      <b/>
      <sz val="10"/>
      <color indexed="10"/>
      <name val="Arial Narrow"/>
      <family val="2"/>
    </font>
    <font>
      <b/>
      <sz val="10"/>
      <color indexed="8"/>
      <name val="Arial Narrow"/>
      <family val="2"/>
    </font>
    <font>
      <b/>
      <u/>
      <sz val="16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9"/>
      <color rgb="FF000000"/>
      <name val="Arial Narrow"/>
      <family val="2"/>
    </font>
    <font>
      <b/>
      <sz val="9"/>
      <color indexed="8"/>
      <name val="맑은 고딕"/>
      <family val="3"/>
      <charset val="129"/>
    </font>
    <font>
      <sz val="9"/>
      <color rgb="FF000000"/>
      <name val="맑은 고딕"/>
      <family val="2"/>
      <charset val="129"/>
    </font>
    <font>
      <sz val="9"/>
      <color rgb="FFFFFF00"/>
      <name val="맑은 고딕"/>
      <family val="3"/>
      <charset val="129"/>
      <scheme val="minor"/>
    </font>
    <font>
      <b/>
      <sz val="9"/>
      <color rgb="FFFFFF00"/>
      <name val="맑은 고딕"/>
      <family val="3"/>
      <charset val="129"/>
      <scheme val="minor"/>
    </font>
    <font>
      <sz val="9"/>
      <color indexed="8"/>
      <name val="Arial Narrow"/>
      <family val="3"/>
      <charset val="129"/>
    </font>
    <font>
      <sz val="9"/>
      <color rgb="FF000000"/>
      <name val="Arial Narrow"/>
      <family val="3"/>
    </font>
    <font>
      <sz val="16"/>
      <color rgb="FFFFFF00"/>
      <name val="맑은 고딕"/>
      <family val="3"/>
      <charset val="129"/>
      <scheme val="minor"/>
    </font>
    <font>
      <sz val="32"/>
      <color rgb="FF000000"/>
      <name val="HY울릉도M"/>
      <family val="1"/>
      <charset val="129"/>
    </font>
    <font>
      <sz val="32"/>
      <color rgb="FFFF0000"/>
      <name val="HY울릉도M"/>
      <family val="1"/>
      <charset val="129"/>
    </font>
    <font>
      <sz val="32"/>
      <color rgb="FF000000"/>
      <name val="Arial"/>
      <family val="2"/>
    </font>
    <font>
      <sz val="28"/>
      <color rgb="FF000000"/>
      <name val="HY울릉도M"/>
      <family val="1"/>
      <charset val="129"/>
    </font>
    <font>
      <b/>
      <sz val="9"/>
      <color indexed="8"/>
      <name val="돋움"/>
      <family val="3"/>
      <charset val="129"/>
    </font>
    <font>
      <sz val="9"/>
      <color indexed="8"/>
      <name val="돋움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15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indexed="64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indexed="64"/>
      </right>
      <top style="hair">
        <color auto="1"/>
      </top>
      <bottom/>
      <diagonal/>
    </border>
    <border>
      <left style="hair">
        <color auto="1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thick">
        <color theme="7" tint="-0.24994659260841701"/>
      </top>
      <bottom style="thick">
        <color theme="7" tint="-0.2499465926084170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auto="1"/>
      </left>
      <right style="hair">
        <color auto="1"/>
      </right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auto="1"/>
      </left>
      <right style="thin">
        <color indexed="64"/>
      </right>
      <top style="thin">
        <color indexed="64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thin">
        <color auto="1"/>
      </left>
      <right style="hair">
        <color auto="1"/>
      </right>
      <top style="hair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thick">
        <color theme="7" tint="-0.24994659260841701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7">
    <xf numFmtId="0" fontId="0" fillId="0" borderId="0"/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0" fontId="26" fillId="0" borderId="0"/>
    <xf numFmtId="0" fontId="27" fillId="0" borderId="0"/>
    <xf numFmtId="0" fontId="28" fillId="0" borderId="0"/>
    <xf numFmtId="41" fontId="28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34" fillId="0" borderId="0"/>
    <xf numFmtId="0" fontId="34" fillId="0" borderId="0"/>
    <xf numFmtId="0" fontId="36" fillId="0" borderId="0">
      <alignment vertical="center"/>
    </xf>
    <xf numFmtId="0" fontId="37" fillId="0" borderId="0"/>
  </cellStyleXfs>
  <cellXfs count="639">
    <xf numFmtId="0" fontId="0" fillId="0" borderId="0" xfId="0"/>
    <xf numFmtId="0" fontId="3" fillId="0" borderId="0" xfId="3" applyFont="1" applyAlignment="1"/>
    <xf numFmtId="0" fontId="16" fillId="0" borderId="0" xfId="3" applyFont="1">
      <alignment vertical="center"/>
    </xf>
    <xf numFmtId="0" fontId="3" fillId="0" borderId="0" xfId="3" applyFont="1">
      <alignment vertical="center"/>
    </xf>
    <xf numFmtId="3" fontId="19" fillId="0" borderId="0" xfId="3" applyNumberFormat="1" applyFont="1" applyAlignment="1">
      <alignment horizontal="center" vertical="center" wrapText="1"/>
    </xf>
    <xf numFmtId="3" fontId="21" fillId="0" borderId="0" xfId="3" applyNumberFormat="1" applyFont="1" applyAlignment="1">
      <alignment horizontal="center" vertical="center" wrapText="1"/>
    </xf>
    <xf numFmtId="3" fontId="11" fillId="0" borderId="0" xfId="3" applyNumberFormat="1" applyFont="1" applyAlignment="1">
      <alignment horizontal="center" vertical="center" wrapText="1"/>
    </xf>
    <xf numFmtId="0" fontId="3" fillId="0" borderId="0" xfId="3" applyFont="1" applyAlignment="1">
      <alignment horizontal="center" vertical="center"/>
    </xf>
    <xf numFmtId="3" fontId="15" fillId="0" borderId="0" xfId="3" applyNumberFormat="1" applyFont="1" applyAlignment="1">
      <alignment horizontal="center" vertical="center" wrapText="1"/>
    </xf>
    <xf numFmtId="3" fontId="23" fillId="0" borderId="0" xfId="3" applyNumberFormat="1" applyFont="1" applyAlignment="1">
      <alignment horizontal="center" vertical="center" wrapText="1"/>
    </xf>
    <xf numFmtId="178" fontId="15" fillId="0" borderId="0" xfId="4" applyNumberFormat="1" applyFont="1" applyBorder="1" applyAlignment="1">
      <alignment horizontal="center" vertical="center" wrapText="1"/>
    </xf>
    <xf numFmtId="3" fontId="19" fillId="0" borderId="8" xfId="3" applyNumberFormat="1" applyFont="1" applyBorder="1" applyAlignment="1">
      <alignment horizontal="center" vertical="center" wrapText="1"/>
    </xf>
    <xf numFmtId="179" fontId="15" fillId="0" borderId="8" xfId="4" applyNumberFormat="1" applyFont="1" applyBorder="1" applyAlignment="1">
      <alignment horizontal="right" vertical="center" wrapText="1"/>
    </xf>
    <xf numFmtId="3" fontId="15" fillId="0" borderId="8" xfId="3" applyNumberFormat="1" applyFont="1" applyBorder="1" applyAlignment="1">
      <alignment horizontal="right" vertical="center" wrapText="1"/>
    </xf>
    <xf numFmtId="3" fontId="19" fillId="0" borderId="8" xfId="3" applyNumberFormat="1" applyFont="1" applyBorder="1" applyAlignment="1">
      <alignment horizontal="right" vertical="center" wrapText="1"/>
    </xf>
    <xf numFmtId="3" fontId="15" fillId="0" borderId="0" xfId="3" applyNumberFormat="1" applyFont="1" applyAlignment="1">
      <alignment horizontal="right" vertical="center" wrapText="1"/>
    </xf>
    <xf numFmtId="0" fontId="17" fillId="0" borderId="0" xfId="5" applyFont="1"/>
    <xf numFmtId="0" fontId="3" fillId="0" borderId="0" xfId="3" applyFont="1" applyAlignment="1">
      <alignment horizontal="left" vertical="center"/>
    </xf>
    <xf numFmtId="0" fontId="19" fillId="3" borderId="10" xfId="3" applyFont="1" applyFill="1" applyBorder="1" applyAlignment="1">
      <alignment horizontal="center" vertical="center" wrapText="1"/>
    </xf>
    <xf numFmtId="3" fontId="3" fillId="0" borderId="11" xfId="3" applyNumberFormat="1" applyFont="1" applyBorder="1" applyAlignment="1">
      <alignment horizontal="center" vertical="center" wrapText="1"/>
    </xf>
    <xf numFmtId="10" fontId="15" fillId="3" borderId="4" xfId="3" applyNumberFormat="1" applyFont="1" applyFill="1" applyBorder="1" applyAlignment="1">
      <alignment horizontal="center" vertical="center" wrapText="1"/>
    </xf>
    <xf numFmtId="3" fontId="4" fillId="0" borderId="7" xfId="3" applyNumberFormat="1" applyFont="1" applyBorder="1" applyAlignment="1">
      <alignment horizontal="center" vertical="center" wrapText="1"/>
    </xf>
    <xf numFmtId="0" fontId="19" fillId="0" borderId="15" xfId="3" applyFont="1" applyBorder="1" applyAlignment="1">
      <alignment horizontal="center" vertical="center" wrapText="1"/>
    </xf>
    <xf numFmtId="0" fontId="19" fillId="0" borderId="16" xfId="3" applyFont="1" applyBorder="1" applyAlignment="1">
      <alignment horizontal="center" vertical="center" wrapText="1"/>
    </xf>
    <xf numFmtId="0" fontId="19" fillId="0" borderId="18" xfId="3" applyFont="1" applyBorder="1" applyAlignment="1">
      <alignment horizontal="center" vertical="center" wrapText="1"/>
    </xf>
    <xf numFmtId="41" fontId="3" fillId="0" borderId="19" xfId="3" applyNumberFormat="1" applyFont="1" applyBorder="1">
      <alignment vertical="center"/>
    </xf>
    <xf numFmtId="3" fontId="15" fillId="0" borderId="20" xfId="3" applyNumberFormat="1" applyFont="1" applyBorder="1" applyAlignment="1">
      <alignment horizontal="right" vertical="center" wrapText="1"/>
    </xf>
    <xf numFmtId="0" fontId="19" fillId="0" borderId="21" xfId="3" applyFont="1" applyBorder="1" applyAlignment="1">
      <alignment horizontal="center" vertical="center" wrapText="1"/>
    </xf>
    <xf numFmtId="41" fontId="3" fillId="0" borderId="22" xfId="3" applyNumberFormat="1" applyFont="1" applyBorder="1">
      <alignment vertical="center"/>
    </xf>
    <xf numFmtId="3" fontId="19" fillId="0" borderId="23" xfId="3" applyNumberFormat="1" applyFont="1" applyBorder="1" applyAlignment="1">
      <alignment horizontal="right" vertical="center" wrapText="1"/>
    </xf>
    <xf numFmtId="3" fontId="15" fillId="0" borderId="23" xfId="3" applyNumberFormat="1" applyFont="1" applyBorder="1" applyAlignment="1">
      <alignment horizontal="right" vertical="center" wrapText="1"/>
    </xf>
    <xf numFmtId="3" fontId="15" fillId="0" borderId="26" xfId="3" applyNumberFormat="1" applyFont="1" applyBorder="1" applyAlignment="1">
      <alignment horizontal="right" vertical="center" wrapText="1"/>
    </xf>
    <xf numFmtId="3" fontId="4" fillId="0" borderId="20" xfId="3" applyNumberFormat="1" applyFont="1" applyBorder="1" applyAlignment="1">
      <alignment horizontal="right" vertical="center" wrapText="1"/>
    </xf>
    <xf numFmtId="3" fontId="3" fillId="0" borderId="23" xfId="3" applyNumberFormat="1" applyFont="1" applyBorder="1" applyAlignment="1">
      <alignment horizontal="right" vertical="center" wrapText="1"/>
    </xf>
    <xf numFmtId="3" fontId="4" fillId="0" borderId="23" xfId="3" applyNumberFormat="1" applyFont="1" applyBorder="1" applyAlignment="1">
      <alignment horizontal="right" vertical="center" wrapText="1"/>
    </xf>
    <xf numFmtId="3" fontId="4" fillId="0" borderId="26" xfId="3" applyNumberFormat="1" applyFont="1" applyBorder="1" applyAlignment="1">
      <alignment horizontal="right" vertical="center" wrapText="1"/>
    </xf>
    <xf numFmtId="3" fontId="3" fillId="0" borderId="19" xfId="3" applyNumberFormat="1" applyFont="1" applyBorder="1" applyAlignment="1">
      <alignment horizontal="right" vertical="center" wrapText="1"/>
    </xf>
    <xf numFmtId="3" fontId="4" fillId="0" borderId="27" xfId="3" applyNumberFormat="1" applyFont="1" applyBorder="1" applyAlignment="1">
      <alignment horizontal="right" vertical="center" wrapText="1"/>
    </xf>
    <xf numFmtId="3" fontId="3" fillId="0" borderId="21" xfId="3" applyNumberFormat="1" applyFont="1" applyBorder="1" applyAlignment="1">
      <alignment horizontal="right" vertical="center" wrapText="1"/>
    </xf>
    <xf numFmtId="3" fontId="3" fillId="0" borderId="22" xfId="3" applyNumberFormat="1" applyFont="1" applyBorder="1" applyAlignment="1">
      <alignment horizontal="right" vertical="center" wrapText="1"/>
    </xf>
    <xf numFmtId="3" fontId="3" fillId="0" borderId="28" xfId="3" applyNumberFormat="1" applyFont="1" applyBorder="1" applyAlignment="1">
      <alignment horizontal="right" vertical="center" wrapText="1"/>
    </xf>
    <xf numFmtId="3" fontId="4" fillId="0" borderId="28" xfId="3" applyNumberFormat="1" applyFont="1" applyBorder="1" applyAlignment="1">
      <alignment horizontal="right" vertical="center" wrapText="1"/>
    </xf>
    <xf numFmtId="3" fontId="4" fillId="0" borderId="29" xfId="3" applyNumberFormat="1" applyFont="1" applyBorder="1" applyAlignment="1">
      <alignment horizontal="right" vertical="center" wrapText="1"/>
    </xf>
    <xf numFmtId="0" fontId="15" fillId="0" borderId="17" xfId="3" applyFont="1" applyBorder="1" applyAlignment="1">
      <alignment horizontal="center" vertical="center" wrapText="1"/>
    </xf>
    <xf numFmtId="0" fontId="15" fillId="0" borderId="24" xfId="3" applyFont="1" applyBorder="1" applyAlignment="1">
      <alignment horizontal="center" vertical="center" wrapText="1"/>
    </xf>
    <xf numFmtId="3" fontId="4" fillId="0" borderId="25" xfId="3" applyNumberFormat="1" applyFont="1" applyBorder="1" applyAlignment="1">
      <alignment horizontal="right" vertical="center" wrapText="1"/>
    </xf>
    <xf numFmtId="0" fontId="33" fillId="0" borderId="0" xfId="3" applyFont="1" applyAlignment="1"/>
    <xf numFmtId="0" fontId="19" fillId="0" borderId="0" xfId="3" applyFont="1" applyAlignment="1">
      <alignment horizontal="center" vertical="center" wrapText="1"/>
    </xf>
    <xf numFmtId="3" fontId="3" fillId="0" borderId="0" xfId="3" applyNumberFormat="1" applyFont="1" applyAlignment="1">
      <alignment horizontal="right" vertical="center" wrapText="1"/>
    </xf>
    <xf numFmtId="3" fontId="4" fillId="0" borderId="0" xfId="3" applyNumberFormat="1" applyFont="1" applyAlignment="1">
      <alignment horizontal="right" vertical="center" wrapText="1"/>
    </xf>
    <xf numFmtId="3" fontId="19" fillId="3" borderId="10" xfId="3" applyNumberFormat="1" applyFont="1" applyFill="1" applyBorder="1" applyAlignment="1">
      <alignment horizontal="center" vertical="center" wrapText="1"/>
    </xf>
    <xf numFmtId="3" fontId="19" fillId="0" borderId="11" xfId="3" applyNumberFormat="1" applyFont="1" applyBorder="1" applyAlignment="1">
      <alignment horizontal="center" vertical="center" wrapText="1"/>
    </xf>
    <xf numFmtId="3" fontId="19" fillId="0" borderId="2" xfId="3" applyNumberFormat="1" applyFont="1" applyBorder="1" applyAlignment="1">
      <alignment horizontal="center" vertical="center" wrapText="1"/>
    </xf>
    <xf numFmtId="3" fontId="15" fillId="3" borderId="4" xfId="3" applyNumberFormat="1" applyFont="1" applyFill="1" applyBorder="1" applyAlignment="1">
      <alignment horizontal="center" vertical="center" wrapText="1"/>
    </xf>
    <xf numFmtId="3" fontId="15" fillId="0" borderId="7" xfId="3" applyNumberFormat="1" applyFont="1" applyBorder="1" applyAlignment="1">
      <alignment horizontal="center" vertical="center" wrapText="1"/>
    </xf>
    <xf numFmtId="10" fontId="23" fillId="0" borderId="3" xfId="4" applyNumberFormat="1" applyFont="1" applyBorder="1" applyAlignment="1">
      <alignment horizontal="center" vertical="center" wrapText="1"/>
    </xf>
    <xf numFmtId="3" fontId="11" fillId="0" borderId="2" xfId="3" applyNumberFormat="1" applyFont="1" applyBorder="1" applyAlignment="1">
      <alignment horizontal="center" vertical="center" wrapText="1"/>
    </xf>
    <xf numFmtId="3" fontId="22" fillId="4" borderId="4" xfId="3" applyNumberFormat="1" applyFont="1" applyFill="1" applyBorder="1" applyAlignment="1">
      <alignment horizontal="center" vertical="center" wrapText="1"/>
    </xf>
    <xf numFmtId="3" fontId="23" fillId="0" borderId="3" xfId="3" applyNumberFormat="1" applyFont="1" applyBorder="1" applyAlignment="1">
      <alignment horizontal="center" vertical="center" wrapText="1"/>
    </xf>
    <xf numFmtId="10" fontId="15" fillId="0" borderId="8" xfId="3" applyNumberFormat="1" applyFont="1" applyBorder="1" applyAlignment="1">
      <alignment horizontal="left" vertical="center" wrapText="1"/>
    </xf>
    <xf numFmtId="10" fontId="15" fillId="0" borderId="0" xfId="3" applyNumberFormat="1" applyFont="1" applyAlignment="1">
      <alignment horizontal="center" vertical="center" wrapText="1"/>
    </xf>
    <xf numFmtId="179" fontId="4" fillId="0" borderId="30" xfId="4" applyNumberFormat="1" applyFont="1" applyBorder="1" applyAlignment="1">
      <alignment horizontal="right" vertical="center" wrapText="1"/>
    </xf>
    <xf numFmtId="3" fontId="19" fillId="0" borderId="0" xfId="3" applyNumberFormat="1" applyFont="1" applyAlignment="1">
      <alignment horizontal="right" vertical="center" wrapText="1"/>
    </xf>
    <xf numFmtId="179" fontId="15" fillId="0" borderId="0" xfId="4" applyNumberFormat="1" applyFont="1" applyBorder="1" applyAlignment="1">
      <alignment horizontal="right" vertical="center" wrapText="1"/>
    </xf>
    <xf numFmtId="0" fontId="19" fillId="3" borderId="31" xfId="3" applyFont="1" applyFill="1" applyBorder="1" applyAlignment="1">
      <alignment horizontal="center" vertical="center" wrapText="1"/>
    </xf>
    <xf numFmtId="3" fontId="3" fillId="0" borderId="32" xfId="3" applyNumberFormat="1" applyFont="1" applyBorder="1" applyAlignment="1">
      <alignment horizontal="center" vertical="center" wrapText="1"/>
    </xf>
    <xf numFmtId="3" fontId="4" fillId="0" borderId="14" xfId="3" applyNumberFormat="1" applyFont="1" applyBorder="1" applyAlignment="1">
      <alignment horizontal="center" vertical="center" wrapText="1"/>
    </xf>
    <xf numFmtId="0" fontId="19" fillId="0" borderId="35" xfId="3" applyFont="1" applyBorder="1" applyAlignment="1">
      <alignment horizontal="center" vertical="center" wrapText="1"/>
    </xf>
    <xf numFmtId="3" fontId="3" fillId="0" borderId="36" xfId="3" applyNumberFormat="1" applyFont="1" applyBorder="1" applyAlignment="1">
      <alignment horizontal="right" vertical="center" wrapText="1"/>
    </xf>
    <xf numFmtId="3" fontId="4" fillId="0" borderId="36" xfId="3" applyNumberFormat="1" applyFont="1" applyBorder="1" applyAlignment="1">
      <alignment horizontal="right" vertical="center" wrapText="1"/>
    </xf>
    <xf numFmtId="3" fontId="4" fillId="0" borderId="37" xfId="3" applyNumberFormat="1" applyFont="1" applyBorder="1" applyAlignment="1">
      <alignment horizontal="right" vertical="center" wrapText="1"/>
    </xf>
    <xf numFmtId="0" fontId="19" fillId="0" borderId="38" xfId="3" applyFont="1" applyBorder="1" applyAlignment="1">
      <alignment horizontal="center" vertical="center" wrapText="1"/>
    </xf>
    <xf numFmtId="3" fontId="3" fillId="0" borderId="39" xfId="3" applyNumberFormat="1" applyFont="1" applyBorder="1" applyAlignment="1">
      <alignment horizontal="right" vertical="center" wrapText="1"/>
    </xf>
    <xf numFmtId="3" fontId="4" fillId="0" borderId="39" xfId="3" applyNumberFormat="1" applyFont="1" applyBorder="1" applyAlignment="1">
      <alignment horizontal="right" vertical="center" wrapText="1"/>
    </xf>
    <xf numFmtId="3" fontId="4" fillId="0" borderId="40" xfId="3" applyNumberFormat="1" applyFont="1" applyBorder="1" applyAlignment="1">
      <alignment horizontal="right" vertical="center" wrapText="1"/>
    </xf>
    <xf numFmtId="0" fontId="19" fillId="0" borderId="41" xfId="3" applyFont="1" applyBorder="1" applyAlignment="1">
      <alignment horizontal="center" vertical="center" wrapText="1"/>
    </xf>
    <xf numFmtId="3" fontId="3" fillId="0" borderId="42" xfId="3" applyNumberFormat="1" applyFont="1" applyBorder="1" applyAlignment="1">
      <alignment horizontal="right" vertical="center" wrapText="1"/>
    </xf>
    <xf numFmtId="3" fontId="4" fillId="0" borderId="42" xfId="3" applyNumberFormat="1" applyFont="1" applyBorder="1" applyAlignment="1">
      <alignment horizontal="right" vertical="center" wrapText="1"/>
    </xf>
    <xf numFmtId="3" fontId="4" fillId="0" borderId="43" xfId="3" applyNumberFormat="1" applyFont="1" applyBorder="1" applyAlignment="1">
      <alignment horizontal="right" vertical="center" wrapText="1"/>
    </xf>
    <xf numFmtId="0" fontId="19" fillId="0" borderId="44" xfId="3" applyFont="1" applyBorder="1" applyAlignment="1">
      <alignment horizontal="center" vertical="center" wrapText="1"/>
    </xf>
    <xf numFmtId="3" fontId="15" fillId="0" borderId="45" xfId="3" applyNumberFormat="1" applyFont="1" applyBorder="1" applyAlignment="1">
      <alignment horizontal="right" vertical="center" wrapText="1"/>
    </xf>
    <xf numFmtId="0" fontId="19" fillId="0" borderId="46" xfId="3" applyFont="1" applyBorder="1" applyAlignment="1">
      <alignment horizontal="center" vertical="center" wrapText="1"/>
    </xf>
    <xf numFmtId="3" fontId="15" fillId="0" borderId="47" xfId="3" applyNumberFormat="1" applyFont="1" applyBorder="1" applyAlignment="1">
      <alignment horizontal="right" vertical="center" wrapText="1"/>
    </xf>
    <xf numFmtId="0" fontId="19" fillId="0" borderId="48" xfId="3" applyFont="1" applyBorder="1" applyAlignment="1">
      <alignment horizontal="center" vertical="center" wrapText="1"/>
    </xf>
    <xf numFmtId="3" fontId="15" fillId="0" borderId="49" xfId="3" applyNumberFormat="1" applyFont="1" applyBorder="1" applyAlignment="1">
      <alignment horizontal="right" vertical="center" wrapText="1"/>
    </xf>
    <xf numFmtId="3" fontId="4" fillId="0" borderId="45" xfId="3" applyNumberFormat="1" applyFont="1" applyBorder="1" applyAlignment="1">
      <alignment horizontal="right" vertical="center" wrapText="1"/>
    </xf>
    <xf numFmtId="3" fontId="4" fillId="0" borderId="47" xfId="3" applyNumberFormat="1" applyFont="1" applyBorder="1" applyAlignment="1">
      <alignment horizontal="right" vertical="center" wrapText="1"/>
    </xf>
    <xf numFmtId="3" fontId="4" fillId="0" borderId="49" xfId="3" applyNumberFormat="1" applyFont="1" applyBorder="1" applyAlignment="1">
      <alignment horizontal="right" vertical="center" wrapText="1"/>
    </xf>
    <xf numFmtId="3" fontId="3" fillId="0" borderId="18" xfId="3" applyNumberFormat="1" applyFont="1" applyBorder="1" applyAlignment="1">
      <alignment horizontal="right" vertical="center" wrapText="1"/>
    </xf>
    <xf numFmtId="3" fontId="3" fillId="0" borderId="24" xfId="3" applyNumberFormat="1" applyFont="1" applyBorder="1" applyAlignment="1">
      <alignment horizontal="right" vertical="center" wrapText="1"/>
    </xf>
    <xf numFmtId="180" fontId="15" fillId="4" borderId="4" xfId="3" applyNumberFormat="1" applyFont="1" applyFill="1" applyBorder="1" applyAlignment="1">
      <alignment horizontal="center" vertical="center" wrapText="1"/>
    </xf>
    <xf numFmtId="0" fontId="19" fillId="2" borderId="38" xfId="3" applyFont="1" applyFill="1" applyBorder="1" applyAlignment="1">
      <alignment horizontal="center" vertical="center" wrapText="1"/>
    </xf>
    <xf numFmtId="0" fontId="19" fillId="2" borderId="46" xfId="3" applyFont="1" applyFill="1" applyBorder="1" applyAlignment="1">
      <alignment horizontal="center" vertical="center" wrapText="1"/>
    </xf>
    <xf numFmtId="3" fontId="3" fillId="2" borderId="39" xfId="3" applyNumberFormat="1" applyFont="1" applyFill="1" applyBorder="1" applyAlignment="1">
      <alignment horizontal="right" vertical="center" wrapText="1"/>
    </xf>
    <xf numFmtId="3" fontId="19" fillId="2" borderId="47" xfId="3" applyNumberFormat="1" applyFont="1" applyFill="1" applyBorder="1" applyAlignment="1">
      <alignment horizontal="right" vertical="center" wrapText="1"/>
    </xf>
    <xf numFmtId="3" fontId="3" fillId="2" borderId="47" xfId="3" applyNumberFormat="1" applyFont="1" applyFill="1" applyBorder="1" applyAlignment="1">
      <alignment horizontal="right" vertical="center" wrapText="1"/>
    </xf>
    <xf numFmtId="3" fontId="3" fillId="2" borderId="40" xfId="3" applyNumberFormat="1" applyFont="1" applyFill="1" applyBorder="1" applyAlignment="1">
      <alignment horizontal="right" vertical="center" wrapText="1"/>
    </xf>
    <xf numFmtId="0" fontId="35" fillId="0" borderId="0" xfId="14" applyFont="1" applyAlignment="1">
      <alignment horizontal="left" vertical="center" indent="25"/>
    </xf>
    <xf numFmtId="0" fontId="35" fillId="0" borderId="0" xfId="14" applyFont="1" applyAlignment="1">
      <alignment horizontal="center" vertical="center"/>
    </xf>
    <xf numFmtId="0" fontId="35" fillId="0" borderId="0" xfId="14" applyFont="1" applyAlignment="1">
      <alignment horizontal="distributed" vertical="center" indent="1"/>
    </xf>
    <xf numFmtId="3" fontId="11" fillId="0" borderId="44" xfId="3" applyNumberFormat="1" applyFont="1" applyBorder="1" applyAlignment="1">
      <alignment horizontal="right" vertical="center" wrapText="1"/>
    </xf>
    <xf numFmtId="3" fontId="11" fillId="2" borderId="46" xfId="3" applyNumberFormat="1" applyFont="1" applyFill="1" applyBorder="1" applyAlignment="1">
      <alignment horizontal="right" vertical="center" wrapText="1"/>
    </xf>
    <xf numFmtId="3" fontId="11" fillId="0" borderId="46" xfId="3" applyNumberFormat="1" applyFont="1" applyBorder="1" applyAlignment="1">
      <alignment horizontal="right" vertical="center" wrapText="1"/>
    </xf>
    <xf numFmtId="3" fontId="11" fillId="0" borderId="48" xfId="3" applyNumberFormat="1" applyFont="1" applyBorder="1" applyAlignment="1">
      <alignment horizontal="right" vertical="center" wrapText="1"/>
    </xf>
    <xf numFmtId="0" fontId="41" fillId="0" borderId="0" xfId="10" applyFont="1">
      <alignment vertical="center"/>
    </xf>
    <xf numFmtId="0" fontId="41" fillId="0" borderId="0" xfId="10" applyFont="1" applyAlignment="1">
      <alignment horizontal="left" vertical="center"/>
    </xf>
    <xf numFmtId="0" fontId="44" fillId="0" borderId="0" xfId="10" applyFont="1">
      <alignment vertical="center"/>
    </xf>
    <xf numFmtId="0" fontId="46" fillId="0" borderId="0" xfId="10" applyFont="1">
      <alignment vertical="center"/>
    </xf>
    <xf numFmtId="3" fontId="11" fillId="0" borderId="32" xfId="3" applyNumberFormat="1" applyFont="1" applyBorder="1" applyAlignment="1">
      <alignment horizontal="center" vertical="center" wrapText="1"/>
    </xf>
    <xf numFmtId="3" fontId="23" fillId="0" borderId="14" xfId="3" applyNumberFormat="1" applyFont="1" applyBorder="1" applyAlignment="1">
      <alignment horizontal="center" vertical="center" wrapText="1"/>
    </xf>
    <xf numFmtId="3" fontId="11" fillId="0" borderId="11" xfId="3" applyNumberFormat="1" applyFont="1" applyBorder="1" applyAlignment="1">
      <alignment horizontal="center" vertical="center" wrapText="1"/>
    </xf>
    <xf numFmtId="3" fontId="23" fillId="0" borderId="7" xfId="3" applyNumberFormat="1" applyFont="1" applyBorder="1" applyAlignment="1">
      <alignment horizontal="center" vertical="center" wrapText="1"/>
    </xf>
    <xf numFmtId="0" fontId="41" fillId="0" borderId="52" xfId="10" applyFont="1" applyBorder="1">
      <alignment vertical="center"/>
    </xf>
    <xf numFmtId="0" fontId="47" fillId="0" borderId="0" xfId="10" applyFont="1">
      <alignment vertical="center"/>
    </xf>
    <xf numFmtId="0" fontId="47" fillId="0" borderId="52" xfId="10" applyFont="1" applyBorder="1" applyAlignment="1">
      <alignment horizontal="center" vertical="center"/>
    </xf>
    <xf numFmtId="0" fontId="11" fillId="0" borderId="52" xfId="10" applyFont="1" applyBorder="1" applyAlignment="1">
      <alignment horizontal="center" vertical="center"/>
    </xf>
    <xf numFmtId="41" fontId="42" fillId="0" borderId="52" xfId="10" applyNumberFormat="1" applyFont="1" applyBorder="1" applyAlignment="1">
      <alignment horizontal="center" vertical="center"/>
    </xf>
    <xf numFmtId="0" fontId="11" fillId="0" borderId="52" xfId="10" applyFont="1" applyBorder="1" applyAlignment="1">
      <alignment horizontal="left" vertical="center" indent="1"/>
    </xf>
    <xf numFmtId="0" fontId="47" fillId="0" borderId="52" xfId="10" applyFont="1" applyBorder="1" applyAlignment="1">
      <alignment horizontal="left" vertical="center" indent="1"/>
    </xf>
    <xf numFmtId="0" fontId="42" fillId="0" borderId="52" xfId="10" applyFont="1" applyBorder="1" applyAlignment="1">
      <alignment horizontal="left" vertical="center" indent="1"/>
    </xf>
    <xf numFmtId="0" fontId="41" fillId="0" borderId="52" xfId="10" applyFont="1" applyBorder="1" applyAlignment="1">
      <alignment horizontal="left" vertical="center" indent="1"/>
    </xf>
    <xf numFmtId="0" fontId="41" fillId="0" borderId="0" xfId="10" applyFont="1" applyAlignment="1">
      <alignment horizontal="left" vertical="center" indent="1"/>
    </xf>
    <xf numFmtId="181" fontId="41" fillId="6" borderId="52" xfId="10" applyNumberFormat="1" applyFont="1" applyFill="1" applyBorder="1" applyAlignment="1">
      <alignment horizontal="right" vertical="center"/>
    </xf>
    <xf numFmtId="41" fontId="43" fillId="6" borderId="52" xfId="11" applyFont="1" applyFill="1" applyBorder="1" applyAlignment="1">
      <alignment horizontal="right" vertical="center"/>
    </xf>
    <xf numFmtId="41" fontId="49" fillId="0" borderId="0" xfId="8" applyFont="1" applyFill="1" applyAlignment="1">
      <alignment vertical="center"/>
    </xf>
    <xf numFmtId="0" fontId="49" fillId="0" borderId="0" xfId="7" applyFont="1" applyAlignment="1">
      <alignment vertical="center"/>
    </xf>
    <xf numFmtId="0" fontId="49" fillId="0" borderId="0" xfId="7" applyFont="1"/>
    <xf numFmtId="0" fontId="50" fillId="0" borderId="0" xfId="7" applyFont="1" applyAlignment="1">
      <alignment vertical="center"/>
    </xf>
    <xf numFmtId="0" fontId="16" fillId="0" borderId="0" xfId="7" applyFont="1" applyAlignment="1">
      <alignment vertical="center"/>
    </xf>
    <xf numFmtId="0" fontId="17" fillId="0" borderId="0" xfId="7" applyFont="1" applyAlignment="1">
      <alignment vertical="center"/>
    </xf>
    <xf numFmtId="0" fontId="17" fillId="0" borderId="0" xfId="7" applyFont="1" applyAlignment="1">
      <alignment horizontal="center" vertical="center"/>
    </xf>
    <xf numFmtId="0" fontId="17" fillId="0" borderId="14" xfId="7" applyFont="1" applyBorder="1" applyAlignment="1">
      <alignment vertical="center"/>
    </xf>
    <xf numFmtId="41" fontId="17" fillId="0" borderId="0" xfId="8" applyFont="1" applyFill="1" applyAlignment="1">
      <alignment vertical="center"/>
    </xf>
    <xf numFmtId="0" fontId="17" fillId="0" borderId="0" xfId="7" applyFont="1"/>
    <xf numFmtId="0" fontId="11" fillId="0" borderId="0" xfId="7" applyFont="1" applyAlignment="1">
      <alignment vertical="center"/>
    </xf>
    <xf numFmtId="41" fontId="19" fillId="0" borderId="73" xfId="8" applyFont="1" applyFill="1" applyBorder="1" applyAlignment="1">
      <alignment horizontal="center" vertical="center"/>
    </xf>
    <xf numFmtId="0" fontId="19" fillId="0" borderId="58" xfId="7" applyFont="1" applyBorder="1" applyAlignment="1">
      <alignment horizontal="center" vertical="center"/>
    </xf>
    <xf numFmtId="183" fontId="38" fillId="0" borderId="80" xfId="7" applyNumberFormat="1" applyFont="1" applyBorder="1" applyAlignment="1">
      <alignment vertical="center" shrinkToFit="1"/>
    </xf>
    <xf numFmtId="183" fontId="6" fillId="0" borderId="1" xfId="7" applyNumberFormat="1" applyFont="1" applyBorder="1" applyAlignment="1">
      <alignment vertical="center" shrinkToFit="1"/>
    </xf>
    <xf numFmtId="183" fontId="6" fillId="0" borderId="1" xfId="7" applyNumberFormat="1" applyFont="1" applyBorder="1" applyAlignment="1">
      <alignment horizontal="center" vertical="center"/>
    </xf>
    <xf numFmtId="183" fontId="6" fillId="0" borderId="1" xfId="7" applyNumberFormat="1" applyFont="1" applyBorder="1" applyAlignment="1">
      <alignment vertical="center"/>
    </xf>
    <xf numFmtId="41" fontId="6" fillId="0" borderId="1" xfId="7" applyNumberFormat="1" applyFont="1" applyBorder="1"/>
    <xf numFmtId="41" fontId="6" fillId="0" borderId="1" xfId="7" applyNumberFormat="1" applyFont="1" applyBorder="1" applyAlignment="1">
      <alignment vertical="center"/>
    </xf>
    <xf numFmtId="183" fontId="6" fillId="0" borderId="81" xfId="7" applyNumberFormat="1" applyFont="1" applyBorder="1" applyAlignment="1">
      <alignment vertical="center"/>
    </xf>
    <xf numFmtId="0" fontId="5" fillId="0" borderId="0" xfId="7" applyFont="1" applyAlignment="1">
      <alignment vertical="center"/>
    </xf>
    <xf numFmtId="0" fontId="5" fillId="0" borderId="0" xfId="7" applyFont="1"/>
    <xf numFmtId="41" fontId="5" fillId="0" borderId="0" xfId="8" applyFont="1" applyFill="1" applyBorder="1" applyAlignment="1">
      <alignment vertical="center"/>
    </xf>
    <xf numFmtId="183" fontId="52" fillId="0" borderId="82" xfId="7" applyNumberFormat="1" applyFont="1" applyBorder="1" applyAlignment="1">
      <alignment horizontal="center" vertical="center"/>
    </xf>
    <xf numFmtId="183" fontId="52" fillId="0" borderId="82" xfId="7" applyNumberFormat="1" applyFont="1" applyBorder="1" applyAlignment="1">
      <alignment vertical="center"/>
    </xf>
    <xf numFmtId="41" fontId="52" fillId="0" borderId="82" xfId="7" applyNumberFormat="1" applyFont="1" applyBorder="1" applyAlignment="1">
      <alignment vertical="center"/>
    </xf>
    <xf numFmtId="183" fontId="52" fillId="0" borderId="83" xfId="7" applyNumberFormat="1" applyFont="1" applyBorder="1" applyAlignment="1">
      <alignment vertical="center"/>
    </xf>
    <xf numFmtId="41" fontId="3" fillId="0" borderId="0" xfId="8" applyFont="1" applyFill="1" applyAlignment="1">
      <alignment vertical="center"/>
    </xf>
    <xf numFmtId="183" fontId="5" fillId="0" borderId="80" xfId="7" applyNumberFormat="1" applyFont="1" applyBorder="1" applyAlignment="1">
      <alignment vertical="center" shrinkToFit="1"/>
    </xf>
    <xf numFmtId="183" fontId="52" fillId="0" borderId="81" xfId="7" applyNumberFormat="1" applyFont="1" applyBorder="1" applyAlignment="1">
      <alignment vertical="center"/>
    </xf>
    <xf numFmtId="41" fontId="6" fillId="0" borderId="1" xfId="7" applyNumberFormat="1" applyFont="1" applyBorder="1" applyAlignment="1">
      <alignment horizontal="center" vertical="center"/>
    </xf>
    <xf numFmtId="183" fontId="52" fillId="0" borderId="82" xfId="7" applyNumberFormat="1" applyFont="1" applyBorder="1" applyAlignment="1">
      <alignment vertical="center" shrinkToFit="1"/>
    </xf>
    <xf numFmtId="41" fontId="52" fillId="0" borderId="82" xfId="7" applyNumberFormat="1" applyFont="1" applyBorder="1" applyAlignment="1">
      <alignment horizontal="center" vertical="center"/>
    </xf>
    <xf numFmtId="183" fontId="5" fillId="0" borderId="64" xfId="7" applyNumberFormat="1" applyFont="1" applyBorder="1" applyAlignment="1">
      <alignment vertical="center" shrinkToFit="1"/>
    </xf>
    <xf numFmtId="183" fontId="5" fillId="0" borderId="78" xfId="7" applyNumberFormat="1" applyFont="1" applyBorder="1" applyAlignment="1">
      <alignment vertical="center"/>
    </xf>
    <xf numFmtId="183" fontId="5" fillId="0" borderId="0" xfId="7" applyNumberFormat="1" applyFont="1" applyAlignment="1">
      <alignment vertical="center"/>
    </xf>
    <xf numFmtId="183" fontId="17" fillId="0" borderId="84" xfId="7" applyNumberFormat="1" applyFont="1" applyBorder="1" applyAlignment="1">
      <alignment vertical="center" shrinkToFit="1"/>
    </xf>
    <xf numFmtId="183" fontId="17" fillId="0" borderId="12" xfId="7" applyNumberFormat="1" applyFont="1" applyBorder="1" applyAlignment="1">
      <alignment vertical="center"/>
    </xf>
    <xf numFmtId="183" fontId="3" fillId="0" borderId="0" xfId="7" applyNumberFormat="1" applyFont="1" applyAlignment="1">
      <alignment vertical="center"/>
    </xf>
    <xf numFmtId="184" fontId="6" fillId="0" borderId="1" xfId="7" applyNumberFormat="1" applyFont="1" applyBorder="1" applyAlignment="1">
      <alignment vertical="center"/>
    </xf>
    <xf numFmtId="184" fontId="52" fillId="0" borderId="82" xfId="7" applyNumberFormat="1" applyFont="1" applyBorder="1" applyAlignment="1">
      <alignment vertical="center"/>
    </xf>
    <xf numFmtId="183" fontId="17" fillId="0" borderId="65" xfId="7" applyNumberFormat="1" applyFont="1" applyBorder="1" applyAlignment="1">
      <alignment vertical="center" shrinkToFit="1"/>
    </xf>
    <xf numFmtId="183" fontId="52" fillId="0" borderId="85" xfId="7" applyNumberFormat="1" applyFont="1" applyBorder="1" applyAlignment="1">
      <alignment vertical="center" shrinkToFit="1"/>
    </xf>
    <xf numFmtId="183" fontId="52" fillId="0" borderId="85" xfId="7" applyNumberFormat="1" applyFont="1" applyBorder="1" applyAlignment="1">
      <alignment horizontal="center" vertical="center"/>
    </xf>
    <xf numFmtId="184" fontId="52" fillId="0" borderId="85" xfId="7" applyNumberFormat="1" applyFont="1" applyBorder="1" applyAlignment="1">
      <alignment vertical="center"/>
    </xf>
    <xf numFmtId="41" fontId="52" fillId="0" borderId="85" xfId="7" applyNumberFormat="1" applyFont="1" applyBorder="1" applyAlignment="1">
      <alignment vertical="center"/>
    </xf>
    <xf numFmtId="183" fontId="52" fillId="0" borderId="86" xfId="7" applyNumberFormat="1" applyFont="1" applyBorder="1" applyAlignment="1">
      <alignment vertical="center"/>
    </xf>
    <xf numFmtId="183" fontId="52" fillId="0" borderId="85" xfId="7" applyNumberFormat="1" applyFont="1" applyBorder="1" applyAlignment="1">
      <alignment vertical="center"/>
    </xf>
    <xf numFmtId="183" fontId="38" fillId="6" borderId="64" xfId="7" applyNumberFormat="1" applyFont="1" applyFill="1" applyBorder="1" applyAlignment="1">
      <alignment vertical="center" shrinkToFit="1"/>
    </xf>
    <xf numFmtId="183" fontId="39" fillId="6" borderId="1" xfId="7" applyNumberFormat="1" applyFont="1" applyFill="1" applyBorder="1" applyAlignment="1">
      <alignment vertical="center" shrinkToFit="1"/>
    </xf>
    <xf numFmtId="183" fontId="39" fillId="6" borderId="1" xfId="7" applyNumberFormat="1" applyFont="1" applyFill="1" applyBorder="1" applyAlignment="1">
      <alignment horizontal="center" vertical="center"/>
    </xf>
    <xf numFmtId="183" fontId="39" fillId="6" borderId="1" xfId="7" applyNumberFormat="1" applyFont="1" applyFill="1" applyBorder="1" applyAlignment="1">
      <alignment vertical="center"/>
    </xf>
    <xf numFmtId="41" fontId="39" fillId="6" borderId="1" xfId="7" applyNumberFormat="1" applyFont="1" applyFill="1" applyBorder="1" applyAlignment="1">
      <alignment vertical="center"/>
    </xf>
    <xf numFmtId="183" fontId="39" fillId="6" borderId="81" xfId="7" applyNumberFormat="1" applyFont="1" applyFill="1" applyBorder="1" applyAlignment="1">
      <alignment vertical="center"/>
    </xf>
    <xf numFmtId="0" fontId="38" fillId="0" borderId="0" xfId="7" applyFont="1" applyAlignment="1">
      <alignment vertical="center"/>
    </xf>
    <xf numFmtId="183" fontId="38" fillId="0" borderId="78" xfId="7" applyNumberFormat="1" applyFont="1" applyBorder="1" applyAlignment="1">
      <alignment vertical="center"/>
    </xf>
    <xf numFmtId="183" fontId="38" fillId="0" borderId="0" xfId="7" applyNumberFormat="1" applyFont="1" applyAlignment="1">
      <alignment vertical="center"/>
    </xf>
    <xf numFmtId="183" fontId="16" fillId="6" borderId="84" xfId="7" applyNumberFormat="1" applyFont="1" applyFill="1" applyBorder="1" applyAlignment="1">
      <alignment vertical="center" shrinkToFit="1"/>
    </xf>
    <xf numFmtId="183" fontId="54" fillId="6" borderId="82" xfId="7" applyNumberFormat="1" applyFont="1" applyFill="1" applyBorder="1" applyAlignment="1">
      <alignment vertical="center" shrinkToFit="1"/>
    </xf>
    <xf numFmtId="183" fontId="54" fillId="6" borderId="82" xfId="7" applyNumberFormat="1" applyFont="1" applyFill="1" applyBorder="1" applyAlignment="1">
      <alignment horizontal="center" vertical="center"/>
    </xf>
    <xf numFmtId="183" fontId="54" fillId="6" borderId="82" xfId="7" applyNumberFormat="1" applyFont="1" applyFill="1" applyBorder="1" applyAlignment="1">
      <alignment vertical="center"/>
    </xf>
    <xf numFmtId="41" fontId="54" fillId="6" borderId="82" xfId="7" applyNumberFormat="1" applyFont="1" applyFill="1" applyBorder="1" applyAlignment="1">
      <alignment vertical="center"/>
    </xf>
    <xf numFmtId="183" fontId="54" fillId="6" borderId="83" xfId="7" applyNumberFormat="1" applyFont="1" applyFill="1" applyBorder="1" applyAlignment="1">
      <alignment vertical="center"/>
    </xf>
    <xf numFmtId="183" fontId="16" fillId="0" borderId="12" xfId="7" applyNumberFormat="1" applyFont="1" applyBorder="1" applyAlignment="1">
      <alignment vertical="center"/>
    </xf>
    <xf numFmtId="183" fontId="4" fillId="0" borderId="0" xfId="7" applyNumberFormat="1" applyFont="1" applyAlignment="1">
      <alignment vertical="center"/>
    </xf>
    <xf numFmtId="0" fontId="23" fillId="0" borderId="0" xfId="7" applyFont="1" applyAlignment="1">
      <alignment vertical="center"/>
    </xf>
    <xf numFmtId="183" fontId="5" fillId="0" borderId="87" xfId="7" applyNumberFormat="1" applyFont="1" applyBorder="1" applyAlignment="1">
      <alignment vertical="center" shrinkToFit="1"/>
    </xf>
    <xf numFmtId="183" fontId="6" fillId="0" borderId="77" xfId="7" applyNumberFormat="1" applyFont="1" applyBorder="1" applyAlignment="1">
      <alignment vertical="center" shrinkToFit="1"/>
    </xf>
    <xf numFmtId="183" fontId="6" fillId="0" borderId="77" xfId="7" applyNumberFormat="1" applyFont="1" applyBorder="1" applyAlignment="1">
      <alignment horizontal="center" vertical="center"/>
    </xf>
    <xf numFmtId="183" fontId="6" fillId="0" borderId="77" xfId="7" applyNumberFormat="1" applyFont="1" applyBorder="1" applyAlignment="1">
      <alignment vertical="center"/>
    </xf>
    <xf numFmtId="41" fontId="6" fillId="0" borderId="77" xfId="7" applyNumberFormat="1" applyFont="1" applyBorder="1" applyAlignment="1">
      <alignment vertical="center"/>
    </xf>
    <xf numFmtId="177" fontId="6" fillId="0" borderId="77" xfId="7" applyNumberFormat="1" applyFont="1" applyBorder="1" applyAlignment="1">
      <alignment vertical="center"/>
    </xf>
    <xf numFmtId="183" fontId="6" fillId="0" borderId="88" xfId="7" applyNumberFormat="1" applyFont="1" applyBorder="1" applyAlignment="1">
      <alignment vertical="center"/>
    </xf>
    <xf numFmtId="177" fontId="52" fillId="0" borderId="82" xfId="7" applyNumberFormat="1" applyFont="1" applyBorder="1" applyAlignment="1">
      <alignment vertical="center"/>
    </xf>
    <xf numFmtId="183" fontId="5" fillId="0" borderId="64" xfId="7" applyNumberFormat="1" applyFont="1" applyBorder="1" applyAlignment="1">
      <alignment vertical="center"/>
    </xf>
    <xf numFmtId="183" fontId="5" fillId="0" borderId="1" xfId="7" applyNumberFormat="1" applyFont="1" applyBorder="1" applyAlignment="1">
      <alignment vertical="center"/>
    </xf>
    <xf numFmtId="183" fontId="5" fillId="0" borderId="1" xfId="7" applyNumberFormat="1" applyFont="1" applyBorder="1" applyAlignment="1">
      <alignment horizontal="center" vertical="center"/>
    </xf>
    <xf numFmtId="41" fontId="5" fillId="0" borderId="1" xfId="7" applyNumberFormat="1" applyFont="1" applyBorder="1" applyAlignment="1">
      <alignment vertical="center"/>
    </xf>
    <xf numFmtId="183" fontId="5" fillId="0" borderId="81" xfId="7" applyNumberFormat="1" applyFont="1" applyBorder="1" applyAlignment="1">
      <alignment vertical="center"/>
    </xf>
    <xf numFmtId="183" fontId="17" fillId="0" borderId="84" xfId="7" applyNumberFormat="1" applyFont="1" applyBorder="1" applyAlignment="1">
      <alignment vertical="center"/>
    </xf>
    <xf numFmtId="183" fontId="17" fillId="0" borderId="82" xfId="7" applyNumberFormat="1" applyFont="1" applyBorder="1" applyAlignment="1">
      <alignment vertical="center"/>
    </xf>
    <xf numFmtId="183" fontId="17" fillId="0" borderId="82" xfId="7" applyNumberFormat="1" applyFont="1" applyBorder="1" applyAlignment="1">
      <alignment horizontal="center" vertical="center"/>
    </xf>
    <xf numFmtId="41" fontId="17" fillId="0" borderId="82" xfId="7" applyNumberFormat="1" applyFont="1" applyBorder="1" applyAlignment="1">
      <alignment vertical="center"/>
    </xf>
    <xf numFmtId="183" fontId="17" fillId="0" borderId="83" xfId="7" applyNumberFormat="1" applyFont="1" applyBorder="1" applyAlignment="1">
      <alignment vertical="center"/>
    </xf>
    <xf numFmtId="183" fontId="17" fillId="0" borderId="65" xfId="7" applyNumberFormat="1" applyFont="1" applyBorder="1" applyAlignment="1">
      <alignment vertical="center"/>
    </xf>
    <xf numFmtId="183" fontId="17" fillId="0" borderId="85" xfId="7" applyNumberFormat="1" applyFont="1" applyBorder="1" applyAlignment="1">
      <alignment vertical="center"/>
    </xf>
    <xf numFmtId="183" fontId="17" fillId="0" borderId="85" xfId="7" applyNumberFormat="1" applyFont="1" applyBorder="1" applyAlignment="1">
      <alignment horizontal="center" vertical="center"/>
    </xf>
    <xf numFmtId="41" fontId="17" fillId="0" borderId="85" xfId="7" applyNumberFormat="1" applyFont="1" applyBorder="1" applyAlignment="1">
      <alignment vertical="center"/>
    </xf>
    <xf numFmtId="183" fontId="17" fillId="0" borderId="86" xfId="7" applyNumberFormat="1" applyFont="1" applyBorder="1" applyAlignment="1">
      <alignment vertical="center"/>
    </xf>
    <xf numFmtId="183" fontId="11" fillId="0" borderId="1" xfId="7" applyNumberFormat="1" applyFont="1" applyBorder="1" applyAlignment="1">
      <alignment vertical="center"/>
    </xf>
    <xf numFmtId="183" fontId="11" fillId="0" borderId="1" xfId="7" applyNumberFormat="1" applyFont="1" applyBorder="1" applyAlignment="1">
      <alignment horizontal="center" vertical="center"/>
    </xf>
    <xf numFmtId="41" fontId="11" fillId="0" borderId="1" xfId="7" applyNumberFormat="1" applyFont="1" applyBorder="1" applyAlignment="1">
      <alignment vertical="center"/>
    </xf>
    <xf numFmtId="41" fontId="11" fillId="0" borderId="0" xfId="8" applyFont="1" applyFill="1" applyAlignment="1">
      <alignment vertical="center"/>
    </xf>
    <xf numFmtId="183" fontId="11" fillId="0" borderId="89" xfId="7" applyNumberFormat="1" applyFont="1" applyBorder="1" applyAlignment="1">
      <alignment vertical="center"/>
    </xf>
    <xf numFmtId="183" fontId="11" fillId="0" borderId="0" xfId="7" applyNumberFormat="1" applyFont="1" applyAlignment="1">
      <alignment vertical="center"/>
    </xf>
    <xf numFmtId="185" fontId="17" fillId="0" borderId="0" xfId="7" applyNumberFormat="1" applyFont="1" applyAlignment="1">
      <alignment vertical="center"/>
    </xf>
    <xf numFmtId="183" fontId="11" fillId="0" borderId="77" xfId="7" applyNumberFormat="1" applyFont="1" applyBorder="1" applyAlignment="1">
      <alignment vertical="center"/>
    </xf>
    <xf numFmtId="183" fontId="11" fillId="0" borderId="77" xfId="7" applyNumberFormat="1" applyFont="1" applyBorder="1" applyAlignment="1">
      <alignment horizontal="center" vertical="center"/>
    </xf>
    <xf numFmtId="41" fontId="11" fillId="0" borderId="77" xfId="7" applyNumberFormat="1" applyFont="1" applyBorder="1" applyAlignment="1">
      <alignment vertical="center"/>
    </xf>
    <xf numFmtId="0" fontId="47" fillId="6" borderId="52" xfId="10" applyFont="1" applyFill="1" applyBorder="1" applyAlignment="1">
      <alignment horizontal="center" vertical="center"/>
    </xf>
    <xf numFmtId="176" fontId="47" fillId="6" borderId="52" xfId="10" applyNumberFormat="1" applyFont="1" applyFill="1" applyBorder="1" applyAlignment="1">
      <alignment horizontal="center" vertical="center"/>
    </xf>
    <xf numFmtId="41" fontId="47" fillId="6" borderId="52" xfId="10" applyNumberFormat="1" applyFont="1" applyFill="1" applyBorder="1" applyAlignment="1">
      <alignment horizontal="center" vertical="center"/>
    </xf>
    <xf numFmtId="38" fontId="44" fillId="0" borderId="0" xfId="10" applyNumberFormat="1" applyFont="1">
      <alignment vertical="center"/>
    </xf>
    <xf numFmtId="0" fontId="47" fillId="6" borderId="52" xfId="10" applyFont="1" applyFill="1" applyBorder="1" applyAlignment="1">
      <alignment horizontal="left" vertical="center" indent="1"/>
    </xf>
    <xf numFmtId="176" fontId="47" fillId="6" borderId="52" xfId="10" applyNumberFormat="1" applyFont="1" applyFill="1" applyBorder="1">
      <alignment vertical="center"/>
    </xf>
    <xf numFmtId="41" fontId="47" fillId="6" borderId="52" xfId="11" applyFont="1" applyFill="1" applyBorder="1" applyAlignment="1">
      <alignment horizontal="right" vertical="center"/>
    </xf>
    <xf numFmtId="0" fontId="47" fillId="5" borderId="52" xfId="10" applyFont="1" applyFill="1" applyBorder="1" applyAlignment="1">
      <alignment horizontal="center" vertical="center"/>
    </xf>
    <xf numFmtId="38" fontId="43" fillId="5" borderId="52" xfId="11" applyNumberFormat="1" applyFont="1" applyFill="1" applyBorder="1" applyAlignment="1">
      <alignment horizontal="right" vertical="center"/>
    </xf>
    <xf numFmtId="0" fontId="47" fillId="5" borderId="52" xfId="10" applyFont="1" applyFill="1" applyBorder="1">
      <alignment vertical="center"/>
    </xf>
    <xf numFmtId="41" fontId="11" fillId="5" borderId="52" xfId="11" applyFont="1" applyFill="1" applyBorder="1" applyAlignment="1">
      <alignment horizontal="right" vertical="center"/>
    </xf>
    <xf numFmtId="41" fontId="47" fillId="5" borderId="52" xfId="11" applyFont="1" applyFill="1" applyBorder="1" applyAlignment="1">
      <alignment horizontal="right" vertical="center"/>
    </xf>
    <xf numFmtId="0" fontId="13" fillId="0" borderId="0" xfId="14" applyFont="1"/>
    <xf numFmtId="49" fontId="17" fillId="0" borderId="0" xfId="14" applyNumberFormat="1" applyFont="1" applyAlignment="1">
      <alignment horizontal="left" vertical="center"/>
    </xf>
    <xf numFmtId="182" fontId="16" fillId="0" borderId="71" xfId="7" applyNumberFormat="1" applyFont="1" applyBorder="1" applyAlignment="1">
      <alignment horizontal="center" vertical="center"/>
    </xf>
    <xf numFmtId="0" fontId="38" fillId="6" borderId="80" xfId="7" applyFont="1" applyFill="1" applyBorder="1" applyAlignment="1">
      <alignment vertical="center"/>
    </xf>
    <xf numFmtId="0" fontId="38" fillId="6" borderId="1" xfId="7" applyFont="1" applyFill="1" applyBorder="1" applyAlignment="1">
      <alignment vertical="center"/>
    </xf>
    <xf numFmtId="183" fontId="38" fillId="6" borderId="1" xfId="7" applyNumberFormat="1" applyFont="1" applyFill="1" applyBorder="1" applyAlignment="1">
      <alignment horizontal="center" vertical="center"/>
    </xf>
    <xf numFmtId="41" fontId="39" fillId="6" borderId="1" xfId="7" applyNumberFormat="1" applyFont="1" applyFill="1" applyBorder="1"/>
    <xf numFmtId="41" fontId="58" fillId="6" borderId="1" xfId="7" applyNumberFormat="1" applyFont="1" applyFill="1" applyBorder="1" applyAlignment="1">
      <alignment vertical="center"/>
    </xf>
    <xf numFmtId="183" fontId="38" fillId="6" borderId="81" xfId="7" applyNumberFormat="1" applyFont="1" applyFill="1" applyBorder="1" applyAlignment="1">
      <alignment vertical="center"/>
    </xf>
    <xf numFmtId="0" fontId="15" fillId="6" borderId="91" xfId="7" applyFont="1" applyFill="1" applyBorder="1" applyAlignment="1">
      <alignment vertical="center"/>
    </xf>
    <xf numFmtId="0" fontId="15" fillId="6" borderId="50" xfId="7" applyFont="1" applyFill="1" applyBorder="1" applyAlignment="1">
      <alignment vertical="center"/>
    </xf>
    <xf numFmtId="183" fontId="16" fillId="6" borderId="50" xfId="7" applyNumberFormat="1" applyFont="1" applyFill="1" applyBorder="1" applyAlignment="1">
      <alignment horizontal="center" vertical="center"/>
    </xf>
    <xf numFmtId="183" fontId="54" fillId="6" borderId="50" xfId="7" applyNumberFormat="1" applyFont="1" applyFill="1" applyBorder="1" applyAlignment="1">
      <alignment vertical="center"/>
    </xf>
    <xf numFmtId="41" fontId="54" fillId="6" borderId="50" xfId="7" applyNumberFormat="1" applyFont="1" applyFill="1" applyBorder="1"/>
    <xf numFmtId="41" fontId="54" fillId="6" borderId="50" xfId="7" applyNumberFormat="1" applyFont="1" applyFill="1" applyBorder="1" applyAlignment="1">
      <alignment vertical="center"/>
    </xf>
    <xf numFmtId="41" fontId="59" fillId="6" borderId="50" xfId="7" applyNumberFormat="1" applyFont="1" applyFill="1" applyBorder="1" applyAlignment="1">
      <alignment vertical="center"/>
    </xf>
    <xf numFmtId="183" fontId="16" fillId="6" borderId="54" xfId="7" applyNumberFormat="1" applyFont="1" applyFill="1" applyBorder="1" applyAlignment="1">
      <alignment vertical="center"/>
    </xf>
    <xf numFmtId="0" fontId="38" fillId="0" borderId="92" xfId="7" applyFont="1" applyBorder="1" applyAlignment="1">
      <alignment vertical="center"/>
    </xf>
    <xf numFmtId="0" fontId="5" fillId="0" borderId="1" xfId="7" applyFont="1" applyBorder="1" applyAlignment="1">
      <alignment vertical="center"/>
    </xf>
    <xf numFmtId="0" fontId="15" fillId="0" borderId="91" xfId="7" applyFont="1" applyBorder="1" applyAlignment="1">
      <alignment vertical="center"/>
    </xf>
    <xf numFmtId="0" fontId="17" fillId="0" borderId="50" xfId="7" applyFont="1" applyBorder="1" applyAlignment="1">
      <alignment vertical="center"/>
    </xf>
    <xf numFmtId="183" fontId="17" fillId="0" borderId="50" xfId="7" applyNumberFormat="1" applyFont="1" applyBorder="1" applyAlignment="1">
      <alignment horizontal="center" vertical="center"/>
    </xf>
    <xf numFmtId="183" fontId="52" fillId="0" borderId="50" xfId="7" applyNumberFormat="1" applyFont="1" applyBorder="1" applyAlignment="1">
      <alignment vertical="center"/>
    </xf>
    <xf numFmtId="41" fontId="52" fillId="0" borderId="50" xfId="7" applyNumberFormat="1" applyFont="1" applyBorder="1" applyAlignment="1">
      <alignment horizontal="center" vertical="center"/>
    </xf>
    <xf numFmtId="41" fontId="52" fillId="0" borderId="50" xfId="7" applyNumberFormat="1" applyFont="1" applyBorder="1" applyAlignment="1">
      <alignment vertical="center"/>
    </xf>
    <xf numFmtId="183" fontId="17" fillId="0" borderId="54" xfId="7" applyNumberFormat="1" applyFont="1" applyBorder="1" applyAlignment="1">
      <alignment vertical="center"/>
    </xf>
    <xf numFmtId="0" fontId="5" fillId="0" borderId="64" xfId="7" applyFont="1" applyBorder="1" applyAlignment="1">
      <alignment vertical="center"/>
    </xf>
    <xf numFmtId="0" fontId="11" fillId="0" borderId="1" xfId="7" applyFont="1" applyBorder="1" applyAlignment="1">
      <alignment vertical="center"/>
    </xf>
    <xf numFmtId="0" fontId="17" fillId="0" borderId="53" xfId="7" applyFont="1" applyBorder="1" applyAlignment="1">
      <alignment vertical="center"/>
    </xf>
    <xf numFmtId="0" fontId="3" fillId="0" borderId="50" xfId="7" applyFont="1" applyBorder="1" applyAlignment="1">
      <alignment vertical="center"/>
    </xf>
    <xf numFmtId="183" fontId="3" fillId="0" borderId="50" xfId="7" applyNumberFormat="1" applyFont="1" applyBorder="1" applyAlignment="1">
      <alignment horizontal="center" vertical="center"/>
    </xf>
    <xf numFmtId="0" fontId="5" fillId="0" borderId="64" xfId="7" applyFont="1" applyBorder="1" applyAlignment="1">
      <alignment horizontal="left" vertical="center" indent="2"/>
    </xf>
    <xf numFmtId="0" fontId="30" fillId="0" borderId="0" xfId="14" applyFont="1"/>
    <xf numFmtId="0" fontId="17" fillId="0" borderId="53" xfId="7" applyFont="1" applyBorder="1" applyAlignment="1">
      <alignment horizontal="left" vertical="center" indent="2"/>
    </xf>
    <xf numFmtId="41" fontId="13" fillId="0" borderId="0" xfId="14" applyNumberFormat="1" applyFont="1"/>
    <xf numFmtId="0" fontId="17" fillId="0" borderId="65" xfId="7" applyFont="1" applyBorder="1" applyAlignment="1">
      <alignment vertical="center"/>
    </xf>
    <xf numFmtId="0" fontId="17" fillId="0" borderId="85" xfId="7" applyFont="1" applyBorder="1" applyAlignment="1">
      <alignment vertical="center"/>
    </xf>
    <xf numFmtId="0" fontId="3" fillId="0" borderId="0" xfId="14" applyFont="1" applyAlignment="1">
      <alignment vertical="center"/>
    </xf>
    <xf numFmtId="0" fontId="3" fillId="0" borderId="0" xfId="14" applyFont="1"/>
    <xf numFmtId="0" fontId="60" fillId="0" borderId="14" xfId="14" applyFont="1" applyBorder="1" applyAlignment="1">
      <alignment horizontal="center" vertical="center"/>
    </xf>
    <xf numFmtId="0" fontId="4" fillId="0" borderId="71" xfId="14" applyFont="1" applyBorder="1" applyAlignment="1">
      <alignment horizontal="center" vertical="center"/>
    </xf>
    <xf numFmtId="0" fontId="4" fillId="0" borderId="67" xfId="14" applyFont="1" applyBorder="1" applyAlignment="1">
      <alignment horizontal="center" vertical="center"/>
    </xf>
    <xf numFmtId="0" fontId="4" fillId="0" borderId="70" xfId="14" applyFont="1" applyBorder="1" applyAlignment="1">
      <alignment horizontal="center" vertical="center"/>
    </xf>
    <xf numFmtId="0" fontId="4" fillId="0" borderId="0" xfId="14" applyFont="1" applyAlignment="1">
      <alignment vertical="center"/>
    </xf>
    <xf numFmtId="0" fontId="4" fillId="0" borderId="0" xfId="14" applyFont="1"/>
    <xf numFmtId="41" fontId="4" fillId="0" borderId="0" xfId="14" applyNumberFormat="1" applyFont="1" applyAlignment="1">
      <alignment vertical="center"/>
    </xf>
    <xf numFmtId="0" fontId="3" fillId="0" borderId="53" xfId="14" applyFont="1" applyBorder="1" applyAlignment="1">
      <alignment vertical="center"/>
    </xf>
    <xf numFmtId="0" fontId="7" fillId="0" borderId="55" xfId="14" applyFont="1" applyBorder="1" applyAlignment="1">
      <alignment horizontal="center" vertical="center"/>
    </xf>
    <xf numFmtId="0" fontId="7" fillId="0" borderId="50" xfId="14" applyFont="1" applyBorder="1" applyAlignment="1">
      <alignment horizontal="center" vertical="center"/>
    </xf>
    <xf numFmtId="41" fontId="7" fillId="0" borderId="50" xfId="14" applyNumberFormat="1" applyFont="1" applyBorder="1" applyAlignment="1">
      <alignment horizontal="right" vertical="center"/>
    </xf>
    <xf numFmtId="41" fontId="7" fillId="0" borderId="54" xfId="14" applyNumberFormat="1" applyFont="1" applyBorder="1" applyAlignment="1">
      <alignment horizontal="right" vertical="center"/>
    </xf>
    <xf numFmtId="0" fontId="3" fillId="0" borderId="93" xfId="14" applyFont="1" applyBorder="1" applyAlignment="1">
      <alignment vertical="center"/>
    </xf>
    <xf numFmtId="0" fontId="3" fillId="0" borderId="0" xfId="14" applyFont="1" applyAlignment="1">
      <alignment horizontal="center" vertical="center"/>
    </xf>
    <xf numFmtId="0" fontId="4" fillId="0" borderId="65" xfId="14" applyFont="1" applyBorder="1" applyAlignment="1">
      <alignment vertical="center"/>
    </xf>
    <xf numFmtId="0" fontId="9" fillId="0" borderId="61" xfId="14" applyFont="1" applyBorder="1" applyAlignment="1">
      <alignment horizontal="center" vertical="center"/>
    </xf>
    <xf numFmtId="186" fontId="9" fillId="0" borderId="65" xfId="14" applyNumberFormat="1" applyFont="1" applyBorder="1" applyAlignment="1">
      <alignment vertical="center"/>
    </xf>
    <xf numFmtId="0" fontId="9" fillId="0" borderId="85" xfId="14" applyFont="1" applyBorder="1" applyAlignment="1">
      <alignment horizontal="center" vertical="center"/>
    </xf>
    <xf numFmtId="41" fontId="9" fillId="0" borderId="85" xfId="14" applyNumberFormat="1" applyFont="1" applyBorder="1" applyAlignment="1">
      <alignment horizontal="right" vertical="center"/>
    </xf>
    <xf numFmtId="0" fontId="4" fillId="0" borderId="34" xfId="14" applyFont="1" applyBorder="1" applyAlignment="1">
      <alignment vertical="center"/>
    </xf>
    <xf numFmtId="0" fontId="38" fillId="0" borderId="87" xfId="14" applyFont="1" applyBorder="1" applyAlignment="1">
      <alignment vertical="center"/>
    </xf>
    <xf numFmtId="0" fontId="39" fillId="0" borderId="59" xfId="14" applyFont="1" applyBorder="1" applyAlignment="1">
      <alignment horizontal="center" vertical="center"/>
    </xf>
    <xf numFmtId="186" fontId="39" fillId="0" borderId="87" xfId="14" applyNumberFormat="1" applyFont="1" applyBorder="1" applyAlignment="1">
      <alignment vertical="center"/>
    </xf>
    <xf numFmtId="0" fontId="39" fillId="0" borderId="77" xfId="14" applyFont="1" applyBorder="1" applyAlignment="1">
      <alignment horizontal="center" vertical="center"/>
    </xf>
    <xf numFmtId="41" fontId="39" fillId="0" borderId="77" xfId="14" applyNumberFormat="1" applyFont="1" applyBorder="1" applyAlignment="1">
      <alignment horizontal="right" vertical="center"/>
    </xf>
    <xf numFmtId="0" fontId="38" fillId="0" borderId="94" xfId="14" applyFont="1" applyBorder="1" applyAlignment="1">
      <alignment vertical="center"/>
    </xf>
    <xf numFmtId="0" fontId="38" fillId="0" borderId="0" xfId="14" applyFont="1" applyAlignment="1">
      <alignment vertical="center"/>
    </xf>
    <xf numFmtId="0" fontId="38" fillId="0" borderId="0" xfId="14" applyFont="1"/>
    <xf numFmtId="186" fontId="7" fillId="0" borderId="53" xfId="14" applyNumberFormat="1" applyFont="1" applyBorder="1" applyAlignment="1">
      <alignment vertical="center"/>
    </xf>
    <xf numFmtId="0" fontId="5" fillId="0" borderId="87" xfId="14" applyFont="1" applyBorder="1" applyAlignment="1">
      <alignment vertical="center"/>
    </xf>
    <xf numFmtId="0" fontId="6" fillId="0" borderId="59" xfId="14" applyFont="1" applyBorder="1" applyAlignment="1">
      <alignment horizontal="center" vertical="center"/>
    </xf>
    <xf numFmtId="186" fontId="6" fillId="0" borderId="87" xfId="14" applyNumberFormat="1" applyFont="1" applyBorder="1" applyAlignment="1">
      <alignment vertical="center"/>
    </xf>
    <xf numFmtId="0" fontId="6" fillId="0" borderId="77" xfId="14" applyFont="1" applyBorder="1" applyAlignment="1">
      <alignment horizontal="center" vertical="center"/>
    </xf>
    <xf numFmtId="41" fontId="6" fillId="0" borderId="77" xfId="14" applyNumberFormat="1" applyFont="1" applyBorder="1" applyAlignment="1">
      <alignment horizontal="right" vertical="center"/>
    </xf>
    <xf numFmtId="0" fontId="5" fillId="0" borderId="94" xfId="14" applyFont="1" applyBorder="1" applyAlignment="1">
      <alignment vertical="center"/>
    </xf>
    <xf numFmtId="0" fontId="5" fillId="0" borderId="0" xfId="14" applyFont="1" applyAlignment="1">
      <alignment vertical="center"/>
    </xf>
    <xf numFmtId="0" fontId="5" fillId="0" borderId="0" xfId="14" applyFont="1"/>
    <xf numFmtId="0" fontId="4" fillId="0" borderId="53" xfId="14" applyFont="1" applyBorder="1" applyAlignment="1">
      <alignment vertical="center"/>
    </xf>
    <xf numFmtId="0" fontId="9" fillId="0" borderId="55" xfId="14" applyFont="1" applyBorder="1" applyAlignment="1">
      <alignment horizontal="center" vertical="center"/>
    </xf>
    <xf numFmtId="186" fontId="9" fillId="0" borderId="53" xfId="14" applyNumberFormat="1" applyFont="1" applyBorder="1" applyAlignment="1">
      <alignment vertical="center"/>
    </xf>
    <xf numFmtId="0" fontId="9" fillId="0" borderId="50" xfId="14" applyFont="1" applyBorder="1" applyAlignment="1">
      <alignment horizontal="center" vertical="center"/>
    </xf>
    <xf numFmtId="41" fontId="9" fillId="0" borderId="50" xfId="14" applyNumberFormat="1" applyFont="1" applyBorder="1" applyAlignment="1">
      <alignment horizontal="right" vertical="center"/>
    </xf>
    <xf numFmtId="0" fontId="4" fillId="0" borderId="93" xfId="14" applyFont="1" applyBorder="1" applyAlignment="1">
      <alignment vertical="center"/>
    </xf>
    <xf numFmtId="0" fontId="3" fillId="2" borderId="53" xfId="14" applyFont="1" applyFill="1" applyBorder="1" applyAlignment="1">
      <alignment vertical="center"/>
    </xf>
    <xf numFmtId="0" fontId="7" fillId="2" borderId="55" xfId="14" applyFont="1" applyFill="1" applyBorder="1" applyAlignment="1">
      <alignment horizontal="center" vertical="center"/>
    </xf>
    <xf numFmtId="186" fontId="7" fillId="2" borderId="53" xfId="14" applyNumberFormat="1" applyFont="1" applyFill="1" applyBorder="1" applyAlignment="1">
      <alignment vertical="center"/>
    </xf>
    <xf numFmtId="0" fontId="7" fillId="2" borderId="50" xfId="14" applyFont="1" applyFill="1" applyBorder="1" applyAlignment="1">
      <alignment horizontal="center" vertical="center"/>
    </xf>
    <xf numFmtId="41" fontId="7" fillId="2" borderId="50" xfId="14" applyNumberFormat="1" applyFont="1" applyFill="1" applyBorder="1" applyAlignment="1">
      <alignment horizontal="right" vertical="center"/>
    </xf>
    <xf numFmtId="0" fontId="3" fillId="2" borderId="93" xfId="14" applyFont="1" applyFill="1" applyBorder="1" applyAlignment="1">
      <alignment vertical="center"/>
    </xf>
    <xf numFmtId="0" fontId="38" fillId="0" borderId="63" xfId="14" applyFont="1" applyBorder="1" applyAlignment="1">
      <alignment vertical="center"/>
    </xf>
    <xf numFmtId="0" fontId="39" fillId="0" borderId="66" xfId="14" applyFont="1" applyBorder="1" applyAlignment="1">
      <alignment horizontal="center" vertical="center"/>
    </xf>
    <xf numFmtId="186" fontId="39" fillId="0" borderId="63" xfId="14" applyNumberFormat="1" applyFont="1" applyBorder="1" applyAlignment="1">
      <alignment vertical="center"/>
    </xf>
    <xf numFmtId="0" fontId="39" fillId="0" borderId="95" xfId="14" applyFont="1" applyBorder="1" applyAlignment="1">
      <alignment horizontal="center" vertical="center"/>
    </xf>
    <xf numFmtId="41" fontId="39" fillId="0" borderId="95" xfId="14" applyNumberFormat="1" applyFont="1" applyBorder="1" applyAlignment="1">
      <alignment horizontal="right" vertical="center"/>
    </xf>
    <xf numFmtId="0" fontId="38" fillId="0" borderId="33" xfId="14" applyFont="1" applyBorder="1" applyAlignment="1">
      <alignment vertical="center"/>
    </xf>
    <xf numFmtId="41" fontId="7" fillId="2" borderId="54" xfId="14" applyNumberFormat="1" applyFont="1" applyFill="1" applyBorder="1" applyAlignment="1">
      <alignment horizontal="right" vertical="center"/>
    </xf>
    <xf numFmtId="0" fontId="5" fillId="2" borderId="87" xfId="14" applyFont="1" applyFill="1" applyBorder="1" applyAlignment="1">
      <alignment vertical="center"/>
    </xf>
    <xf numFmtId="0" fontId="6" fillId="2" borderId="59" xfId="14" applyFont="1" applyFill="1" applyBorder="1" applyAlignment="1">
      <alignment horizontal="center" vertical="center"/>
    </xf>
    <xf numFmtId="186" fontId="6" fillId="2" borderId="87" xfId="14" applyNumberFormat="1" applyFont="1" applyFill="1" applyBorder="1" applyAlignment="1">
      <alignment vertical="center"/>
    </xf>
    <xf numFmtId="0" fontId="6" fillId="2" borderId="77" xfId="14" applyFont="1" applyFill="1" applyBorder="1" applyAlignment="1">
      <alignment horizontal="center" vertical="center"/>
    </xf>
    <xf numFmtId="41" fontId="6" fillId="2" borderId="77" xfId="14" applyNumberFormat="1" applyFont="1" applyFill="1" applyBorder="1" applyAlignment="1">
      <alignment horizontal="right" vertical="center"/>
    </xf>
    <xf numFmtId="41" fontId="6" fillId="2" borderId="88" xfId="14" applyNumberFormat="1" applyFont="1" applyFill="1" applyBorder="1" applyAlignment="1">
      <alignment horizontal="right" vertical="center"/>
    </xf>
    <xf numFmtId="0" fontId="5" fillId="2" borderId="94" xfId="14" applyFont="1" applyFill="1" applyBorder="1" applyAlignment="1">
      <alignment vertical="center"/>
    </xf>
    <xf numFmtId="0" fontId="29" fillId="2" borderId="55" xfId="14" applyFont="1" applyFill="1" applyBorder="1" applyAlignment="1">
      <alignment horizontal="center" vertical="center"/>
    </xf>
    <xf numFmtId="41" fontId="6" fillId="0" borderId="88" xfId="14" applyNumberFormat="1" applyFont="1" applyBorder="1" applyAlignment="1">
      <alignment horizontal="right" vertical="center"/>
    </xf>
    <xf numFmtId="0" fontId="29" fillId="0" borderId="55" xfId="14" applyFont="1" applyBorder="1" applyAlignment="1">
      <alignment horizontal="center" vertical="center"/>
    </xf>
    <xf numFmtId="3" fontId="7" fillId="0" borderId="53" xfId="14" applyNumberFormat="1" applyFont="1" applyBorder="1" applyAlignment="1">
      <alignment vertical="center"/>
    </xf>
    <xf numFmtId="3" fontId="6" fillId="0" borderId="87" xfId="14" applyNumberFormat="1" applyFont="1" applyBorder="1" applyAlignment="1">
      <alignment vertical="center"/>
    </xf>
    <xf numFmtId="187" fontId="9" fillId="0" borderId="85" xfId="14" applyNumberFormat="1" applyFont="1" applyBorder="1" applyAlignment="1">
      <alignment vertical="center"/>
    </xf>
    <xf numFmtId="41" fontId="9" fillId="0" borderId="61" xfId="14" applyNumberFormat="1" applyFont="1" applyBorder="1" applyAlignment="1">
      <alignment horizontal="right" vertical="center"/>
    </xf>
    <xf numFmtId="187" fontId="9" fillId="0" borderId="65" xfId="14" applyNumberFormat="1" applyFont="1" applyBorder="1" applyAlignment="1">
      <alignment vertical="center"/>
    </xf>
    <xf numFmtId="41" fontId="9" fillId="0" borderId="86" xfId="14" applyNumberFormat="1" applyFont="1" applyBorder="1" applyAlignment="1">
      <alignment horizontal="right" vertical="center"/>
    </xf>
    <xf numFmtId="187" fontId="9" fillId="0" borderId="62" xfId="14" applyNumberFormat="1" applyFont="1" applyBorder="1" applyAlignment="1">
      <alignment vertical="center"/>
    </xf>
    <xf numFmtId="187" fontId="39" fillId="0" borderId="77" xfId="14" applyNumberFormat="1" applyFont="1" applyBorder="1" applyAlignment="1">
      <alignment vertical="center"/>
    </xf>
    <xf numFmtId="41" fontId="39" fillId="0" borderId="59" xfId="14" applyNumberFormat="1" applyFont="1" applyBorder="1" applyAlignment="1">
      <alignment horizontal="right" vertical="center"/>
    </xf>
    <xf numFmtId="187" fontId="39" fillId="0" borderId="87" xfId="14" applyNumberFormat="1" applyFont="1" applyBorder="1" applyAlignment="1">
      <alignment vertical="center"/>
    </xf>
    <xf numFmtId="41" fontId="39" fillId="0" borderId="88" xfId="14" applyNumberFormat="1" applyFont="1" applyBorder="1" applyAlignment="1">
      <alignment horizontal="right" vertical="center"/>
    </xf>
    <xf numFmtId="187" fontId="39" fillId="0" borderId="60" xfId="14" applyNumberFormat="1" applyFont="1" applyBorder="1" applyAlignment="1">
      <alignment vertical="center"/>
    </xf>
    <xf numFmtId="187" fontId="9" fillId="0" borderId="50" xfId="14" applyNumberFormat="1" applyFont="1" applyBorder="1" applyAlignment="1">
      <alignment vertical="center"/>
    </xf>
    <xf numFmtId="41" fontId="9" fillId="0" borderId="55" xfId="14" applyNumberFormat="1" applyFont="1" applyBorder="1" applyAlignment="1">
      <alignment horizontal="right" vertical="center"/>
    </xf>
    <xf numFmtId="187" fontId="9" fillId="0" borderId="53" xfId="14" applyNumberFormat="1" applyFont="1" applyBorder="1" applyAlignment="1">
      <alignment vertical="center"/>
    </xf>
    <xf numFmtId="41" fontId="9" fillId="0" borderId="54" xfId="14" applyNumberFormat="1" applyFont="1" applyBorder="1" applyAlignment="1">
      <alignment horizontal="right" vertical="center"/>
    </xf>
    <xf numFmtId="187" fontId="9" fillId="0" borderId="56" xfId="14" applyNumberFormat="1" applyFont="1" applyBorder="1" applyAlignment="1">
      <alignment vertical="center"/>
    </xf>
    <xf numFmtId="0" fontId="3" fillId="0" borderId="50" xfId="14" applyFont="1" applyBorder="1" applyAlignment="1">
      <alignment horizontal="center" vertical="center"/>
    </xf>
    <xf numFmtId="186" fontId="7" fillId="0" borderId="50" xfId="14" applyNumberFormat="1" applyFont="1" applyBorder="1" applyAlignment="1">
      <alignment vertical="center"/>
    </xf>
    <xf numFmtId="41" fontId="7" fillId="0" borderId="55" xfId="14" applyNumberFormat="1" applyFont="1" applyBorder="1" applyAlignment="1">
      <alignment horizontal="right" vertical="center"/>
    </xf>
    <xf numFmtId="186" fontId="7" fillId="0" borderId="56" xfId="14" applyNumberFormat="1" applyFont="1" applyBorder="1" applyAlignment="1">
      <alignment vertical="center"/>
    </xf>
    <xf numFmtId="0" fontId="5" fillId="0" borderId="77" xfId="14" applyFont="1" applyBorder="1" applyAlignment="1">
      <alignment horizontal="center" vertical="center"/>
    </xf>
    <xf numFmtId="186" fontId="6" fillId="0" borderId="77" xfId="14" applyNumberFormat="1" applyFont="1" applyBorder="1" applyAlignment="1">
      <alignment vertical="center"/>
    </xf>
    <xf numFmtId="41" fontId="6" fillId="0" borderId="59" xfId="14" applyNumberFormat="1" applyFont="1" applyBorder="1" applyAlignment="1">
      <alignment horizontal="right" vertical="center"/>
    </xf>
    <xf numFmtId="186" fontId="6" fillId="0" borderId="60" xfId="14" applyNumberFormat="1" applyFont="1" applyBorder="1" applyAlignment="1">
      <alignment vertical="center"/>
    </xf>
    <xf numFmtId="186" fontId="9" fillId="0" borderId="50" xfId="14" applyNumberFormat="1" applyFont="1" applyBorder="1" applyAlignment="1">
      <alignment vertical="center"/>
    </xf>
    <xf numFmtId="186" fontId="9" fillId="0" borderId="56" xfId="14" applyNumberFormat="1" applyFont="1" applyBorder="1" applyAlignment="1">
      <alignment vertical="center"/>
    </xf>
    <xf numFmtId="186" fontId="39" fillId="0" borderId="77" xfId="14" applyNumberFormat="1" applyFont="1" applyBorder="1" applyAlignment="1">
      <alignment vertical="center"/>
    </xf>
    <xf numFmtId="186" fontId="39" fillId="0" borderId="60" xfId="14" applyNumberFormat="1" applyFont="1" applyBorder="1" applyAlignment="1">
      <alignment vertical="center"/>
    </xf>
    <xf numFmtId="41" fontId="38" fillId="0" borderId="0" xfId="14" applyNumberFormat="1" applyFont="1" applyAlignment="1">
      <alignment vertical="center"/>
    </xf>
    <xf numFmtId="186" fontId="39" fillId="0" borderId="95" xfId="14" applyNumberFormat="1" applyFont="1" applyBorder="1" applyAlignment="1">
      <alignment vertical="center"/>
    </xf>
    <xf numFmtId="41" fontId="39" fillId="0" borderId="66" xfId="14" applyNumberFormat="1" applyFont="1" applyBorder="1" applyAlignment="1">
      <alignment horizontal="right" vertical="center"/>
    </xf>
    <xf numFmtId="41" fontId="39" fillId="0" borderId="97" xfId="14" applyNumberFormat="1" applyFont="1" applyBorder="1" applyAlignment="1">
      <alignment horizontal="right" vertical="center"/>
    </xf>
    <xf numFmtId="186" fontId="39" fillId="0" borderId="57" xfId="14" applyNumberFormat="1" applyFont="1" applyBorder="1" applyAlignment="1">
      <alignment vertical="center"/>
    </xf>
    <xf numFmtId="0" fontId="38" fillId="0" borderId="64" xfId="14" applyFont="1" applyBorder="1" applyAlignment="1">
      <alignment vertical="center"/>
    </xf>
    <xf numFmtId="0" fontId="39" fillId="0" borderId="96" xfId="14" applyFont="1" applyBorder="1" applyAlignment="1">
      <alignment horizontal="center" vertical="center"/>
    </xf>
    <xf numFmtId="187" fontId="39" fillId="0" borderId="64" xfId="14" applyNumberFormat="1" applyFont="1" applyBorder="1" applyAlignment="1">
      <alignment vertical="center"/>
    </xf>
    <xf numFmtId="0" fontId="39" fillId="0" borderId="1" xfId="14" applyFont="1" applyBorder="1" applyAlignment="1">
      <alignment horizontal="center" vertical="center"/>
    </xf>
    <xf numFmtId="41" fontId="39" fillId="0" borderId="1" xfId="14" applyNumberFormat="1" applyFont="1" applyBorder="1" applyAlignment="1">
      <alignment horizontal="right" vertical="center"/>
    </xf>
    <xf numFmtId="41" fontId="39" fillId="0" borderId="81" xfId="14" applyNumberFormat="1" applyFont="1" applyBorder="1" applyAlignment="1">
      <alignment horizontal="right" vertical="center"/>
    </xf>
    <xf numFmtId="0" fontId="38" fillId="0" borderId="51" xfId="14" applyFont="1" applyBorder="1" applyAlignment="1">
      <alignment vertical="center"/>
    </xf>
    <xf numFmtId="0" fontId="38" fillId="2" borderId="87" xfId="14" applyFont="1" applyFill="1" applyBorder="1" applyAlignment="1">
      <alignment vertical="center"/>
    </xf>
    <xf numFmtId="0" fontId="39" fillId="2" borderId="59" xfId="14" applyFont="1" applyFill="1" applyBorder="1" applyAlignment="1">
      <alignment horizontal="center" vertical="center"/>
    </xf>
    <xf numFmtId="187" fontId="39" fillId="2" borderId="87" xfId="14" applyNumberFormat="1" applyFont="1" applyFill="1" applyBorder="1" applyAlignment="1">
      <alignment vertical="center"/>
    </xf>
    <xf numFmtId="0" fontId="39" fillId="2" borderId="77" xfId="14" applyFont="1" applyFill="1" applyBorder="1" applyAlignment="1">
      <alignment horizontal="center" vertical="center"/>
    </xf>
    <xf numFmtId="41" fontId="39" fillId="2" borderId="77" xfId="14" applyNumberFormat="1" applyFont="1" applyFill="1" applyBorder="1" applyAlignment="1">
      <alignment horizontal="right" vertical="center"/>
    </xf>
    <xf numFmtId="41" fontId="39" fillId="2" borderId="88" xfId="14" applyNumberFormat="1" applyFont="1" applyFill="1" applyBorder="1" applyAlignment="1">
      <alignment horizontal="right" vertical="center"/>
    </xf>
    <xf numFmtId="0" fontId="38" fillId="2" borderId="94" xfId="14" applyFont="1" applyFill="1" applyBorder="1" applyAlignment="1">
      <alignment vertical="center"/>
    </xf>
    <xf numFmtId="0" fontId="4" fillId="2" borderId="53" xfId="14" applyFont="1" applyFill="1" applyBorder="1" applyAlignment="1">
      <alignment vertical="center"/>
    </xf>
    <xf numFmtId="0" fontId="9" fillId="2" borderId="55" xfId="14" applyFont="1" applyFill="1" applyBorder="1" applyAlignment="1">
      <alignment horizontal="center" vertical="center"/>
    </xf>
    <xf numFmtId="187" fontId="9" fillId="2" borderId="53" xfId="14" applyNumberFormat="1" applyFont="1" applyFill="1" applyBorder="1" applyAlignment="1">
      <alignment vertical="center"/>
    </xf>
    <xf numFmtId="0" fontId="9" fillId="2" borderId="50" xfId="14" applyFont="1" applyFill="1" applyBorder="1" applyAlignment="1">
      <alignment horizontal="center" vertical="center"/>
    </xf>
    <xf numFmtId="41" fontId="9" fillId="2" borderId="50" xfId="14" applyNumberFormat="1" applyFont="1" applyFill="1" applyBorder="1" applyAlignment="1">
      <alignment horizontal="right" vertical="center"/>
    </xf>
    <xf numFmtId="41" fontId="9" fillId="2" borderId="54" xfId="14" applyNumberFormat="1" applyFont="1" applyFill="1" applyBorder="1" applyAlignment="1">
      <alignment horizontal="right" vertical="center"/>
    </xf>
    <xf numFmtId="0" fontId="4" fillId="2" borderId="93" xfId="14" applyFont="1" applyFill="1" applyBorder="1" applyAlignment="1">
      <alignment vertical="center"/>
    </xf>
    <xf numFmtId="0" fontId="40" fillId="0" borderId="64" xfId="7" applyFont="1" applyBorder="1" applyAlignment="1">
      <alignment horizontal="left" vertical="center" indent="2"/>
    </xf>
    <xf numFmtId="0" fontId="40" fillId="0" borderId="1" xfId="7" applyFont="1" applyBorder="1" applyAlignment="1">
      <alignment vertical="center"/>
    </xf>
    <xf numFmtId="183" fontId="40" fillId="0" borderId="1" xfId="7" applyNumberFormat="1" applyFont="1" applyBorder="1" applyAlignment="1">
      <alignment horizontal="center" vertical="center"/>
    </xf>
    <xf numFmtId="183" fontId="58" fillId="0" borderId="1" xfId="7" applyNumberFormat="1" applyFont="1" applyBorder="1" applyAlignment="1">
      <alignment vertical="center"/>
    </xf>
    <xf numFmtId="41" fontId="58" fillId="0" borderId="1" xfId="7" applyNumberFormat="1" applyFont="1" applyBorder="1" applyAlignment="1">
      <alignment vertical="center"/>
    </xf>
    <xf numFmtId="183" fontId="40" fillId="0" borderId="81" xfId="7" applyNumberFormat="1" applyFont="1" applyBorder="1" applyAlignment="1">
      <alignment vertical="center"/>
    </xf>
    <xf numFmtId="0" fontId="61" fillId="0" borderId="53" xfId="7" applyFont="1" applyBorder="1" applyAlignment="1">
      <alignment horizontal="left" vertical="center" indent="2"/>
    </xf>
    <xf numFmtId="0" fontId="61" fillId="0" borderId="50" xfId="7" applyFont="1" applyBorder="1" applyAlignment="1">
      <alignment vertical="center"/>
    </xf>
    <xf numFmtId="183" fontId="61" fillId="0" borderId="50" xfId="7" applyNumberFormat="1" applyFont="1" applyBorder="1" applyAlignment="1">
      <alignment horizontal="center" vertical="center"/>
    </xf>
    <xf numFmtId="183" fontId="59" fillId="0" borderId="50" xfId="7" applyNumberFormat="1" applyFont="1" applyBorder="1" applyAlignment="1">
      <alignment vertical="center"/>
    </xf>
    <xf numFmtId="41" fontId="59" fillId="0" borderId="50" xfId="7" applyNumberFormat="1" applyFont="1" applyBorder="1" applyAlignment="1">
      <alignment vertical="center"/>
    </xf>
    <xf numFmtId="183" fontId="61" fillId="0" borderId="54" xfId="7" applyNumberFormat="1" applyFont="1" applyBorder="1" applyAlignment="1">
      <alignment vertical="center"/>
    </xf>
    <xf numFmtId="0" fontId="38" fillId="6" borderId="87" xfId="14" applyFont="1" applyFill="1" applyBorder="1" applyAlignment="1">
      <alignment vertical="center"/>
    </xf>
    <xf numFmtId="0" fontId="39" fillId="6" borderId="77" xfId="14" applyFont="1" applyFill="1" applyBorder="1" applyAlignment="1">
      <alignment horizontal="center" vertical="center"/>
    </xf>
    <xf numFmtId="186" fontId="39" fillId="6" borderId="77" xfId="14" applyNumberFormat="1" applyFont="1" applyFill="1" applyBorder="1" applyAlignment="1">
      <alignment vertical="center"/>
    </xf>
    <xf numFmtId="41" fontId="39" fillId="6" borderId="77" xfId="14" applyNumberFormat="1" applyFont="1" applyFill="1" applyBorder="1" applyAlignment="1">
      <alignment horizontal="right" vertical="center"/>
    </xf>
    <xf numFmtId="186" fontId="39" fillId="6" borderId="60" xfId="14" applyNumberFormat="1" applyFont="1" applyFill="1" applyBorder="1" applyAlignment="1">
      <alignment vertical="center"/>
    </xf>
    <xf numFmtId="41" fontId="39" fillId="6" borderId="88" xfId="14" applyNumberFormat="1" applyFont="1" applyFill="1" applyBorder="1" applyAlignment="1">
      <alignment horizontal="right" vertical="center"/>
    </xf>
    <xf numFmtId="41" fontId="39" fillId="6" borderId="59" xfId="14" applyNumberFormat="1" applyFont="1" applyFill="1" applyBorder="1" applyAlignment="1">
      <alignment horizontal="right" vertical="center"/>
    </xf>
    <xf numFmtId="186" fontId="39" fillId="6" borderId="87" xfId="14" applyNumberFormat="1" applyFont="1" applyFill="1" applyBorder="1" applyAlignment="1">
      <alignment vertical="center"/>
    </xf>
    <xf numFmtId="0" fontId="38" fillId="6" borderId="94" xfId="14" applyFont="1" applyFill="1" applyBorder="1" applyAlignment="1">
      <alignment vertical="center"/>
    </xf>
    <xf numFmtId="0" fontId="4" fillId="6" borderId="53" xfId="14" applyFont="1" applyFill="1" applyBorder="1" applyAlignment="1">
      <alignment vertical="center"/>
    </xf>
    <xf numFmtId="0" fontId="9" fillId="6" borderId="50" xfId="14" applyFont="1" applyFill="1" applyBorder="1" applyAlignment="1">
      <alignment horizontal="center" vertical="center"/>
    </xf>
    <xf numFmtId="186" fontId="9" fillId="6" borderId="50" xfId="14" applyNumberFormat="1" applyFont="1" applyFill="1" applyBorder="1" applyAlignment="1">
      <alignment vertical="center"/>
    </xf>
    <xf numFmtId="41" fontId="9" fillId="6" borderId="50" xfId="14" applyNumberFormat="1" applyFont="1" applyFill="1" applyBorder="1" applyAlignment="1">
      <alignment horizontal="right" vertical="center"/>
    </xf>
    <xf numFmtId="186" fontId="9" fillId="6" borderId="56" xfId="14" applyNumberFormat="1" applyFont="1" applyFill="1" applyBorder="1" applyAlignment="1">
      <alignment vertical="center"/>
    </xf>
    <xf numFmtId="41" fontId="9" fillId="6" borderId="54" xfId="14" applyNumberFormat="1" applyFont="1" applyFill="1" applyBorder="1" applyAlignment="1">
      <alignment horizontal="right" vertical="center"/>
    </xf>
    <xf numFmtId="41" fontId="9" fillId="6" borderId="55" xfId="14" applyNumberFormat="1" applyFont="1" applyFill="1" applyBorder="1" applyAlignment="1">
      <alignment horizontal="right" vertical="center"/>
    </xf>
    <xf numFmtId="186" fontId="9" fillId="6" borderId="53" xfId="14" applyNumberFormat="1" applyFont="1" applyFill="1" applyBorder="1" applyAlignment="1">
      <alignment vertical="center"/>
    </xf>
    <xf numFmtId="0" fontId="4" fillId="6" borderId="93" xfId="14" applyFont="1" applyFill="1" applyBorder="1" applyAlignment="1">
      <alignment vertical="center"/>
    </xf>
    <xf numFmtId="183" fontId="5" fillId="0" borderId="102" xfId="7" applyNumberFormat="1" applyFont="1" applyBorder="1" applyAlignment="1">
      <alignment vertical="center" shrinkToFit="1"/>
    </xf>
    <xf numFmtId="183" fontId="7" fillId="0" borderId="82" xfId="7" applyNumberFormat="1" applyFont="1" applyBorder="1" applyAlignment="1">
      <alignment vertical="center" shrinkToFit="1"/>
    </xf>
    <xf numFmtId="183" fontId="39" fillId="0" borderId="1" xfId="7" applyNumberFormat="1" applyFont="1" applyBorder="1" applyAlignment="1">
      <alignment vertical="center" shrinkToFit="1"/>
    </xf>
    <xf numFmtId="183" fontId="39" fillId="0" borderId="1" xfId="7" applyNumberFormat="1" applyFont="1" applyBorder="1" applyAlignment="1">
      <alignment horizontal="center" vertical="center"/>
    </xf>
    <xf numFmtId="183" fontId="39" fillId="0" borderId="1" xfId="7" applyNumberFormat="1" applyFont="1" applyBorder="1" applyAlignment="1">
      <alignment vertical="center"/>
    </xf>
    <xf numFmtId="41" fontId="39" fillId="0" borderId="1" xfId="7" applyNumberFormat="1" applyFont="1" applyBorder="1"/>
    <xf numFmtId="41" fontId="39" fillId="0" borderId="1" xfId="7" applyNumberFormat="1" applyFont="1" applyBorder="1" applyAlignment="1">
      <alignment vertical="center"/>
    </xf>
    <xf numFmtId="183" fontId="39" fillId="0" borderId="81" xfId="7" applyNumberFormat="1" applyFont="1" applyBorder="1" applyAlignment="1">
      <alignment vertical="center"/>
    </xf>
    <xf numFmtId="10" fontId="15" fillId="0" borderId="103" xfId="3" applyNumberFormat="1" applyFont="1" applyBorder="1" applyAlignment="1">
      <alignment horizontal="center" vertical="center" wrapText="1"/>
    </xf>
    <xf numFmtId="3" fontId="11" fillId="0" borderId="18" xfId="3" applyNumberFormat="1" applyFont="1" applyBorder="1" applyAlignment="1">
      <alignment horizontal="right" vertical="center" wrapText="1"/>
    </xf>
    <xf numFmtId="3" fontId="11" fillId="0" borderId="21" xfId="3" applyNumberFormat="1" applyFont="1" applyBorder="1" applyAlignment="1">
      <alignment horizontal="right" vertical="center" wrapText="1"/>
    </xf>
    <xf numFmtId="41" fontId="11" fillId="0" borderId="21" xfId="3" applyNumberFormat="1" applyFont="1" applyBorder="1">
      <alignment vertical="center"/>
    </xf>
    <xf numFmtId="3" fontId="23" fillId="0" borderId="24" xfId="3" applyNumberFormat="1" applyFont="1" applyBorder="1" applyAlignment="1">
      <alignment horizontal="right" vertical="center" wrapText="1"/>
    </xf>
    <xf numFmtId="10" fontId="15" fillId="0" borderId="104" xfId="3" applyNumberFormat="1" applyFont="1" applyBorder="1" applyAlignment="1">
      <alignment horizontal="center" vertical="center" wrapText="1"/>
    </xf>
    <xf numFmtId="10" fontId="15" fillId="0" borderId="5" xfId="3" applyNumberFormat="1" applyFont="1" applyBorder="1" applyAlignment="1">
      <alignment horizontal="center" vertical="center" wrapText="1"/>
    </xf>
    <xf numFmtId="10" fontId="15" fillId="0" borderId="105" xfId="3" applyNumberFormat="1" applyFont="1" applyBorder="1" applyAlignment="1">
      <alignment horizontal="center" vertical="center" wrapText="1"/>
    </xf>
    <xf numFmtId="10" fontId="23" fillId="0" borderId="104" xfId="3" applyNumberFormat="1" applyFont="1" applyBorder="1" applyAlignment="1">
      <alignment horizontal="center" vertical="center" wrapText="1"/>
    </xf>
    <xf numFmtId="10" fontId="15" fillId="0" borderId="9" xfId="3" applyNumberFormat="1" applyFont="1" applyBorder="1" applyAlignment="1">
      <alignment horizontal="center" vertical="center" wrapText="1"/>
    </xf>
    <xf numFmtId="10" fontId="15" fillId="4" borderId="13" xfId="3" applyNumberFormat="1" applyFont="1" applyFill="1" applyBorder="1" applyAlignment="1">
      <alignment horizontal="center" vertical="center" wrapText="1"/>
    </xf>
    <xf numFmtId="183" fontId="56" fillId="0" borderId="98" xfId="7" applyNumberFormat="1" applyFont="1" applyBorder="1" applyAlignment="1">
      <alignment vertical="center" shrinkToFit="1"/>
    </xf>
    <xf numFmtId="183" fontId="64" fillId="0" borderId="82" xfId="7" applyNumberFormat="1" applyFont="1" applyBorder="1" applyAlignment="1">
      <alignment vertical="center" shrinkToFit="1"/>
    </xf>
    <xf numFmtId="188" fontId="52" fillId="0" borderId="82" xfId="7" applyNumberFormat="1" applyFont="1" applyBorder="1" applyAlignment="1">
      <alignment vertical="center"/>
    </xf>
    <xf numFmtId="183" fontId="64" fillId="0" borderId="83" xfId="7" applyNumberFormat="1" applyFont="1" applyBorder="1" applyAlignment="1">
      <alignment vertical="center"/>
    </xf>
    <xf numFmtId="41" fontId="5" fillId="0" borderId="109" xfId="8" applyFont="1" applyFill="1" applyBorder="1" applyAlignment="1">
      <alignment vertical="center"/>
    </xf>
    <xf numFmtId="41" fontId="5" fillId="0" borderId="106" xfId="8" applyFont="1" applyFill="1" applyBorder="1" applyAlignment="1">
      <alignment vertical="center"/>
    </xf>
    <xf numFmtId="183" fontId="17" fillId="0" borderId="78" xfId="7" applyNumberFormat="1" applyFont="1" applyBorder="1" applyAlignment="1">
      <alignment vertical="center"/>
    </xf>
    <xf numFmtId="183" fontId="55" fillId="0" borderId="1" xfId="7" applyNumberFormat="1" applyFont="1" applyBorder="1" applyAlignment="1">
      <alignment vertical="center" shrinkToFit="1"/>
    </xf>
    <xf numFmtId="183" fontId="67" fillId="0" borderId="82" xfId="7" applyNumberFormat="1" applyFont="1" applyBorder="1" applyAlignment="1">
      <alignment vertical="center" shrinkToFit="1"/>
    </xf>
    <xf numFmtId="183" fontId="16" fillId="6" borderId="64" xfId="7" applyNumberFormat="1" applyFont="1" applyFill="1" applyBorder="1" applyAlignment="1">
      <alignment vertical="center" shrinkToFit="1"/>
    </xf>
    <xf numFmtId="183" fontId="54" fillId="6" borderId="98" xfId="7" applyNumberFormat="1" applyFont="1" applyFill="1" applyBorder="1" applyAlignment="1">
      <alignment vertical="center" shrinkToFit="1"/>
    </xf>
    <xf numFmtId="183" fontId="54" fillId="6" borderId="98" xfId="7" applyNumberFormat="1" applyFont="1" applyFill="1" applyBorder="1" applyAlignment="1">
      <alignment horizontal="center" vertical="center"/>
    </xf>
    <xf numFmtId="183" fontId="54" fillId="6" borderId="98" xfId="7" applyNumberFormat="1" applyFont="1" applyFill="1" applyBorder="1" applyAlignment="1">
      <alignment vertical="center"/>
    </xf>
    <xf numFmtId="41" fontId="54" fillId="6" borderId="98" xfId="7" applyNumberFormat="1" applyFont="1" applyFill="1" applyBorder="1" applyAlignment="1">
      <alignment vertical="center"/>
    </xf>
    <xf numFmtId="183" fontId="54" fillId="6" borderId="81" xfId="7" applyNumberFormat="1" applyFont="1" applyFill="1" applyBorder="1" applyAlignment="1">
      <alignment vertical="center"/>
    </xf>
    <xf numFmtId="183" fontId="6" fillId="0" borderId="107" xfId="7" applyNumberFormat="1" applyFont="1" applyBorder="1" applyAlignment="1">
      <alignment vertical="center" shrinkToFit="1"/>
    </xf>
    <xf numFmtId="183" fontId="6" fillId="0" borderId="107" xfId="7" applyNumberFormat="1" applyFont="1" applyBorder="1" applyAlignment="1">
      <alignment horizontal="center" vertical="center"/>
    </xf>
    <xf numFmtId="183" fontId="6" fillId="0" borderId="107" xfId="7" applyNumberFormat="1" applyFont="1" applyBorder="1" applyAlignment="1">
      <alignment vertical="center"/>
    </xf>
    <xf numFmtId="41" fontId="6" fillId="0" borderId="107" xfId="7" applyNumberFormat="1" applyFont="1" applyBorder="1" applyAlignment="1">
      <alignment vertical="center"/>
    </xf>
    <xf numFmtId="183" fontId="6" fillId="0" borderId="110" xfId="7" applyNumberFormat="1" applyFont="1" applyBorder="1" applyAlignment="1">
      <alignment vertical="center"/>
    </xf>
    <xf numFmtId="183" fontId="6" fillId="0" borderId="98" xfId="7" applyNumberFormat="1" applyFont="1" applyBorder="1" applyAlignment="1">
      <alignment vertical="center" shrinkToFit="1"/>
    </xf>
    <xf numFmtId="183" fontId="6" fillId="0" borderId="98" xfId="7" applyNumberFormat="1" applyFont="1" applyBorder="1" applyAlignment="1">
      <alignment horizontal="center" vertical="center"/>
    </xf>
    <xf numFmtId="183" fontId="6" fillId="0" borderId="98" xfId="7" applyNumberFormat="1" applyFont="1" applyBorder="1" applyAlignment="1">
      <alignment vertical="center"/>
    </xf>
    <xf numFmtId="41" fontId="6" fillId="0" borderId="98" xfId="7" applyNumberFormat="1" applyFont="1" applyBorder="1" applyAlignment="1">
      <alignment vertical="center"/>
    </xf>
    <xf numFmtId="183" fontId="17" fillId="0" borderId="64" xfId="7" applyNumberFormat="1" applyFont="1" applyBorder="1" applyAlignment="1">
      <alignment vertical="center" shrinkToFit="1"/>
    </xf>
    <xf numFmtId="183" fontId="52" fillId="0" borderId="98" xfId="7" applyNumberFormat="1" applyFont="1" applyBorder="1" applyAlignment="1">
      <alignment vertical="center" shrinkToFit="1"/>
    </xf>
    <xf numFmtId="183" fontId="52" fillId="0" borderId="98" xfId="7" applyNumberFormat="1" applyFont="1" applyBorder="1" applyAlignment="1">
      <alignment horizontal="center" vertical="center"/>
    </xf>
    <xf numFmtId="183" fontId="52" fillId="0" borderId="98" xfId="7" applyNumberFormat="1" applyFont="1" applyBorder="1" applyAlignment="1">
      <alignment vertical="center"/>
    </xf>
    <xf numFmtId="41" fontId="52" fillId="0" borderId="98" xfId="7" applyNumberFormat="1" applyFont="1" applyBorder="1" applyAlignment="1">
      <alignment vertical="center"/>
    </xf>
    <xf numFmtId="0" fontId="38" fillId="0" borderId="0" xfId="7" applyFont="1"/>
    <xf numFmtId="0" fontId="16" fillId="0" borderId="0" xfId="7" applyFont="1"/>
    <xf numFmtId="41" fontId="5" fillId="0" borderId="0" xfId="7" applyNumberFormat="1" applyFont="1" applyAlignment="1">
      <alignment vertical="center"/>
    </xf>
    <xf numFmtId="183" fontId="38" fillId="0" borderId="64" xfId="7" applyNumberFormat="1" applyFont="1" applyBorder="1" applyAlignment="1">
      <alignment vertical="center" shrinkToFit="1"/>
    </xf>
    <xf numFmtId="177" fontId="39" fillId="0" borderId="1" xfId="7" applyNumberFormat="1" applyFont="1" applyBorder="1" applyAlignment="1">
      <alignment vertical="center"/>
    </xf>
    <xf numFmtId="183" fontId="16" fillId="0" borderId="84" xfId="7" applyNumberFormat="1" applyFont="1" applyBorder="1" applyAlignment="1">
      <alignment vertical="center" shrinkToFit="1"/>
    </xf>
    <xf numFmtId="183" fontId="54" fillId="0" borderId="82" xfId="7" applyNumberFormat="1" applyFont="1" applyBorder="1" applyAlignment="1">
      <alignment vertical="center" shrinkToFit="1"/>
    </xf>
    <xf numFmtId="183" fontId="54" fillId="0" borderId="82" xfId="7" applyNumberFormat="1" applyFont="1" applyBorder="1" applyAlignment="1">
      <alignment horizontal="center" vertical="center"/>
    </xf>
    <xf numFmtId="183" fontId="54" fillId="0" borderId="82" xfId="7" applyNumberFormat="1" applyFont="1" applyBorder="1" applyAlignment="1">
      <alignment vertical="center"/>
    </xf>
    <xf numFmtId="41" fontId="54" fillId="0" borderId="82" xfId="7" applyNumberFormat="1" applyFont="1" applyBorder="1" applyAlignment="1">
      <alignment vertical="center"/>
    </xf>
    <xf numFmtId="177" fontId="54" fillId="0" borderId="82" xfId="7" applyNumberFormat="1" applyFont="1" applyBorder="1" applyAlignment="1">
      <alignment vertical="center"/>
    </xf>
    <xf numFmtId="183" fontId="54" fillId="0" borderId="83" xfId="7" applyNumberFormat="1" applyFont="1" applyBorder="1" applyAlignment="1">
      <alignment vertical="center"/>
    </xf>
    <xf numFmtId="0" fontId="69" fillId="0" borderId="0" xfId="7" applyFont="1" applyAlignment="1">
      <alignment vertical="center"/>
    </xf>
    <xf numFmtId="0" fontId="65" fillId="0" borderId="0" xfId="7" applyFont="1" applyAlignment="1">
      <alignment vertical="center"/>
    </xf>
    <xf numFmtId="41" fontId="17" fillId="0" borderId="0" xfId="9" applyFont="1" applyAlignment="1">
      <alignment vertical="center"/>
    </xf>
    <xf numFmtId="41" fontId="17" fillId="0" borderId="0" xfId="7" applyNumberFormat="1" applyFont="1" applyAlignment="1">
      <alignment vertical="center"/>
    </xf>
    <xf numFmtId="41" fontId="50" fillId="0" borderId="0" xfId="9" applyFont="1" applyAlignment="1">
      <alignment vertical="center"/>
    </xf>
    <xf numFmtId="41" fontId="11" fillId="0" borderId="0" xfId="9" applyFont="1" applyAlignment="1">
      <alignment vertical="center"/>
    </xf>
    <xf numFmtId="41" fontId="3" fillId="0" borderId="0" xfId="9" applyFont="1" applyFill="1" applyAlignment="1">
      <alignment vertical="center"/>
    </xf>
    <xf numFmtId="41" fontId="23" fillId="0" borderId="0" xfId="9" applyFont="1" applyAlignment="1">
      <alignment vertical="center"/>
    </xf>
    <xf numFmtId="43" fontId="17" fillId="0" borderId="0" xfId="7" applyNumberFormat="1" applyFont="1" applyAlignment="1">
      <alignment vertical="center"/>
    </xf>
    <xf numFmtId="41" fontId="23" fillId="0" borderId="0" xfId="7" applyNumberFormat="1" applyFont="1" applyAlignment="1">
      <alignment vertical="center"/>
    </xf>
    <xf numFmtId="183" fontId="6" fillId="0" borderId="111" xfId="7" applyNumberFormat="1" applyFont="1" applyBorder="1" applyAlignment="1">
      <alignment vertical="center"/>
    </xf>
    <xf numFmtId="183" fontId="38" fillId="6" borderId="80" xfId="7" applyNumberFormat="1" applyFont="1" applyFill="1" applyBorder="1" applyAlignment="1">
      <alignment vertical="center" shrinkToFit="1"/>
    </xf>
    <xf numFmtId="183" fontId="39" fillId="6" borderId="111" xfId="7" applyNumberFormat="1" applyFont="1" applyFill="1" applyBorder="1" applyAlignment="1">
      <alignment vertical="center"/>
    </xf>
    <xf numFmtId="183" fontId="15" fillId="0" borderId="52" xfId="7" applyNumberFormat="1" applyFont="1" applyBorder="1" applyAlignment="1">
      <alignment vertical="center" shrinkToFit="1"/>
    </xf>
    <xf numFmtId="183" fontId="62" fillId="0" borderId="52" xfId="7" applyNumberFormat="1" applyFont="1" applyBorder="1" applyAlignment="1">
      <alignment vertical="center" shrinkToFit="1"/>
    </xf>
    <xf numFmtId="183" fontId="54" fillId="0" borderId="52" xfId="7" applyNumberFormat="1" applyFont="1" applyBorder="1" applyAlignment="1">
      <alignment horizontal="center" vertical="center"/>
    </xf>
    <xf numFmtId="183" fontId="54" fillId="0" borderId="52" xfId="7" applyNumberFormat="1" applyFont="1" applyBorder="1" applyAlignment="1">
      <alignment vertical="center"/>
    </xf>
    <xf numFmtId="41" fontId="54" fillId="0" borderId="52" xfId="7" applyNumberFormat="1" applyFont="1" applyBorder="1"/>
    <xf numFmtId="41" fontId="54" fillId="0" borderId="52" xfId="7" applyNumberFormat="1" applyFont="1" applyBorder="1" applyAlignment="1">
      <alignment vertical="center"/>
    </xf>
    <xf numFmtId="183" fontId="19" fillId="0" borderId="52" xfId="7" applyNumberFormat="1" applyFont="1" applyBorder="1" applyAlignment="1">
      <alignment vertical="center" shrinkToFit="1"/>
    </xf>
    <xf numFmtId="183" fontId="51" fillId="0" borderId="52" xfId="7" applyNumberFormat="1" applyFont="1" applyBorder="1" applyAlignment="1">
      <alignment vertical="center" shrinkToFit="1"/>
    </xf>
    <xf numFmtId="183" fontId="52" fillId="0" borderId="52" xfId="7" applyNumberFormat="1" applyFont="1" applyBorder="1" applyAlignment="1">
      <alignment horizontal="center" vertical="center"/>
    </xf>
    <xf numFmtId="183" fontId="52" fillId="0" borderId="52" xfId="7" applyNumberFormat="1" applyFont="1" applyBorder="1" applyAlignment="1">
      <alignment vertical="center"/>
    </xf>
    <xf numFmtId="41" fontId="52" fillId="0" borderId="52" xfId="7" applyNumberFormat="1" applyFont="1" applyBorder="1"/>
    <xf numFmtId="41" fontId="52" fillId="0" borderId="52" xfId="7" applyNumberFormat="1" applyFont="1" applyBorder="1" applyAlignment="1">
      <alignment vertical="center"/>
    </xf>
    <xf numFmtId="183" fontId="15" fillId="6" borderId="52" xfId="7" applyNumberFormat="1" applyFont="1" applyFill="1" applyBorder="1" applyAlignment="1">
      <alignment vertical="center" shrinkToFit="1"/>
    </xf>
    <xf numFmtId="183" fontId="54" fillId="6" borderId="52" xfId="7" applyNumberFormat="1" applyFont="1" applyFill="1" applyBorder="1" applyAlignment="1">
      <alignment vertical="center" shrinkToFit="1"/>
    </xf>
    <xf numFmtId="183" fontId="54" fillId="6" borderId="52" xfId="7" applyNumberFormat="1" applyFont="1" applyFill="1" applyBorder="1" applyAlignment="1">
      <alignment horizontal="center" vertical="center"/>
    </xf>
    <xf numFmtId="183" fontId="54" fillId="6" borderId="52" xfId="7" applyNumberFormat="1" applyFont="1" applyFill="1" applyBorder="1" applyAlignment="1">
      <alignment vertical="center"/>
    </xf>
    <xf numFmtId="41" fontId="54" fillId="6" borderId="52" xfId="7" applyNumberFormat="1" applyFont="1" applyFill="1" applyBorder="1"/>
    <xf numFmtId="41" fontId="54" fillId="6" borderId="52" xfId="7" applyNumberFormat="1" applyFont="1" applyFill="1" applyBorder="1" applyAlignment="1">
      <alignment vertical="center"/>
    </xf>
    <xf numFmtId="183" fontId="16" fillId="0" borderId="52" xfId="7" applyNumberFormat="1" applyFont="1" applyBorder="1" applyAlignment="1">
      <alignment vertical="center" shrinkToFit="1"/>
    </xf>
    <xf numFmtId="183" fontId="54" fillId="0" borderId="52" xfId="7" applyNumberFormat="1" applyFont="1" applyBorder="1" applyAlignment="1">
      <alignment vertical="center" shrinkToFit="1"/>
    </xf>
    <xf numFmtId="183" fontId="17" fillId="0" borderId="52" xfId="7" applyNumberFormat="1" applyFont="1" applyBorder="1" applyAlignment="1">
      <alignment vertical="center" shrinkToFit="1"/>
    </xf>
    <xf numFmtId="183" fontId="52" fillId="0" borderId="52" xfId="7" applyNumberFormat="1" applyFont="1" applyBorder="1" applyAlignment="1">
      <alignment vertical="center" shrinkToFit="1"/>
    </xf>
    <xf numFmtId="183" fontId="16" fillId="2" borderId="52" xfId="7" applyNumberFormat="1" applyFont="1" applyFill="1" applyBorder="1" applyAlignment="1">
      <alignment vertical="center" shrinkToFit="1"/>
    </xf>
    <xf numFmtId="183" fontId="54" fillId="2" borderId="52" xfId="7" applyNumberFormat="1" applyFont="1" applyFill="1" applyBorder="1" applyAlignment="1">
      <alignment vertical="center" shrinkToFit="1"/>
    </xf>
    <xf numFmtId="183" fontId="54" fillId="2" borderId="52" xfId="7" applyNumberFormat="1" applyFont="1" applyFill="1" applyBorder="1" applyAlignment="1">
      <alignment horizontal="center" vertical="center"/>
    </xf>
    <xf numFmtId="183" fontId="54" fillId="2" borderId="52" xfId="7" applyNumberFormat="1" applyFont="1" applyFill="1" applyBorder="1" applyAlignment="1">
      <alignment vertical="center"/>
    </xf>
    <xf numFmtId="41" fontId="54" fillId="2" borderId="52" xfId="7" applyNumberFormat="1" applyFont="1" applyFill="1" applyBorder="1" applyAlignment="1">
      <alignment vertical="center"/>
    </xf>
    <xf numFmtId="183" fontId="52" fillId="2" borderId="52" xfId="7" applyNumberFormat="1" applyFont="1" applyFill="1" applyBorder="1" applyAlignment="1">
      <alignment vertical="center"/>
    </xf>
    <xf numFmtId="183" fontId="17" fillId="8" borderId="52" xfId="7" applyNumberFormat="1" applyFont="1" applyFill="1" applyBorder="1" applyAlignment="1">
      <alignment vertical="center" shrinkToFit="1"/>
    </xf>
    <xf numFmtId="183" fontId="52" fillId="8" borderId="52" xfId="7" applyNumberFormat="1" applyFont="1" applyFill="1" applyBorder="1" applyAlignment="1">
      <alignment vertical="center" shrinkToFit="1"/>
    </xf>
    <xf numFmtId="183" fontId="52" fillId="8" borderId="52" xfId="7" applyNumberFormat="1" applyFont="1" applyFill="1" applyBorder="1" applyAlignment="1">
      <alignment horizontal="center" vertical="center"/>
    </xf>
    <xf numFmtId="183" fontId="52" fillId="8" borderId="52" xfId="7" applyNumberFormat="1" applyFont="1" applyFill="1" applyBorder="1" applyAlignment="1">
      <alignment vertical="center"/>
    </xf>
    <xf numFmtId="41" fontId="52" fillId="8" borderId="52" xfId="7" applyNumberFormat="1" applyFont="1" applyFill="1" applyBorder="1" applyAlignment="1">
      <alignment vertical="center"/>
    </xf>
    <xf numFmtId="183" fontId="17" fillId="9" borderId="52" xfId="7" applyNumberFormat="1" applyFont="1" applyFill="1" applyBorder="1" applyAlignment="1">
      <alignment vertical="center" shrinkToFit="1"/>
    </xf>
    <xf numFmtId="183" fontId="52" fillId="9" borderId="52" xfId="7" applyNumberFormat="1" applyFont="1" applyFill="1" applyBorder="1" applyAlignment="1">
      <alignment vertical="center" shrinkToFit="1"/>
    </xf>
    <xf numFmtId="183" fontId="52" fillId="9" borderId="52" xfId="7" applyNumberFormat="1" applyFont="1" applyFill="1" applyBorder="1" applyAlignment="1">
      <alignment horizontal="center" vertical="center"/>
    </xf>
    <xf numFmtId="183" fontId="52" fillId="9" borderId="52" xfId="7" applyNumberFormat="1" applyFont="1" applyFill="1" applyBorder="1" applyAlignment="1">
      <alignment vertical="center"/>
    </xf>
    <xf numFmtId="41" fontId="52" fillId="9" borderId="52" xfId="7" applyNumberFormat="1" applyFont="1" applyFill="1" applyBorder="1" applyAlignment="1">
      <alignment vertical="center"/>
    </xf>
    <xf numFmtId="182" fontId="16" fillId="7" borderId="52" xfId="7" applyNumberFormat="1" applyFont="1" applyFill="1" applyBorder="1" applyAlignment="1">
      <alignment horizontal="center" vertical="center"/>
    </xf>
    <xf numFmtId="183" fontId="11" fillId="2" borderId="52" xfId="7" applyNumberFormat="1" applyFont="1" applyFill="1" applyBorder="1" applyAlignment="1">
      <alignment vertical="center" shrinkToFit="1"/>
    </xf>
    <xf numFmtId="183" fontId="29" fillId="2" borderId="52" xfId="7" applyNumberFormat="1" applyFont="1" applyFill="1" applyBorder="1" applyAlignment="1">
      <alignment vertical="center" shrinkToFit="1"/>
    </xf>
    <xf numFmtId="183" fontId="29" fillId="2" borderId="52" xfId="7" applyNumberFormat="1" applyFont="1" applyFill="1" applyBorder="1" applyAlignment="1">
      <alignment horizontal="center" vertical="center"/>
    </xf>
    <xf numFmtId="183" fontId="29" fillId="2" borderId="52" xfId="7" applyNumberFormat="1" applyFont="1" applyFill="1" applyBorder="1" applyAlignment="1">
      <alignment vertical="center"/>
    </xf>
    <xf numFmtId="41" fontId="29" fillId="2" borderId="52" xfId="7" applyNumberFormat="1" applyFont="1" applyFill="1" applyBorder="1" applyAlignment="1">
      <alignment vertical="center"/>
    </xf>
    <xf numFmtId="183" fontId="11" fillId="10" borderId="52" xfId="7" applyNumberFormat="1" applyFont="1" applyFill="1" applyBorder="1" applyAlignment="1">
      <alignment vertical="center" shrinkToFit="1"/>
    </xf>
    <xf numFmtId="183" fontId="29" fillId="10" borderId="52" xfId="7" applyNumberFormat="1" applyFont="1" applyFill="1" applyBorder="1" applyAlignment="1">
      <alignment vertical="center" shrinkToFit="1"/>
    </xf>
    <xf numFmtId="183" fontId="29" fillId="10" borderId="52" xfId="7" applyNumberFormat="1" applyFont="1" applyFill="1" applyBorder="1" applyAlignment="1">
      <alignment horizontal="center" vertical="center"/>
    </xf>
    <xf numFmtId="183" fontId="29" fillId="10" borderId="52" xfId="7" applyNumberFormat="1" applyFont="1" applyFill="1" applyBorder="1" applyAlignment="1">
      <alignment vertical="center"/>
    </xf>
    <xf numFmtId="41" fontId="29" fillId="10" borderId="52" xfId="7" applyNumberFormat="1" applyFont="1" applyFill="1" applyBorder="1" applyAlignment="1">
      <alignment vertical="center"/>
    </xf>
    <xf numFmtId="41" fontId="5" fillId="0" borderId="73" xfId="8" applyFont="1" applyFill="1" applyBorder="1" applyAlignment="1">
      <alignment vertical="center"/>
    </xf>
    <xf numFmtId="41" fontId="5" fillId="0" borderId="58" xfId="8" applyFont="1" applyFill="1" applyBorder="1" applyAlignment="1">
      <alignment vertical="center"/>
    </xf>
    <xf numFmtId="183" fontId="54" fillId="5" borderId="52" xfId="7" applyNumberFormat="1" applyFont="1" applyFill="1" applyBorder="1" applyAlignment="1">
      <alignment vertical="center"/>
    </xf>
    <xf numFmtId="183" fontId="74" fillId="5" borderId="52" xfId="7" applyNumberFormat="1" applyFont="1" applyFill="1" applyBorder="1" applyAlignment="1">
      <alignment horizontal="center" vertical="center"/>
    </xf>
    <xf numFmtId="0" fontId="17" fillId="0" borderId="14" xfId="7" applyFont="1" applyBorder="1" applyAlignment="1">
      <alignment horizontal="right" vertical="center" wrapText="1"/>
    </xf>
    <xf numFmtId="183" fontId="16" fillId="0" borderId="52" xfId="7" applyNumberFormat="1" applyFont="1" applyFill="1" applyBorder="1" applyAlignment="1">
      <alignment vertical="center" shrinkToFit="1"/>
    </xf>
    <xf numFmtId="183" fontId="74" fillId="0" borderId="52" xfId="7" applyNumberFormat="1" applyFont="1" applyFill="1" applyBorder="1" applyAlignment="1">
      <alignment horizontal="center" vertical="center"/>
    </xf>
    <xf numFmtId="183" fontId="16" fillId="0" borderId="52" xfId="7" applyNumberFormat="1" applyFont="1" applyFill="1" applyBorder="1" applyAlignment="1">
      <alignment horizontal="center" vertical="center" shrinkToFit="1"/>
    </xf>
    <xf numFmtId="183" fontId="75" fillId="0" borderId="52" xfId="7" applyNumberFormat="1" applyFont="1" applyBorder="1" applyAlignment="1">
      <alignment horizontal="center" vertical="center"/>
    </xf>
    <xf numFmtId="41" fontId="66" fillId="0" borderId="89" xfId="7" applyNumberFormat="1" applyFont="1" applyBorder="1" applyAlignment="1">
      <alignment vertical="center"/>
    </xf>
    <xf numFmtId="41" fontId="66" fillId="0" borderId="12" xfId="7" applyNumberFormat="1" applyFont="1" applyBorder="1" applyAlignment="1">
      <alignment vertical="center"/>
    </xf>
    <xf numFmtId="41" fontId="5" fillId="0" borderId="73" xfId="8" applyFont="1" applyFill="1" applyBorder="1" applyAlignment="1">
      <alignment vertical="center"/>
    </xf>
    <xf numFmtId="41" fontId="5" fillId="0" borderId="58" xfId="8" applyFont="1" applyFill="1" applyBorder="1" applyAlignment="1">
      <alignment vertical="center"/>
    </xf>
    <xf numFmtId="189" fontId="5" fillId="0" borderId="73" xfId="8" applyNumberFormat="1" applyFont="1" applyFill="1" applyBorder="1" applyAlignment="1">
      <alignment vertical="center"/>
    </xf>
    <xf numFmtId="41" fontId="38" fillId="0" borderId="73" xfId="8" applyFont="1" applyFill="1" applyBorder="1" applyAlignment="1">
      <alignment vertical="center"/>
    </xf>
    <xf numFmtId="41" fontId="38" fillId="0" borderId="58" xfId="8" applyFont="1" applyFill="1" applyBorder="1" applyAlignment="1">
      <alignment vertical="center"/>
    </xf>
    <xf numFmtId="0" fontId="57" fillId="0" borderId="0" xfId="7" applyFont="1" applyAlignment="1">
      <alignment horizontal="center" vertical="center"/>
    </xf>
    <xf numFmtId="182" fontId="16" fillId="7" borderId="52" xfId="7" applyNumberFormat="1" applyFont="1" applyFill="1" applyBorder="1" applyAlignment="1">
      <alignment horizontal="center" vertical="center"/>
    </xf>
    <xf numFmtId="182" fontId="15" fillId="7" borderId="52" xfId="7" applyNumberFormat="1" applyFont="1" applyFill="1" applyBorder="1" applyAlignment="1">
      <alignment horizontal="center" vertical="center"/>
    </xf>
    <xf numFmtId="0" fontId="16" fillId="7" borderId="52" xfId="7" applyFont="1" applyFill="1" applyBorder="1" applyAlignment="1">
      <alignment horizontal="center" vertical="center"/>
    </xf>
    <xf numFmtId="41" fontId="52" fillId="0" borderId="112" xfId="7" applyNumberFormat="1" applyFont="1" applyBorder="1" applyAlignment="1">
      <alignment horizontal="center" vertical="center"/>
    </xf>
    <xf numFmtId="41" fontId="52" fillId="0" borderId="113" xfId="7" applyNumberFormat="1" applyFont="1" applyBorder="1" applyAlignment="1">
      <alignment horizontal="center" vertical="center"/>
    </xf>
    <xf numFmtId="183" fontId="16" fillId="0" borderId="112" xfId="7" applyNumberFormat="1" applyFont="1" applyFill="1" applyBorder="1" applyAlignment="1">
      <alignment horizontal="center" vertical="center" shrinkToFit="1"/>
    </xf>
    <xf numFmtId="183" fontId="16" fillId="0" borderId="114" xfId="7" applyNumberFormat="1" applyFont="1" applyFill="1" applyBorder="1" applyAlignment="1">
      <alignment horizontal="center" vertical="center" shrinkToFit="1"/>
    </xf>
    <xf numFmtId="183" fontId="54" fillId="5" borderId="112" xfId="7" applyNumberFormat="1" applyFont="1" applyFill="1" applyBorder="1" applyAlignment="1">
      <alignment horizontal="center" vertical="center" shrinkToFit="1"/>
    </xf>
    <xf numFmtId="183" fontId="54" fillId="5" borderId="113" xfId="7" applyNumberFormat="1" applyFont="1" applyFill="1" applyBorder="1" applyAlignment="1">
      <alignment horizontal="center" vertical="center" shrinkToFit="1"/>
    </xf>
    <xf numFmtId="41" fontId="54" fillId="0" borderId="112" xfId="7" applyNumberFormat="1" applyFont="1" applyFill="1" applyBorder="1" applyAlignment="1">
      <alignment horizontal="center" vertical="center"/>
    </xf>
    <xf numFmtId="41" fontId="54" fillId="0" borderId="113" xfId="7" applyNumberFormat="1" applyFont="1" applyFill="1" applyBorder="1" applyAlignment="1">
      <alignment horizontal="center" vertical="center"/>
    </xf>
    <xf numFmtId="41" fontId="54" fillId="5" borderId="112" xfId="7" applyNumberFormat="1" applyFont="1" applyFill="1" applyBorder="1" applyAlignment="1">
      <alignment horizontal="center" vertical="center"/>
    </xf>
    <xf numFmtId="41" fontId="54" fillId="5" borderId="113" xfId="7" applyNumberFormat="1" applyFont="1" applyFill="1" applyBorder="1" applyAlignment="1">
      <alignment horizontal="center" vertical="center"/>
    </xf>
    <xf numFmtId="0" fontId="35" fillId="0" borderId="74" xfId="14" applyFont="1" applyBorder="1" applyAlignment="1">
      <alignment horizontal="distributed" vertical="center" indent="1"/>
    </xf>
    <xf numFmtId="0" fontId="35" fillId="0" borderId="108" xfId="14" applyFont="1" applyBorder="1" applyAlignment="1">
      <alignment horizontal="distributed" vertical="center" indent="1"/>
    </xf>
    <xf numFmtId="0" fontId="4" fillId="0" borderId="37" xfId="14" applyFont="1" applyBorder="1" applyAlignment="1">
      <alignment horizontal="center" vertical="center"/>
    </xf>
    <xf numFmtId="0" fontId="4" fillId="0" borderId="69" xfId="14" applyFont="1" applyBorder="1" applyAlignment="1">
      <alignment horizontal="center" vertical="center"/>
    </xf>
    <xf numFmtId="0" fontId="4" fillId="0" borderId="75" xfId="14" applyFont="1" applyBorder="1" applyAlignment="1">
      <alignment horizontal="center" vertical="center"/>
    </xf>
    <xf numFmtId="0" fontId="4" fillId="0" borderId="71" xfId="14" applyFont="1" applyBorder="1" applyAlignment="1">
      <alignment horizontal="center" vertical="center"/>
    </xf>
    <xf numFmtId="0" fontId="4" fillId="0" borderId="44" xfId="14" applyFont="1" applyBorder="1" applyAlignment="1">
      <alignment horizontal="center" vertical="center"/>
    </xf>
    <xf numFmtId="0" fontId="4" fillId="0" borderId="90" xfId="14" applyFont="1" applyBorder="1" applyAlignment="1">
      <alignment horizontal="center" vertical="center"/>
    </xf>
    <xf numFmtId="0" fontId="4" fillId="0" borderId="72" xfId="14" applyFont="1" applyBorder="1" applyAlignment="1">
      <alignment horizontal="center" vertical="center"/>
    </xf>
    <xf numFmtId="0" fontId="4" fillId="0" borderId="76" xfId="14" applyFont="1" applyBorder="1" applyAlignment="1">
      <alignment horizontal="center" vertical="center"/>
    </xf>
    <xf numFmtId="0" fontId="4" fillId="0" borderId="45" xfId="14" applyFont="1" applyBorder="1" applyAlignment="1">
      <alignment horizontal="center" vertical="center"/>
    </xf>
    <xf numFmtId="0" fontId="4" fillId="0" borderId="68" xfId="14" applyFont="1" applyBorder="1" applyAlignment="1">
      <alignment horizontal="center" vertical="center"/>
    </xf>
    <xf numFmtId="0" fontId="60" fillId="0" borderId="0" xfId="14" applyFont="1" applyAlignment="1">
      <alignment horizontal="center" vertical="center"/>
    </xf>
    <xf numFmtId="0" fontId="4" fillId="0" borderId="99" xfId="14" applyFont="1" applyBorder="1" applyAlignment="1">
      <alignment horizontal="center" vertical="center"/>
    </xf>
    <xf numFmtId="0" fontId="4" fillId="0" borderId="100" xfId="14" applyFont="1" applyBorder="1" applyAlignment="1">
      <alignment horizontal="center" vertical="center"/>
    </xf>
    <xf numFmtId="0" fontId="4" fillId="0" borderId="101" xfId="14" applyFont="1" applyBorder="1" applyAlignment="1">
      <alignment horizontal="center" vertical="center"/>
    </xf>
    <xf numFmtId="182" fontId="16" fillId="0" borderId="35" xfId="7" applyNumberFormat="1" applyFont="1" applyBorder="1" applyAlignment="1">
      <alignment horizontal="center" vertical="center"/>
    </xf>
    <xf numFmtId="182" fontId="16" fillId="0" borderId="79" xfId="7" applyNumberFormat="1" applyFont="1" applyBorder="1" applyAlignment="1">
      <alignment horizontal="center" vertical="center"/>
    </xf>
    <xf numFmtId="182" fontId="16" fillId="0" borderId="75" xfId="7" applyNumberFormat="1" applyFont="1" applyBorder="1" applyAlignment="1">
      <alignment horizontal="center" vertical="center"/>
    </xf>
    <xf numFmtId="182" fontId="16" fillId="0" borderId="71" xfId="7" applyNumberFormat="1" applyFont="1" applyBorder="1" applyAlignment="1">
      <alignment horizontal="center" vertical="center"/>
    </xf>
    <xf numFmtId="182" fontId="15" fillId="0" borderId="75" xfId="7" applyNumberFormat="1" applyFont="1" applyBorder="1" applyAlignment="1">
      <alignment horizontal="center" vertical="center"/>
    </xf>
    <xf numFmtId="182" fontId="15" fillId="0" borderId="71" xfId="7" applyNumberFormat="1" applyFont="1" applyBorder="1" applyAlignment="1">
      <alignment horizontal="center" vertical="center"/>
    </xf>
    <xf numFmtId="0" fontId="16" fillId="0" borderId="75" xfId="7" applyFont="1" applyBorder="1" applyAlignment="1">
      <alignment horizontal="center" vertical="center"/>
    </xf>
    <xf numFmtId="182" fontId="16" fillId="0" borderId="76" xfId="7" applyNumberFormat="1" applyFont="1" applyBorder="1" applyAlignment="1">
      <alignment horizontal="center" vertical="center"/>
    </xf>
    <xf numFmtId="182" fontId="16" fillId="0" borderId="70" xfId="7" applyNumberFormat="1" applyFont="1" applyBorder="1" applyAlignment="1">
      <alignment horizontal="center" vertical="center"/>
    </xf>
    <xf numFmtId="0" fontId="45" fillId="0" borderId="0" xfId="10" applyFont="1" applyAlignment="1">
      <alignment horizontal="center" vertical="center"/>
    </xf>
    <xf numFmtId="0" fontId="47" fillId="0" borderId="0" xfId="10" applyFont="1" applyAlignment="1">
      <alignment horizontal="center" vertical="center"/>
    </xf>
    <xf numFmtId="0" fontId="47" fillId="0" borderId="51" xfId="10" applyFont="1" applyBorder="1" applyAlignment="1">
      <alignment horizontal="center" vertical="center"/>
    </xf>
    <xf numFmtId="0" fontId="70" fillId="0" borderId="0" xfId="0" applyFont="1" applyAlignment="1">
      <alignment horizontal="center" vertical="center"/>
    </xf>
    <xf numFmtId="0" fontId="73" fillId="0" borderId="0" xfId="0" applyFont="1" applyAlignment="1">
      <alignment horizontal="center" vertical="center"/>
    </xf>
    <xf numFmtId="10" fontId="15" fillId="0" borderId="6" xfId="3" applyNumberFormat="1" applyFont="1" applyBorder="1" applyAlignment="1">
      <alignment horizontal="left" vertical="center" wrapText="1"/>
    </xf>
    <xf numFmtId="10" fontId="15" fillId="0" borderId="5" xfId="3" applyNumberFormat="1" applyFont="1" applyBorder="1" applyAlignment="1">
      <alignment horizontal="left" vertical="center" wrapText="1"/>
    </xf>
    <xf numFmtId="10" fontId="15" fillId="0" borderId="9" xfId="3" applyNumberFormat="1" applyFont="1" applyBorder="1" applyAlignment="1">
      <alignment horizontal="left" vertical="center" wrapText="1"/>
    </xf>
    <xf numFmtId="3" fontId="15" fillId="0" borderId="6" xfId="3" applyNumberFormat="1" applyFont="1" applyBorder="1" applyAlignment="1">
      <alignment horizontal="left" vertical="center" wrapText="1"/>
    </xf>
    <xf numFmtId="3" fontId="15" fillId="0" borderId="5" xfId="3" applyNumberFormat="1" applyFont="1" applyBorder="1" applyAlignment="1">
      <alignment horizontal="left" vertical="center" wrapText="1"/>
    </xf>
    <xf numFmtId="3" fontId="15" fillId="0" borderId="7" xfId="3" applyNumberFormat="1" applyFont="1" applyBorder="1" applyAlignment="1">
      <alignment horizontal="left" vertical="center" wrapText="1"/>
    </xf>
    <xf numFmtId="3" fontId="15" fillId="0" borderId="0" xfId="3" applyNumberFormat="1" applyFont="1" applyAlignment="1">
      <alignment horizontal="left" vertical="center" wrapText="1"/>
    </xf>
    <xf numFmtId="3" fontId="3" fillId="0" borderId="11" xfId="3" quotePrefix="1" applyNumberFormat="1" applyFont="1" applyBorder="1" applyAlignment="1">
      <alignment horizontal="center" vertical="center"/>
    </xf>
    <xf numFmtId="3" fontId="3" fillId="0" borderId="7" xfId="3" quotePrefix="1" applyNumberFormat="1" applyFont="1" applyBorder="1" applyAlignment="1">
      <alignment horizontal="center" vertical="center"/>
    </xf>
    <xf numFmtId="3" fontId="19" fillId="0" borderId="11" xfId="3" quotePrefix="1" applyNumberFormat="1" applyFont="1" applyBorder="1">
      <alignment vertical="center"/>
    </xf>
    <xf numFmtId="3" fontId="19" fillId="0" borderId="7" xfId="3" quotePrefix="1" applyNumberFormat="1" applyFont="1" applyBorder="1">
      <alignment vertical="center"/>
    </xf>
    <xf numFmtId="3" fontId="19" fillId="0" borderId="11" xfId="3" applyNumberFormat="1" applyFont="1" applyBorder="1" applyAlignment="1">
      <alignment horizontal="center" vertical="center"/>
    </xf>
    <xf numFmtId="3" fontId="19" fillId="0" borderId="7" xfId="3" applyNumberFormat="1" applyFont="1" applyBorder="1" applyAlignment="1">
      <alignment horizontal="center" vertical="center"/>
    </xf>
    <xf numFmtId="9" fontId="3" fillId="0" borderId="2" xfId="4" applyFont="1" applyBorder="1" applyAlignment="1">
      <alignment horizontal="center" vertical="center" wrapText="1"/>
    </xf>
    <xf numFmtId="9" fontId="3" fillId="0" borderId="3" xfId="4" applyFont="1" applyBorder="1" applyAlignment="1">
      <alignment horizontal="center" vertical="center" wrapText="1"/>
    </xf>
    <xf numFmtId="0" fontId="31" fillId="0" borderId="0" xfId="3" applyFont="1" applyAlignment="1">
      <alignment horizontal="center" vertical="center"/>
    </xf>
    <xf numFmtId="0" fontId="32" fillId="0" borderId="0" xfId="3" applyFont="1" applyAlignment="1">
      <alignment horizontal="center" vertical="center"/>
    </xf>
    <xf numFmtId="3" fontId="3" fillId="0" borderId="11" xfId="3" applyNumberFormat="1" applyFont="1" applyBorder="1" applyAlignment="1">
      <alignment horizontal="center" vertical="center"/>
    </xf>
    <xf numFmtId="3" fontId="3" fillId="0" borderId="7" xfId="3" applyNumberFormat="1" applyFont="1" applyBorder="1" applyAlignment="1">
      <alignment horizontal="center" vertical="center"/>
    </xf>
    <xf numFmtId="3" fontId="15" fillId="0" borderId="4" xfId="3" applyNumberFormat="1" applyFont="1" applyBorder="1" applyAlignment="1">
      <alignment horizontal="left" vertical="center" wrapText="1"/>
    </xf>
    <xf numFmtId="0" fontId="17" fillId="0" borderId="0" xfId="3" applyFont="1" applyAlignment="1">
      <alignment horizontal="left" vertical="center" wrapText="1"/>
    </xf>
    <xf numFmtId="3" fontId="15" fillId="0" borderId="10" xfId="3" applyNumberFormat="1" applyFont="1" applyBorder="1" applyAlignment="1">
      <alignment horizontal="left" vertical="center" wrapText="1"/>
    </xf>
    <xf numFmtId="3" fontId="15" fillId="0" borderId="11" xfId="3" applyNumberFormat="1" applyFont="1" applyBorder="1" applyAlignment="1">
      <alignment horizontal="left" vertical="center" wrapText="1"/>
    </xf>
    <xf numFmtId="3" fontId="3" fillId="0" borderId="32" xfId="3" quotePrefix="1" applyNumberFormat="1" applyFont="1" applyBorder="1" applyAlignment="1">
      <alignment horizontal="center" vertical="center"/>
    </xf>
    <xf numFmtId="3" fontId="3" fillId="0" borderId="14" xfId="3" quotePrefix="1" applyNumberFormat="1" applyFont="1" applyBorder="1" applyAlignment="1">
      <alignment horizontal="center" vertical="center"/>
    </xf>
    <xf numFmtId="3" fontId="19" fillId="0" borderId="32" xfId="3" quotePrefix="1" applyNumberFormat="1" applyFont="1" applyBorder="1" applyAlignment="1">
      <alignment horizontal="center" vertical="center"/>
    </xf>
    <xf numFmtId="3" fontId="19" fillId="0" borderId="14" xfId="3" quotePrefix="1" applyNumberFormat="1" applyFont="1" applyBorder="1" applyAlignment="1">
      <alignment horizontal="center" vertical="center"/>
    </xf>
    <xf numFmtId="3" fontId="19" fillId="0" borderId="32" xfId="3" applyNumberFormat="1" applyFont="1" applyBorder="1" applyAlignment="1">
      <alignment horizontal="center" vertical="center"/>
    </xf>
    <xf numFmtId="3" fontId="19" fillId="0" borderId="14" xfId="3" applyNumberFormat="1" applyFont="1" applyBorder="1" applyAlignment="1">
      <alignment horizontal="center" vertical="center"/>
    </xf>
    <xf numFmtId="9" fontId="3" fillId="0" borderId="33" xfId="4" applyFont="1" applyBorder="1" applyAlignment="1">
      <alignment horizontal="center" vertical="center" wrapText="1"/>
    </xf>
    <xf numFmtId="9" fontId="3" fillId="0" borderId="34" xfId="4" applyFont="1" applyBorder="1" applyAlignment="1">
      <alignment horizontal="center" vertical="center" wrapText="1"/>
    </xf>
    <xf numFmtId="0" fontId="3" fillId="0" borderId="0" xfId="3" applyFont="1" applyAlignment="1">
      <alignment horizontal="left" vertical="center"/>
    </xf>
  </cellXfs>
  <cellStyles count="17">
    <cellStyle name="백분율 3" xfId="4" xr:uid="{00000000-0005-0000-0000-000000000000}"/>
    <cellStyle name="쉼표 [0]" xfId="9" builtinId="6"/>
    <cellStyle name="쉼표 [0] 2" xfId="2" xr:uid="{00000000-0005-0000-0000-000002000000}"/>
    <cellStyle name="쉼표 [0] 3" xfId="8" xr:uid="{00000000-0005-0000-0000-000003000000}"/>
    <cellStyle name="쉼표 [0] 4" xfId="11" xr:uid="{00000000-0005-0000-0000-000004000000}"/>
    <cellStyle name="표준" xfId="0" builtinId="0"/>
    <cellStyle name="표준 2" xfId="7" xr:uid="{00000000-0005-0000-0000-000006000000}"/>
    <cellStyle name="표준 2 2" xfId="14" xr:uid="{00000000-0005-0000-0000-000007000000}"/>
    <cellStyle name="표준 2 2 2" xfId="16" xr:uid="{00000000-0005-0000-0000-000008000000}"/>
    <cellStyle name="표준 20" xfId="12" xr:uid="{00000000-0005-0000-0000-000009000000}"/>
    <cellStyle name="표준 3" xfId="1" xr:uid="{00000000-0005-0000-0000-00000A000000}"/>
    <cellStyle name="표준 4" xfId="6" xr:uid="{00000000-0005-0000-0000-00000B000000}"/>
    <cellStyle name="표준 4 2" xfId="3" xr:uid="{00000000-0005-0000-0000-00000C000000}"/>
    <cellStyle name="표준 5" xfId="5" xr:uid="{00000000-0005-0000-0000-00000D000000}"/>
    <cellStyle name="표준 6" xfId="10" xr:uid="{00000000-0005-0000-0000-00000E000000}"/>
    <cellStyle name="표준 7" xfId="13" xr:uid="{00000000-0005-0000-0000-00000F000000}"/>
    <cellStyle name="표준 7 2" xfId="15" xr:uid="{00000000-0005-0000-0000-000010000000}"/>
  </cellStyles>
  <dxfs count="0"/>
  <tableStyles count="0" defaultTableStyle="TableStyleMedium2" defaultPivotStyle="PivotStyleLight16"/>
  <colors>
    <mruColors>
      <color rgb="FFD6FEFD"/>
      <color rgb="FF58F808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>
    <tabColor rgb="FF00B050"/>
    <outlinePr summaryRight="0"/>
  </sheetPr>
  <dimension ref="A1:X296"/>
  <sheetViews>
    <sheetView showGridLines="0" view="pageBreakPreview" zoomScaleNormal="100" zoomScaleSheetLayoutView="100" workbookViewId="0">
      <pane xSplit="4" ySplit="6" topLeftCell="E116" activePane="bottomRight" state="frozen"/>
      <selection activeCell="N9" sqref="N9"/>
      <selection pane="topRight" activeCell="N9" sqref="N9"/>
      <selection pane="bottomLeft" activeCell="N9" sqref="N9"/>
      <selection pane="bottomRight" activeCell="A142" sqref="A142:M144"/>
    </sheetView>
  </sheetViews>
  <sheetFormatPr defaultRowHeight="25.5" customHeight="1" outlineLevelRow="1" x14ac:dyDescent="0.2"/>
  <cols>
    <col min="1" max="1" width="30.7109375" style="129" customWidth="1"/>
    <col min="2" max="2" width="40.7109375" style="129" customWidth="1"/>
    <col min="3" max="3" width="4.7109375" style="130" customWidth="1"/>
    <col min="4" max="4" width="7.7109375" style="129" customWidth="1"/>
    <col min="5" max="5" width="9.7109375" style="129" customWidth="1"/>
    <col min="6" max="6" width="12.7109375" style="129" customWidth="1"/>
    <col min="7" max="8" width="7.7109375" style="129" customWidth="1"/>
    <col min="9" max="9" width="9.7109375" style="129" customWidth="1"/>
    <col min="10" max="10" width="12.7109375" style="129" customWidth="1"/>
    <col min="11" max="11" width="9.7109375" style="129" customWidth="1"/>
    <col min="12" max="12" width="12.7109375" style="129" customWidth="1"/>
    <col min="13" max="13" width="6.7109375" style="129" customWidth="1"/>
    <col min="14" max="14" width="16.140625" style="132" hidden="1" customWidth="1"/>
    <col min="15" max="15" width="16.140625" style="129" hidden="1" customWidth="1"/>
    <col min="16" max="16" width="0" style="129" hidden="1" customWidth="1"/>
    <col min="17" max="17" width="10.140625" style="133" hidden="1" customWidth="1"/>
    <col min="18" max="18" width="9.42578125" style="134" hidden="1" customWidth="1"/>
    <col min="19" max="19" width="15" style="134" hidden="1" customWidth="1"/>
    <col min="20" max="20" width="15" style="134" customWidth="1"/>
    <col min="21" max="21" width="20.28515625" style="490" customWidth="1"/>
    <col min="22" max="22" width="18.140625" style="129" customWidth="1"/>
    <col min="23" max="23" width="14.42578125" style="486" customWidth="1"/>
    <col min="24" max="24" width="15" style="129" bestFit="1" customWidth="1"/>
    <col min="25" max="16384" width="9.140625" style="129"/>
  </cols>
  <sheetData>
    <row r="1" spans="1:24" s="125" customFormat="1" ht="25.5" customHeight="1" x14ac:dyDescent="0.5">
      <c r="A1" s="563" t="s">
        <v>474</v>
      </c>
      <c r="B1" s="563"/>
      <c r="C1" s="563"/>
      <c r="D1" s="563"/>
      <c r="E1" s="563"/>
      <c r="F1" s="563"/>
      <c r="G1" s="563"/>
      <c r="H1" s="563"/>
      <c r="I1" s="563"/>
      <c r="J1" s="563"/>
      <c r="K1" s="563"/>
      <c r="L1" s="563"/>
      <c r="M1" s="563"/>
      <c r="N1" s="124"/>
      <c r="Q1" s="126"/>
      <c r="R1" s="127"/>
      <c r="S1" s="127"/>
      <c r="T1" s="127"/>
      <c r="U1" s="489"/>
      <c r="W1" s="485"/>
    </row>
    <row r="2" spans="1:24" ht="25.5" customHeight="1" x14ac:dyDescent="0.2">
      <c r="A2" s="128" t="s">
        <v>473</v>
      </c>
      <c r="E2" s="131"/>
      <c r="F2" s="131"/>
      <c r="G2" s="131"/>
      <c r="H2" s="131"/>
      <c r="I2" s="131"/>
      <c r="J2" s="131"/>
      <c r="K2" s="131"/>
      <c r="L2" s="131"/>
    </row>
    <row r="3" spans="1:24" ht="25.5" customHeight="1" x14ac:dyDescent="0.2">
      <c r="A3" s="564" t="s">
        <v>100</v>
      </c>
      <c r="B3" s="564" t="s">
        <v>101</v>
      </c>
      <c r="C3" s="565" t="s">
        <v>102</v>
      </c>
      <c r="D3" s="564" t="s">
        <v>103</v>
      </c>
      <c r="E3" s="566" t="s">
        <v>104</v>
      </c>
      <c r="F3" s="566"/>
      <c r="G3" s="566" t="s">
        <v>105</v>
      </c>
      <c r="H3" s="566"/>
      <c r="I3" s="566" t="s">
        <v>106</v>
      </c>
      <c r="J3" s="566"/>
      <c r="K3" s="566" t="s">
        <v>371</v>
      </c>
      <c r="L3" s="566"/>
      <c r="M3" s="564" t="s">
        <v>107</v>
      </c>
    </row>
    <row r="4" spans="1:24" ht="25.5" customHeight="1" x14ac:dyDescent="0.2">
      <c r="A4" s="564"/>
      <c r="B4" s="564"/>
      <c r="C4" s="565"/>
      <c r="D4" s="564"/>
      <c r="E4" s="536" t="s">
        <v>108</v>
      </c>
      <c r="F4" s="536" t="s">
        <v>109</v>
      </c>
      <c r="G4" s="536" t="s">
        <v>108</v>
      </c>
      <c r="H4" s="536" t="s">
        <v>109</v>
      </c>
      <c r="I4" s="536" t="s">
        <v>108</v>
      </c>
      <c r="J4" s="536" t="s">
        <v>109</v>
      </c>
      <c r="K4" s="536" t="s">
        <v>108</v>
      </c>
      <c r="L4" s="536" t="s">
        <v>109</v>
      </c>
      <c r="M4" s="564"/>
      <c r="N4" s="135" t="s">
        <v>110</v>
      </c>
      <c r="O4" s="136" t="s">
        <v>111</v>
      </c>
    </row>
    <row r="5" spans="1:24" s="144" customFormat="1" ht="16.5" hidden="1" customHeight="1" x14ac:dyDescent="0.25">
      <c r="A5" s="137" t="s">
        <v>112</v>
      </c>
      <c r="B5" s="427"/>
      <c r="C5" s="428" t="s">
        <v>86</v>
      </c>
      <c r="D5" s="429">
        <v>1</v>
      </c>
      <c r="E5" s="430"/>
      <c r="F5" s="431">
        <f>F9+F181+F251+F161</f>
        <v>6978631766</v>
      </c>
      <c r="G5" s="431"/>
      <c r="H5" s="431"/>
      <c r="I5" s="431"/>
      <c r="J5" s="431">
        <f>J9+J181+J251+J161+J275</f>
        <v>336233234</v>
      </c>
      <c r="K5" s="431"/>
      <c r="L5" s="431">
        <f>F5+H5+J5</f>
        <v>7314865000</v>
      </c>
      <c r="M5" s="432"/>
      <c r="N5" s="558">
        <f>D6-D5</f>
        <v>0</v>
      </c>
      <c r="O5" s="559">
        <f>L6-L5</f>
        <v>-6701958000</v>
      </c>
      <c r="Q5" s="145"/>
      <c r="S5" s="146"/>
      <c r="T5" s="146"/>
      <c r="U5" s="146"/>
      <c r="V5" s="144">
        <v>1</v>
      </c>
      <c r="W5" s="556">
        <f t="shared" ref="W5" si="0">L6-L5</f>
        <v>-6701958000</v>
      </c>
      <c r="X5" s="475">
        <f>W5-W140</f>
        <v>-6701958000</v>
      </c>
    </row>
    <row r="6" spans="1:24" ht="25.5" customHeight="1" x14ac:dyDescent="0.25">
      <c r="A6" s="498" t="s">
        <v>113</v>
      </c>
      <c r="B6" s="499"/>
      <c r="C6" s="500" t="s">
        <v>441</v>
      </c>
      <c r="D6" s="501">
        <v>1</v>
      </c>
      <c r="E6" s="502"/>
      <c r="F6" s="503">
        <f>F10</f>
        <v>609616167</v>
      </c>
      <c r="G6" s="503"/>
      <c r="H6" s="503"/>
      <c r="I6" s="503"/>
      <c r="J6" s="503">
        <f>J10</f>
        <v>3290833</v>
      </c>
      <c r="K6" s="503"/>
      <c r="L6" s="503">
        <f>F6+H6+J6</f>
        <v>612907000</v>
      </c>
      <c r="M6" s="501"/>
      <c r="N6" s="558"/>
      <c r="O6" s="559"/>
      <c r="S6" s="151"/>
      <c r="T6" s="151"/>
      <c r="U6" s="491"/>
      <c r="V6" s="129">
        <v>2</v>
      </c>
      <c r="W6" s="557"/>
      <c r="X6" s="475">
        <f>W6-W141</f>
        <v>0</v>
      </c>
    </row>
    <row r="7" spans="1:24" s="144" customFormat="1" ht="16.5" hidden="1" customHeight="1" x14ac:dyDescent="0.25">
      <c r="A7" s="152"/>
      <c r="B7" s="138"/>
      <c r="C7" s="139"/>
      <c r="D7" s="140"/>
      <c r="E7" s="141"/>
      <c r="F7" s="142"/>
      <c r="G7" s="142"/>
      <c r="H7" s="142"/>
      <c r="I7" s="142"/>
      <c r="J7" s="142"/>
      <c r="K7" s="142"/>
      <c r="L7" s="142"/>
      <c r="M7" s="495"/>
      <c r="N7" s="558">
        <f t="shared" ref="N7" si="1">D8-D7</f>
        <v>0</v>
      </c>
      <c r="O7" s="559">
        <f t="shared" ref="O7" si="2">L8-L7</f>
        <v>0</v>
      </c>
      <c r="Q7" s="145"/>
      <c r="V7" s="144">
        <v>1</v>
      </c>
      <c r="W7" s="556">
        <f t="shared" ref="W7" si="3">L8-L7</f>
        <v>0</v>
      </c>
    </row>
    <row r="8" spans="1:24" ht="25.5" customHeight="1" x14ac:dyDescent="0.25">
      <c r="A8" s="504"/>
      <c r="B8" s="505"/>
      <c r="C8" s="506"/>
      <c r="D8" s="507"/>
      <c r="E8" s="508"/>
      <c r="F8" s="509"/>
      <c r="G8" s="509"/>
      <c r="H8" s="509"/>
      <c r="I8" s="509"/>
      <c r="J8" s="509"/>
      <c r="K8" s="509"/>
      <c r="L8" s="509"/>
      <c r="M8" s="507"/>
      <c r="N8" s="558"/>
      <c r="O8" s="559"/>
      <c r="V8" s="129">
        <v>2</v>
      </c>
      <c r="W8" s="557"/>
    </row>
    <row r="9" spans="1:24" s="178" customFormat="1" ht="16.5" hidden="1" customHeight="1" x14ac:dyDescent="0.25">
      <c r="A9" s="496" t="s">
        <v>115</v>
      </c>
      <c r="B9" s="173"/>
      <c r="C9" s="174"/>
      <c r="D9" s="175"/>
      <c r="E9" s="241"/>
      <c r="F9" s="176">
        <f>F11+F31+F51+F65+F129+F139</f>
        <v>3857989674</v>
      </c>
      <c r="G9" s="176"/>
      <c r="H9" s="176"/>
      <c r="I9" s="176"/>
      <c r="J9" s="176">
        <f>J11+J31+J51+J65+J129+J139</f>
        <v>20833142</v>
      </c>
      <c r="K9" s="176"/>
      <c r="L9" s="176">
        <f>F9+H9+J9</f>
        <v>3878822816</v>
      </c>
      <c r="M9" s="497"/>
      <c r="N9" s="561">
        <f t="shared" ref="N9" si="4">D10-D9</f>
        <v>0</v>
      </c>
      <c r="O9" s="562">
        <f t="shared" ref="O9" si="5">L10-L9</f>
        <v>-3265915816</v>
      </c>
      <c r="Q9" s="473"/>
      <c r="V9" s="178">
        <v>1</v>
      </c>
      <c r="W9" s="556">
        <f>L10-L9</f>
        <v>-3265915816</v>
      </c>
    </row>
    <row r="10" spans="1:24" s="128" customFormat="1" ht="25.5" customHeight="1" x14ac:dyDescent="0.25">
      <c r="A10" s="510" t="s">
        <v>116</v>
      </c>
      <c r="B10" s="511"/>
      <c r="C10" s="512"/>
      <c r="D10" s="513"/>
      <c r="E10" s="514"/>
      <c r="F10" s="515">
        <f>F52+F66+F140</f>
        <v>609616167</v>
      </c>
      <c r="G10" s="515"/>
      <c r="H10" s="515"/>
      <c r="I10" s="515"/>
      <c r="J10" s="515">
        <f>J52+J66+J140</f>
        <v>3290833</v>
      </c>
      <c r="K10" s="515"/>
      <c r="L10" s="515">
        <f>L52+L66+L140</f>
        <v>612907000</v>
      </c>
      <c r="M10" s="513"/>
      <c r="N10" s="561"/>
      <c r="O10" s="562"/>
      <c r="Q10" s="474"/>
      <c r="R10" s="189"/>
      <c r="S10" s="189"/>
      <c r="T10" s="494">
        <f>L52+L66+L140</f>
        <v>612907000</v>
      </c>
      <c r="U10" s="492"/>
      <c r="V10" s="128">
        <v>2</v>
      </c>
      <c r="W10" s="557"/>
    </row>
    <row r="11" spans="1:24" s="144" customFormat="1" ht="16.5" hidden="1" customHeight="1" x14ac:dyDescent="0.2">
      <c r="A11" s="157" t="s">
        <v>117</v>
      </c>
      <c r="B11" s="138"/>
      <c r="C11" s="139" t="s">
        <v>86</v>
      </c>
      <c r="D11" s="140"/>
      <c r="E11" s="154"/>
      <c r="F11" s="142">
        <f>F13+F15+F17+F19+F21+F23+F25+F29+F27</f>
        <v>388706970</v>
      </c>
      <c r="G11" s="142"/>
      <c r="H11" s="142"/>
      <c r="I11" s="142"/>
      <c r="J11" s="142">
        <f>J13+J15+J17+J19+J21+J23+J25+J29</f>
        <v>2099017</v>
      </c>
      <c r="K11" s="142"/>
      <c r="L11" s="142">
        <f>F11+H11+J11</f>
        <v>390805987</v>
      </c>
      <c r="M11" s="495"/>
      <c r="N11" s="558">
        <f t="shared" ref="N11" si="6">D12-D11</f>
        <v>0</v>
      </c>
      <c r="O11" s="559">
        <f t="shared" ref="O11" si="7">L12-L11</f>
        <v>98926393</v>
      </c>
      <c r="Q11" s="145"/>
      <c r="V11" s="144">
        <v>1</v>
      </c>
      <c r="W11" s="556">
        <f t="shared" ref="W11" si="8">L12-L11</f>
        <v>98926393</v>
      </c>
    </row>
    <row r="12" spans="1:24" ht="16.5" hidden="1" customHeight="1" x14ac:dyDescent="0.2">
      <c r="A12" s="160" t="s">
        <v>117</v>
      </c>
      <c r="B12" s="155" t="s">
        <v>0</v>
      </c>
      <c r="C12" s="147" t="s">
        <v>114</v>
      </c>
      <c r="D12" s="148"/>
      <c r="E12" s="156"/>
      <c r="F12" s="149">
        <f>F14+F16+F18+F20+F22+F24+F26+F30+F28</f>
        <v>487102030</v>
      </c>
      <c r="G12" s="149"/>
      <c r="H12" s="149"/>
      <c r="I12" s="149"/>
      <c r="J12" s="149">
        <f>J14+J16+J18+J20+J22+J24+J26+J30+J28</f>
        <v>2630350</v>
      </c>
      <c r="K12" s="149"/>
      <c r="L12" s="149">
        <f t="shared" ref="K12:L20" si="9">F12+H12+J12</f>
        <v>489732380</v>
      </c>
      <c r="M12" s="150"/>
      <c r="N12" s="558"/>
      <c r="O12" s="559"/>
      <c r="U12" s="134"/>
      <c r="V12" s="129">
        <v>2</v>
      </c>
      <c r="W12" s="557"/>
    </row>
    <row r="13" spans="1:24" s="144" customFormat="1" ht="16.5" hidden="1" customHeight="1" x14ac:dyDescent="0.2">
      <c r="A13" s="157" t="s">
        <v>118</v>
      </c>
      <c r="B13" s="138" t="s">
        <v>119</v>
      </c>
      <c r="C13" s="139" t="s">
        <v>120</v>
      </c>
      <c r="D13" s="140">
        <v>2137</v>
      </c>
      <c r="E13" s="142">
        <v>86950</v>
      </c>
      <c r="F13" s="142">
        <f>TRUNC(D13*E13)</f>
        <v>185812150</v>
      </c>
      <c r="G13" s="142"/>
      <c r="H13" s="142"/>
      <c r="I13" s="142"/>
      <c r="J13" s="142">
        <f>TRUNC(D13*I13)</f>
        <v>0</v>
      </c>
      <c r="K13" s="142">
        <f>E13+G13+I13</f>
        <v>86950</v>
      </c>
      <c r="L13" s="142">
        <f>F13+H13+J13</f>
        <v>185812150</v>
      </c>
      <c r="M13" s="143"/>
      <c r="N13" s="558">
        <f t="shared" ref="N13" si="10">D14-D13</f>
        <v>0</v>
      </c>
      <c r="O13" s="559">
        <f t="shared" ref="O13" si="11">L14-L13</f>
        <v>53147190</v>
      </c>
      <c r="Q13" s="158">
        <v>2137</v>
      </c>
      <c r="R13" s="159">
        <f t="shared" ref="R13:R78" si="12">Q13-D13</f>
        <v>0</v>
      </c>
      <c r="V13" s="144">
        <v>1</v>
      </c>
      <c r="W13" s="556">
        <f t="shared" ref="W13" si="13">L14-L13</f>
        <v>53147190</v>
      </c>
    </row>
    <row r="14" spans="1:24" ht="16.5" hidden="1" customHeight="1" x14ac:dyDescent="0.2">
      <c r="A14" s="160" t="s">
        <v>118</v>
      </c>
      <c r="B14" s="155" t="s">
        <v>121</v>
      </c>
      <c r="C14" s="147" t="s">
        <v>120</v>
      </c>
      <c r="D14" s="148">
        <v>2137</v>
      </c>
      <c r="E14" s="149">
        <v>111820</v>
      </c>
      <c r="F14" s="149">
        <f>TRUNC(D14*E14)</f>
        <v>238959340</v>
      </c>
      <c r="G14" s="149"/>
      <c r="H14" s="149"/>
      <c r="I14" s="149"/>
      <c r="J14" s="149">
        <f>TRUNC(D14*I14)</f>
        <v>0</v>
      </c>
      <c r="K14" s="149">
        <f t="shared" si="9"/>
        <v>111820</v>
      </c>
      <c r="L14" s="149">
        <f t="shared" si="9"/>
        <v>238959340</v>
      </c>
      <c r="M14" s="150"/>
      <c r="N14" s="558"/>
      <c r="O14" s="559"/>
      <c r="Q14" s="161">
        <v>2137</v>
      </c>
      <c r="R14" s="162">
        <f t="shared" si="12"/>
        <v>0</v>
      </c>
      <c r="U14" s="134"/>
      <c r="V14" s="129">
        <v>2</v>
      </c>
      <c r="W14" s="557"/>
    </row>
    <row r="15" spans="1:24" s="144" customFormat="1" ht="16.5" hidden="1" customHeight="1" outlineLevel="1" x14ac:dyDescent="0.2">
      <c r="A15" s="157" t="s">
        <v>118</v>
      </c>
      <c r="B15" s="138" t="s">
        <v>122</v>
      </c>
      <c r="C15" s="139" t="s">
        <v>120</v>
      </c>
      <c r="D15" s="140"/>
      <c r="E15" s="142">
        <v>80430</v>
      </c>
      <c r="F15" s="142">
        <f>TRUNC(D15*E15)</f>
        <v>0</v>
      </c>
      <c r="G15" s="142"/>
      <c r="H15" s="142"/>
      <c r="I15" s="142"/>
      <c r="J15" s="142">
        <f>TRUNC(D15*I15)</f>
        <v>0</v>
      </c>
      <c r="K15" s="142">
        <f>E15+G15+I15</f>
        <v>80430</v>
      </c>
      <c r="L15" s="142">
        <f>F15+H15+J15</f>
        <v>0</v>
      </c>
      <c r="M15" s="143"/>
      <c r="N15" s="558">
        <f t="shared" ref="N15" si="14">D16-D15</f>
        <v>0</v>
      </c>
      <c r="O15" s="559">
        <f t="shared" ref="O15" si="15">L16-L15</f>
        <v>0</v>
      </c>
      <c r="Q15" s="158">
        <v>0</v>
      </c>
      <c r="R15" s="159">
        <f t="shared" si="12"/>
        <v>0</v>
      </c>
      <c r="V15" s="144">
        <v>1</v>
      </c>
      <c r="W15" s="556">
        <f t="shared" ref="W15" si="16">L16-L15</f>
        <v>0</v>
      </c>
    </row>
    <row r="16" spans="1:24" ht="16.5" hidden="1" customHeight="1" outlineLevel="1" x14ac:dyDescent="0.2">
      <c r="A16" s="160" t="s">
        <v>118</v>
      </c>
      <c r="B16" s="155" t="s">
        <v>123</v>
      </c>
      <c r="C16" s="147" t="s">
        <v>120</v>
      </c>
      <c r="D16" s="148"/>
      <c r="E16" s="149">
        <v>80430</v>
      </c>
      <c r="F16" s="149">
        <f t="shared" ref="F16:F26" si="17">TRUNC(D16*E16)</f>
        <v>0</v>
      </c>
      <c r="G16" s="149"/>
      <c r="H16" s="149"/>
      <c r="I16" s="149"/>
      <c r="J16" s="149">
        <f t="shared" ref="J16:J30" si="18">TRUNC(D16*I16)</f>
        <v>0</v>
      </c>
      <c r="K16" s="149">
        <f t="shared" si="9"/>
        <v>80430</v>
      </c>
      <c r="L16" s="149">
        <f t="shared" si="9"/>
        <v>0</v>
      </c>
      <c r="M16" s="150"/>
      <c r="N16" s="558"/>
      <c r="O16" s="559"/>
      <c r="Q16" s="161">
        <v>0</v>
      </c>
      <c r="R16" s="162">
        <f t="shared" si="12"/>
        <v>0</v>
      </c>
      <c r="U16" s="134"/>
      <c r="V16" s="129">
        <v>2</v>
      </c>
      <c r="W16" s="557"/>
    </row>
    <row r="17" spans="1:23" s="144" customFormat="1" ht="16.5" hidden="1" customHeight="1" collapsed="1" x14ac:dyDescent="0.2">
      <c r="A17" s="157" t="s">
        <v>118</v>
      </c>
      <c r="B17" s="138" t="s">
        <v>124</v>
      </c>
      <c r="C17" s="139" t="s">
        <v>120</v>
      </c>
      <c r="D17" s="140">
        <v>1372</v>
      </c>
      <c r="E17" s="142">
        <v>79790</v>
      </c>
      <c r="F17" s="142">
        <f>TRUNC(D17*E17)</f>
        <v>109471880</v>
      </c>
      <c r="G17" s="142"/>
      <c r="H17" s="142"/>
      <c r="I17" s="142"/>
      <c r="J17" s="142">
        <f>TRUNC(D17*I17)</f>
        <v>0</v>
      </c>
      <c r="K17" s="142">
        <f>E17+G17+I17</f>
        <v>79790</v>
      </c>
      <c r="L17" s="142">
        <f>F17+H17+J17</f>
        <v>109471880</v>
      </c>
      <c r="M17" s="143"/>
      <c r="N17" s="558">
        <f t="shared" ref="N17" si="19">D18-D17</f>
        <v>0</v>
      </c>
      <c r="O17" s="559">
        <f t="shared" ref="O17" si="20">L18-L17</f>
        <v>31487400</v>
      </c>
      <c r="Q17" s="158">
        <v>1372</v>
      </c>
      <c r="R17" s="159">
        <f t="shared" si="12"/>
        <v>0</v>
      </c>
      <c r="V17" s="144">
        <v>1</v>
      </c>
      <c r="W17" s="556">
        <f t="shared" ref="W17" si="21">L18-L17</f>
        <v>31487400</v>
      </c>
    </row>
    <row r="18" spans="1:23" ht="16.5" hidden="1" customHeight="1" x14ac:dyDescent="0.2">
      <c r="A18" s="160" t="s">
        <v>118</v>
      </c>
      <c r="B18" s="155" t="s">
        <v>125</v>
      </c>
      <c r="C18" s="147" t="s">
        <v>120</v>
      </c>
      <c r="D18" s="148">
        <v>1372</v>
      </c>
      <c r="E18" s="149">
        <v>102740</v>
      </c>
      <c r="F18" s="149">
        <f t="shared" si="17"/>
        <v>140959280</v>
      </c>
      <c r="G18" s="149"/>
      <c r="H18" s="149"/>
      <c r="I18" s="149"/>
      <c r="J18" s="149">
        <f t="shared" si="18"/>
        <v>0</v>
      </c>
      <c r="K18" s="149">
        <f t="shared" si="9"/>
        <v>102740</v>
      </c>
      <c r="L18" s="149">
        <f t="shared" si="9"/>
        <v>140959280</v>
      </c>
      <c r="M18" s="150"/>
      <c r="N18" s="558"/>
      <c r="O18" s="559"/>
      <c r="Q18" s="161">
        <v>1372</v>
      </c>
      <c r="R18" s="162">
        <f t="shared" si="12"/>
        <v>0</v>
      </c>
      <c r="U18" s="134"/>
      <c r="V18" s="129">
        <v>2</v>
      </c>
      <c r="W18" s="557"/>
    </row>
    <row r="19" spans="1:23" s="144" customFormat="1" ht="16.5" hidden="1" customHeight="1" x14ac:dyDescent="0.2">
      <c r="A19" s="157" t="s">
        <v>118</v>
      </c>
      <c r="B19" s="138" t="s">
        <v>126</v>
      </c>
      <c r="C19" s="139" t="s">
        <v>120</v>
      </c>
      <c r="D19" s="140">
        <f>24+97</f>
        <v>121</v>
      </c>
      <c r="E19" s="142">
        <v>74750</v>
      </c>
      <c r="F19" s="142">
        <f>TRUNC(D19*E19)</f>
        <v>9044750</v>
      </c>
      <c r="G19" s="142"/>
      <c r="H19" s="142"/>
      <c r="I19" s="142"/>
      <c r="J19" s="142">
        <f>TRUNC(D19*I19)</f>
        <v>0</v>
      </c>
      <c r="K19" s="142">
        <f>E19+G19+I19</f>
        <v>74750</v>
      </c>
      <c r="L19" s="142">
        <f>F19+H19+J19</f>
        <v>9044750</v>
      </c>
      <c r="M19" s="143"/>
      <c r="N19" s="558">
        <f t="shared" ref="N19" si="22">D20-D19</f>
        <v>0</v>
      </c>
      <c r="O19" s="559">
        <f t="shared" ref="O19" si="23">L20-L19</f>
        <v>2601500</v>
      </c>
      <c r="Q19" s="158">
        <f>24+97</f>
        <v>121</v>
      </c>
      <c r="R19" s="159">
        <f t="shared" si="12"/>
        <v>0</v>
      </c>
      <c r="V19" s="144">
        <v>1</v>
      </c>
      <c r="W19" s="556">
        <f t="shared" ref="W19" si="24">L20-L19</f>
        <v>2601500</v>
      </c>
    </row>
    <row r="20" spans="1:23" ht="16.5" hidden="1" customHeight="1" x14ac:dyDescent="0.2">
      <c r="A20" s="160" t="s">
        <v>118</v>
      </c>
      <c r="B20" s="155" t="s">
        <v>127</v>
      </c>
      <c r="C20" s="147" t="s">
        <v>120</v>
      </c>
      <c r="D20" s="148">
        <f>24+97</f>
        <v>121</v>
      </c>
      <c r="E20" s="149">
        <v>96250</v>
      </c>
      <c r="F20" s="149">
        <f t="shared" si="17"/>
        <v>11646250</v>
      </c>
      <c r="G20" s="149"/>
      <c r="H20" s="149"/>
      <c r="I20" s="149"/>
      <c r="J20" s="149">
        <f t="shared" si="18"/>
        <v>0</v>
      </c>
      <c r="K20" s="149">
        <f t="shared" si="9"/>
        <v>96250</v>
      </c>
      <c r="L20" s="149">
        <f t="shared" si="9"/>
        <v>11646250</v>
      </c>
      <c r="M20" s="150"/>
      <c r="N20" s="558"/>
      <c r="O20" s="559"/>
      <c r="Q20" s="161">
        <f>24+97</f>
        <v>121</v>
      </c>
      <c r="R20" s="162">
        <f t="shared" si="12"/>
        <v>0</v>
      </c>
      <c r="U20" s="134"/>
      <c r="V20" s="129">
        <v>2</v>
      </c>
      <c r="W20" s="557"/>
    </row>
    <row r="21" spans="1:23" s="144" customFormat="1" ht="16.5" hidden="1" customHeight="1" x14ac:dyDescent="0.2">
      <c r="A21" s="157" t="s">
        <v>118</v>
      </c>
      <c r="B21" s="138" t="s">
        <v>128</v>
      </c>
      <c r="C21" s="139" t="s">
        <v>120</v>
      </c>
      <c r="D21" s="140">
        <v>118</v>
      </c>
      <c r="E21" s="142">
        <v>75880</v>
      </c>
      <c r="F21" s="142">
        <f>TRUNC(D21*E21)</f>
        <v>8953840</v>
      </c>
      <c r="G21" s="142"/>
      <c r="H21" s="142"/>
      <c r="I21" s="142"/>
      <c r="J21" s="142">
        <f>TRUNC(D21*I21)</f>
        <v>0</v>
      </c>
      <c r="K21" s="142">
        <f>E21+G21+I21</f>
        <v>75880</v>
      </c>
      <c r="L21" s="142">
        <f>F21+H21+J21</f>
        <v>8953840</v>
      </c>
      <c r="M21" s="143"/>
      <c r="N21" s="558">
        <f t="shared" ref="N21" si="25">D22-D21</f>
        <v>0</v>
      </c>
      <c r="O21" s="559">
        <f t="shared" ref="O21" si="26">L22-L21</f>
        <v>2561780</v>
      </c>
      <c r="Q21" s="158">
        <v>118</v>
      </c>
      <c r="R21" s="159">
        <f t="shared" si="12"/>
        <v>0</v>
      </c>
      <c r="V21" s="144">
        <v>1</v>
      </c>
      <c r="W21" s="556">
        <f t="shared" ref="W21" si="27">L22-L21</f>
        <v>2561780</v>
      </c>
    </row>
    <row r="22" spans="1:23" ht="16.5" hidden="1" customHeight="1" x14ac:dyDescent="0.2">
      <c r="A22" s="160" t="s">
        <v>118</v>
      </c>
      <c r="B22" s="155" t="s">
        <v>129</v>
      </c>
      <c r="C22" s="147" t="s">
        <v>120</v>
      </c>
      <c r="D22" s="148">
        <v>118</v>
      </c>
      <c r="E22" s="149">
        <v>97590</v>
      </c>
      <c r="F22" s="149">
        <f t="shared" si="17"/>
        <v>11515620</v>
      </c>
      <c r="G22" s="149"/>
      <c r="H22" s="149"/>
      <c r="I22" s="149"/>
      <c r="J22" s="149">
        <f t="shared" si="18"/>
        <v>0</v>
      </c>
      <c r="K22" s="149">
        <f t="shared" ref="K22:L38" si="28">E22+G22+I22</f>
        <v>97590</v>
      </c>
      <c r="L22" s="149">
        <f t="shared" si="28"/>
        <v>11515620</v>
      </c>
      <c r="M22" s="150"/>
      <c r="N22" s="558"/>
      <c r="O22" s="559"/>
      <c r="Q22" s="161">
        <v>118</v>
      </c>
      <c r="R22" s="162">
        <f t="shared" si="12"/>
        <v>0</v>
      </c>
      <c r="U22" s="134"/>
      <c r="V22" s="129">
        <v>2</v>
      </c>
      <c r="W22" s="557"/>
    </row>
    <row r="23" spans="1:23" s="144" customFormat="1" ht="16.5" hidden="1" customHeight="1" x14ac:dyDescent="0.2">
      <c r="A23" s="157" t="s">
        <v>118</v>
      </c>
      <c r="B23" s="138" t="s">
        <v>130</v>
      </c>
      <c r="C23" s="139" t="s">
        <v>120</v>
      </c>
      <c r="D23" s="140">
        <v>627</v>
      </c>
      <c r="E23" s="142">
        <v>84330</v>
      </c>
      <c r="F23" s="142">
        <f>TRUNC(D23*E23)</f>
        <v>52874910</v>
      </c>
      <c r="G23" s="142"/>
      <c r="H23" s="142"/>
      <c r="I23" s="142"/>
      <c r="J23" s="142">
        <f>TRUNC(D23*I23)</f>
        <v>0</v>
      </c>
      <c r="K23" s="142">
        <f>E23+G23+I23</f>
        <v>84330</v>
      </c>
      <c r="L23" s="142">
        <f>F23+H23+J23</f>
        <v>52874910</v>
      </c>
      <c r="M23" s="143"/>
      <c r="N23" s="558">
        <f t="shared" ref="N23" si="29">D24-D23</f>
        <v>0</v>
      </c>
      <c r="O23" s="559">
        <f t="shared" ref="O23" si="30">L24-L23</f>
        <v>6853110</v>
      </c>
      <c r="Q23" s="158">
        <v>627</v>
      </c>
      <c r="R23" s="159">
        <f t="shared" si="12"/>
        <v>0</v>
      </c>
      <c r="V23" s="144">
        <v>1</v>
      </c>
      <c r="W23" s="556">
        <f t="shared" ref="W23" si="31">L24-L23</f>
        <v>6853110</v>
      </c>
    </row>
    <row r="24" spans="1:23" ht="16.5" hidden="1" customHeight="1" x14ac:dyDescent="0.2">
      <c r="A24" s="160" t="s">
        <v>118</v>
      </c>
      <c r="B24" s="426" t="s">
        <v>455</v>
      </c>
      <c r="C24" s="147" t="s">
        <v>120</v>
      </c>
      <c r="D24" s="148">
        <v>627</v>
      </c>
      <c r="E24" s="149">
        <v>95260</v>
      </c>
      <c r="F24" s="149">
        <f t="shared" si="17"/>
        <v>59728020</v>
      </c>
      <c r="G24" s="149"/>
      <c r="H24" s="149"/>
      <c r="I24" s="149"/>
      <c r="J24" s="149">
        <f t="shared" si="18"/>
        <v>0</v>
      </c>
      <c r="K24" s="149">
        <f t="shared" si="28"/>
        <v>95260</v>
      </c>
      <c r="L24" s="149">
        <f t="shared" si="28"/>
        <v>59728020</v>
      </c>
      <c r="M24" s="150"/>
      <c r="N24" s="558"/>
      <c r="O24" s="559"/>
      <c r="Q24" s="161">
        <v>627</v>
      </c>
      <c r="R24" s="162">
        <f t="shared" si="12"/>
        <v>0</v>
      </c>
      <c r="U24" s="134"/>
      <c r="V24" s="129">
        <v>2</v>
      </c>
      <c r="W24" s="557"/>
    </row>
    <row r="25" spans="1:23" s="144" customFormat="1" ht="16.5" hidden="1" customHeight="1" x14ac:dyDescent="0.2">
      <c r="A25" s="157" t="s">
        <v>118</v>
      </c>
      <c r="B25" s="138" t="s">
        <v>454</v>
      </c>
      <c r="C25" s="139" t="s">
        <v>120</v>
      </c>
      <c r="D25" s="140">
        <v>169</v>
      </c>
      <c r="E25" s="142">
        <v>79680</v>
      </c>
      <c r="F25" s="142">
        <f>TRUNC(D25*E25)</f>
        <v>13465920</v>
      </c>
      <c r="G25" s="142"/>
      <c r="H25" s="142"/>
      <c r="I25" s="142"/>
      <c r="J25" s="142">
        <f>TRUNC(D25*I25)</f>
        <v>0</v>
      </c>
      <c r="K25" s="142">
        <f>E25+G25+I25</f>
        <v>79680</v>
      </c>
      <c r="L25" s="142">
        <f>F25+H25+J25</f>
        <v>13465920</v>
      </c>
      <c r="M25" s="143"/>
      <c r="N25" s="558">
        <f t="shared" ref="N25" si="32">D26-D25</f>
        <v>0</v>
      </c>
      <c r="O25" s="559">
        <f t="shared" ref="O25" si="33">L26-L25</f>
        <v>1744080</v>
      </c>
      <c r="Q25" s="158">
        <v>283</v>
      </c>
      <c r="R25" s="159">
        <f t="shared" si="12"/>
        <v>114</v>
      </c>
      <c r="V25" s="144">
        <v>1</v>
      </c>
      <c r="W25" s="556">
        <f t="shared" ref="W25" si="34">L26-L25</f>
        <v>1744080</v>
      </c>
    </row>
    <row r="26" spans="1:23" ht="16.5" hidden="1" customHeight="1" x14ac:dyDescent="0.2">
      <c r="A26" s="160" t="s">
        <v>118</v>
      </c>
      <c r="B26" s="426" t="s">
        <v>453</v>
      </c>
      <c r="C26" s="147" t="s">
        <v>120</v>
      </c>
      <c r="D26" s="148">
        <v>169</v>
      </c>
      <c r="E26" s="149">
        <v>90000</v>
      </c>
      <c r="F26" s="149">
        <f t="shared" si="17"/>
        <v>15210000</v>
      </c>
      <c r="G26" s="149"/>
      <c r="H26" s="149"/>
      <c r="I26" s="149"/>
      <c r="J26" s="149">
        <f t="shared" si="18"/>
        <v>0</v>
      </c>
      <c r="K26" s="149">
        <f t="shared" si="28"/>
        <v>90000</v>
      </c>
      <c r="L26" s="149">
        <f t="shared" si="28"/>
        <v>15210000</v>
      </c>
      <c r="M26" s="150"/>
      <c r="N26" s="558"/>
      <c r="O26" s="559"/>
      <c r="Q26" s="161">
        <v>283</v>
      </c>
      <c r="R26" s="162">
        <f t="shared" si="12"/>
        <v>114</v>
      </c>
      <c r="U26" s="134"/>
      <c r="V26" s="129">
        <v>2</v>
      </c>
      <c r="W26" s="557"/>
    </row>
    <row r="27" spans="1:23" ht="16.5" hidden="1" customHeight="1" x14ac:dyDescent="0.2">
      <c r="A27" s="157" t="s">
        <v>118</v>
      </c>
      <c r="B27" s="138" t="s">
        <v>450</v>
      </c>
      <c r="C27" s="139" t="s">
        <v>120</v>
      </c>
      <c r="D27" s="140">
        <v>114</v>
      </c>
      <c r="E27" s="142">
        <v>79680</v>
      </c>
      <c r="F27" s="142">
        <f>TRUNC(D27*E27)</f>
        <v>9083520</v>
      </c>
      <c r="G27" s="142"/>
      <c r="H27" s="142"/>
      <c r="I27" s="142"/>
      <c r="J27" s="142">
        <f>TRUNC(D27*I27)</f>
        <v>0</v>
      </c>
      <c r="K27" s="142">
        <f>E27+G27+I27</f>
        <v>79680</v>
      </c>
      <c r="L27" s="142">
        <f>F27+H27+J27</f>
        <v>9083520</v>
      </c>
      <c r="M27" s="143"/>
      <c r="N27" s="448"/>
      <c r="O27" s="449"/>
      <c r="Q27" s="450"/>
      <c r="R27" s="162"/>
      <c r="U27" s="134"/>
      <c r="V27" s="129">
        <v>1</v>
      </c>
      <c r="W27" s="556">
        <f t="shared" ref="W27" si="35">L28-L27</f>
        <v>0</v>
      </c>
    </row>
    <row r="28" spans="1:23" ht="16.5" hidden="1" customHeight="1" x14ac:dyDescent="0.2">
      <c r="A28" s="160" t="s">
        <v>118</v>
      </c>
      <c r="B28" s="426" t="s">
        <v>451</v>
      </c>
      <c r="C28" s="147" t="s">
        <v>120</v>
      </c>
      <c r="D28" s="148">
        <v>114</v>
      </c>
      <c r="E28" s="149">
        <v>79680</v>
      </c>
      <c r="F28" s="149">
        <f t="shared" ref="F28" si="36">TRUNC(D28*E28)</f>
        <v>9083520</v>
      </c>
      <c r="G28" s="149"/>
      <c r="H28" s="149"/>
      <c r="I28" s="149"/>
      <c r="J28" s="149">
        <f t="shared" ref="J28" si="37">TRUNC(D28*I28)</f>
        <v>0</v>
      </c>
      <c r="K28" s="149">
        <f t="shared" ref="K28" si="38">E28+G28+I28</f>
        <v>79680</v>
      </c>
      <c r="L28" s="149">
        <f t="shared" ref="L28" si="39">F28+H28+J28</f>
        <v>9083520</v>
      </c>
      <c r="M28" s="447" t="s">
        <v>452</v>
      </c>
      <c r="N28" s="448"/>
      <c r="O28" s="449"/>
      <c r="Q28" s="450"/>
      <c r="R28" s="162"/>
      <c r="U28" s="134"/>
      <c r="V28" s="129">
        <v>2</v>
      </c>
      <c r="W28" s="557"/>
    </row>
    <row r="29" spans="1:23" s="144" customFormat="1" ht="16.5" hidden="1" customHeight="1" x14ac:dyDescent="0.2">
      <c r="A29" s="157" t="s">
        <v>131</v>
      </c>
      <c r="B29" s="138" t="s">
        <v>132</v>
      </c>
      <c r="C29" s="139" t="s">
        <v>86</v>
      </c>
      <c r="D29" s="140">
        <v>1</v>
      </c>
      <c r="E29" s="142">
        <v>0</v>
      </c>
      <c r="F29" s="142"/>
      <c r="G29" s="142"/>
      <c r="H29" s="142"/>
      <c r="I29" s="142">
        <f>INT(F11*0.54%)</f>
        <v>2099017</v>
      </c>
      <c r="J29" s="142">
        <f>TRUNC(D29*I29)</f>
        <v>2099017</v>
      </c>
      <c r="K29" s="142">
        <f>E29+G29+I29</f>
        <v>2099017</v>
      </c>
      <c r="L29" s="142">
        <f>F29+H29+J29</f>
        <v>2099017</v>
      </c>
      <c r="M29" s="143"/>
      <c r="N29" s="558">
        <f t="shared" ref="N29" si="40">D30-D29</f>
        <v>0</v>
      </c>
      <c r="O29" s="559">
        <f t="shared" ref="O29" si="41">L30-L29</f>
        <v>531333</v>
      </c>
      <c r="Q29" s="158">
        <v>1</v>
      </c>
      <c r="R29" s="159">
        <f t="shared" si="12"/>
        <v>0</v>
      </c>
      <c r="V29" s="144">
        <v>1</v>
      </c>
      <c r="W29" s="556">
        <f t="shared" ref="W29" si="42">L30-L29</f>
        <v>531333</v>
      </c>
    </row>
    <row r="30" spans="1:23" ht="16.5" hidden="1" customHeight="1" x14ac:dyDescent="0.2">
      <c r="A30" s="160" t="s">
        <v>131</v>
      </c>
      <c r="B30" s="426" t="s">
        <v>440</v>
      </c>
      <c r="C30" s="147" t="s">
        <v>114</v>
      </c>
      <c r="D30" s="148">
        <v>1</v>
      </c>
      <c r="E30" s="149">
        <v>0</v>
      </c>
      <c r="F30" s="149"/>
      <c r="G30" s="149"/>
      <c r="H30" s="149"/>
      <c r="I30" s="149">
        <f>INT(F12*0.54%)</f>
        <v>2630350</v>
      </c>
      <c r="J30" s="149">
        <f t="shared" si="18"/>
        <v>2630350</v>
      </c>
      <c r="K30" s="149">
        <f t="shared" si="28"/>
        <v>2630350</v>
      </c>
      <c r="L30" s="149">
        <f t="shared" si="28"/>
        <v>2630350</v>
      </c>
      <c r="M30" s="150"/>
      <c r="N30" s="558"/>
      <c r="O30" s="559"/>
      <c r="Q30" s="161">
        <v>1</v>
      </c>
      <c r="R30" s="162">
        <f t="shared" si="12"/>
        <v>0</v>
      </c>
      <c r="U30" s="134"/>
      <c r="V30" s="129">
        <v>2</v>
      </c>
      <c r="W30" s="557"/>
    </row>
    <row r="31" spans="1:23" s="144" customFormat="1" ht="16.5" hidden="1" customHeight="1" x14ac:dyDescent="0.2">
      <c r="A31" s="157" t="s">
        <v>133</v>
      </c>
      <c r="B31" s="138"/>
      <c r="C31" s="139" t="s">
        <v>86</v>
      </c>
      <c r="D31" s="140"/>
      <c r="E31" s="142"/>
      <c r="F31" s="142">
        <f>F33+F35+F37+F39+F41+F43+F45+F47+F49</f>
        <v>695344859</v>
      </c>
      <c r="G31" s="142"/>
      <c r="H31" s="142"/>
      <c r="I31" s="142"/>
      <c r="J31" s="142">
        <f>J33+J35+J37+J39+J41+J43+J45+J47+J49</f>
        <v>3754862</v>
      </c>
      <c r="K31" s="142"/>
      <c r="L31" s="142">
        <f>F31+H31+J31</f>
        <v>699099721</v>
      </c>
      <c r="M31" s="143"/>
      <c r="N31" s="558">
        <f t="shared" ref="N31" si="43">D32-D31</f>
        <v>0</v>
      </c>
      <c r="O31" s="559">
        <f t="shared" ref="O31" si="44">L32-L31</f>
        <v>-21376436</v>
      </c>
      <c r="Q31" s="158"/>
      <c r="R31" s="159">
        <f t="shared" si="12"/>
        <v>0</v>
      </c>
      <c r="V31" s="144">
        <v>1</v>
      </c>
      <c r="W31" s="556">
        <f t="shared" ref="W31" si="45">L32-L31</f>
        <v>-21376436</v>
      </c>
    </row>
    <row r="32" spans="1:23" ht="16.5" hidden="1" customHeight="1" x14ac:dyDescent="0.2">
      <c r="A32" s="160" t="s">
        <v>133</v>
      </c>
      <c r="B32" s="155" t="s">
        <v>0</v>
      </c>
      <c r="C32" s="147" t="s">
        <v>114</v>
      </c>
      <c r="D32" s="148"/>
      <c r="E32" s="149"/>
      <c r="F32" s="149">
        <f>F34+F36+F38+F40+F42+F44+F46+F48+F50</f>
        <v>674083236</v>
      </c>
      <c r="G32" s="149"/>
      <c r="H32" s="149"/>
      <c r="I32" s="149"/>
      <c r="J32" s="149">
        <f>J34+J36+J38+J40+J42+J44+J46+J48+J50</f>
        <v>3640049</v>
      </c>
      <c r="K32" s="149"/>
      <c r="L32" s="149">
        <f t="shared" si="28"/>
        <v>677723285</v>
      </c>
      <c r="M32" s="150"/>
      <c r="N32" s="558"/>
      <c r="O32" s="559"/>
      <c r="Q32" s="161"/>
      <c r="R32" s="162">
        <f t="shared" si="12"/>
        <v>0</v>
      </c>
      <c r="U32" s="134"/>
      <c r="V32" s="129">
        <v>2</v>
      </c>
      <c r="W32" s="557"/>
    </row>
    <row r="33" spans="1:23" s="144" customFormat="1" ht="16.5" hidden="1" customHeight="1" x14ac:dyDescent="0.2">
      <c r="A33" s="157" t="s">
        <v>134</v>
      </c>
      <c r="B33" s="138" t="s">
        <v>135</v>
      </c>
      <c r="C33" s="139" t="s">
        <v>9</v>
      </c>
      <c r="D33" s="163">
        <v>34.03</v>
      </c>
      <c r="E33" s="142">
        <v>1027400</v>
      </c>
      <c r="F33" s="142">
        <f>TRUNC(D33*E33)</f>
        <v>34962422</v>
      </c>
      <c r="G33" s="142"/>
      <c r="H33" s="142"/>
      <c r="I33" s="142"/>
      <c r="J33" s="142"/>
      <c r="K33" s="142">
        <f>E33+G33+I33</f>
        <v>1027400</v>
      </c>
      <c r="L33" s="142">
        <f>F33+H33+J33</f>
        <v>34962422</v>
      </c>
      <c r="M33" s="143"/>
      <c r="N33" s="558">
        <f t="shared" ref="N33" si="46">D34-D33</f>
        <v>0</v>
      </c>
      <c r="O33" s="559">
        <f t="shared" ref="O33" si="47">L34-L33</f>
        <v>-1241415</v>
      </c>
      <c r="Q33" s="158">
        <v>34.03</v>
      </c>
      <c r="R33" s="159">
        <f t="shared" si="12"/>
        <v>0</v>
      </c>
      <c r="V33" s="144">
        <v>1</v>
      </c>
      <c r="W33" s="556">
        <f t="shared" ref="W33" si="48">L34-L33</f>
        <v>-1241415</v>
      </c>
    </row>
    <row r="34" spans="1:23" ht="16.5" hidden="1" customHeight="1" x14ac:dyDescent="0.2">
      <c r="A34" s="160" t="s">
        <v>134</v>
      </c>
      <c r="B34" s="155" t="s">
        <v>460</v>
      </c>
      <c r="C34" s="147" t="s">
        <v>9</v>
      </c>
      <c r="D34" s="164">
        <v>34.03</v>
      </c>
      <c r="E34" s="149">
        <v>990920</v>
      </c>
      <c r="F34" s="149">
        <f t="shared" ref="F34:F46" si="49">TRUNC(D34*E34)</f>
        <v>33721007</v>
      </c>
      <c r="G34" s="149"/>
      <c r="H34" s="149"/>
      <c r="I34" s="149"/>
      <c r="J34" s="149"/>
      <c r="K34" s="149">
        <f t="shared" si="28"/>
        <v>990920</v>
      </c>
      <c r="L34" s="149">
        <f t="shared" si="28"/>
        <v>33721007</v>
      </c>
      <c r="M34" s="150"/>
      <c r="N34" s="558"/>
      <c r="O34" s="559"/>
      <c r="Q34" s="161">
        <v>34.03</v>
      </c>
      <c r="R34" s="162">
        <f t="shared" si="12"/>
        <v>0</v>
      </c>
      <c r="U34" s="134"/>
      <c r="V34" s="129">
        <v>2</v>
      </c>
      <c r="W34" s="557"/>
    </row>
    <row r="35" spans="1:23" s="144" customFormat="1" ht="16.5" hidden="1" customHeight="1" x14ac:dyDescent="0.2">
      <c r="A35" s="157" t="s">
        <v>134</v>
      </c>
      <c r="B35" s="138" t="s">
        <v>136</v>
      </c>
      <c r="C35" s="139" t="s">
        <v>9</v>
      </c>
      <c r="D35" s="163">
        <v>133.41</v>
      </c>
      <c r="E35" s="142">
        <v>1021900</v>
      </c>
      <c r="F35" s="142">
        <f>TRUNC(D35*E35)</f>
        <v>136331679</v>
      </c>
      <c r="G35" s="142"/>
      <c r="H35" s="142"/>
      <c r="I35" s="142"/>
      <c r="J35" s="142"/>
      <c r="K35" s="142">
        <f>E35+G35+I35</f>
        <v>1021900</v>
      </c>
      <c r="L35" s="142">
        <f>F35+H35+J35</f>
        <v>136331679</v>
      </c>
      <c r="M35" s="143"/>
      <c r="N35" s="558">
        <f t="shared" ref="N35" si="50">D36-D35</f>
        <v>0</v>
      </c>
      <c r="O35" s="559">
        <f t="shared" ref="O35" si="51">L36-L35</f>
        <v>-4133042</v>
      </c>
      <c r="Q35" s="158">
        <v>133.41</v>
      </c>
      <c r="R35" s="159">
        <f t="shared" si="12"/>
        <v>0</v>
      </c>
      <c r="V35" s="144">
        <v>1</v>
      </c>
      <c r="W35" s="556">
        <f t="shared" ref="W35" si="52">L36-L35</f>
        <v>-4133042</v>
      </c>
    </row>
    <row r="36" spans="1:23" ht="16.5" hidden="1" customHeight="1" x14ac:dyDescent="0.2">
      <c r="A36" s="160" t="s">
        <v>134</v>
      </c>
      <c r="B36" s="155" t="s">
        <v>461</v>
      </c>
      <c r="C36" s="147" t="s">
        <v>9</v>
      </c>
      <c r="D36" s="164">
        <v>133.41</v>
      </c>
      <c r="E36" s="149">
        <v>990920</v>
      </c>
      <c r="F36" s="149">
        <f t="shared" si="49"/>
        <v>132198637</v>
      </c>
      <c r="G36" s="149"/>
      <c r="H36" s="149"/>
      <c r="I36" s="149"/>
      <c r="J36" s="149"/>
      <c r="K36" s="149">
        <f t="shared" si="28"/>
        <v>990920</v>
      </c>
      <c r="L36" s="149">
        <f t="shared" si="28"/>
        <v>132198637</v>
      </c>
      <c r="M36" s="150"/>
      <c r="N36" s="558"/>
      <c r="O36" s="559"/>
      <c r="Q36" s="161">
        <v>133.41</v>
      </c>
      <c r="R36" s="162">
        <f t="shared" si="12"/>
        <v>0</v>
      </c>
      <c r="U36" s="134"/>
      <c r="V36" s="129">
        <v>2</v>
      </c>
      <c r="W36" s="557"/>
    </row>
    <row r="37" spans="1:23" s="144" customFormat="1" ht="16.5" hidden="1" customHeight="1" x14ac:dyDescent="0.2">
      <c r="A37" s="157" t="s">
        <v>134</v>
      </c>
      <c r="B37" s="138" t="s">
        <v>137</v>
      </c>
      <c r="C37" s="139" t="s">
        <v>9</v>
      </c>
      <c r="D37" s="163">
        <v>78.84</v>
      </c>
      <c r="E37" s="142">
        <v>1021900</v>
      </c>
      <c r="F37" s="142">
        <f>TRUNC(D37*E37)</f>
        <v>80566596</v>
      </c>
      <c r="G37" s="142"/>
      <c r="H37" s="142"/>
      <c r="I37" s="142"/>
      <c r="J37" s="142"/>
      <c r="K37" s="142">
        <f>E37+G37+I37</f>
        <v>1021900</v>
      </c>
      <c r="L37" s="142">
        <f>F37+H37+J37</f>
        <v>80566596</v>
      </c>
      <c r="M37" s="143"/>
      <c r="N37" s="558">
        <f t="shared" ref="N37" si="53">D38-D37</f>
        <v>0</v>
      </c>
      <c r="O37" s="559">
        <f t="shared" ref="O37" si="54">L38-L37</f>
        <v>-2442464</v>
      </c>
      <c r="Q37" s="158">
        <v>78.84</v>
      </c>
      <c r="R37" s="159">
        <f t="shared" si="12"/>
        <v>0</v>
      </c>
      <c r="V37" s="144">
        <v>1</v>
      </c>
      <c r="W37" s="556">
        <f t="shared" ref="W37" si="55">L38-L37</f>
        <v>-2442464</v>
      </c>
    </row>
    <row r="38" spans="1:23" ht="16.5" hidden="1" customHeight="1" x14ac:dyDescent="0.2">
      <c r="A38" s="160" t="s">
        <v>134</v>
      </c>
      <c r="B38" s="155" t="s">
        <v>462</v>
      </c>
      <c r="C38" s="147" t="s">
        <v>9</v>
      </c>
      <c r="D38" s="164">
        <v>78.84</v>
      </c>
      <c r="E38" s="149">
        <v>990920</v>
      </c>
      <c r="F38" s="149">
        <f t="shared" si="49"/>
        <v>78124132</v>
      </c>
      <c r="G38" s="149"/>
      <c r="H38" s="149"/>
      <c r="I38" s="149"/>
      <c r="J38" s="149"/>
      <c r="K38" s="149">
        <f t="shared" si="28"/>
        <v>990920</v>
      </c>
      <c r="L38" s="149">
        <f t="shared" si="28"/>
        <v>78124132</v>
      </c>
      <c r="M38" s="150"/>
      <c r="N38" s="558"/>
      <c r="O38" s="559"/>
      <c r="Q38" s="161">
        <v>78.84</v>
      </c>
      <c r="R38" s="162">
        <f t="shared" si="12"/>
        <v>0</v>
      </c>
      <c r="U38" s="134"/>
      <c r="V38" s="129">
        <v>2</v>
      </c>
      <c r="W38" s="557"/>
    </row>
    <row r="39" spans="1:23" s="144" customFormat="1" ht="16.5" hidden="1" customHeight="1" x14ac:dyDescent="0.2">
      <c r="A39" s="157" t="s">
        <v>134</v>
      </c>
      <c r="B39" s="138" t="s">
        <v>138</v>
      </c>
      <c r="C39" s="139" t="s">
        <v>9</v>
      </c>
      <c r="D39" s="163">
        <v>115.07</v>
      </c>
      <c r="E39" s="142">
        <v>1021900</v>
      </c>
      <c r="F39" s="142">
        <f>TRUNC(D39*E39)</f>
        <v>117590033</v>
      </c>
      <c r="G39" s="142"/>
      <c r="H39" s="142"/>
      <c r="I39" s="142"/>
      <c r="J39" s="142"/>
      <c r="K39" s="142">
        <f>E39+G39+I39</f>
        <v>1021900</v>
      </c>
      <c r="L39" s="142">
        <f>F39+H39+J39</f>
        <v>117590033</v>
      </c>
      <c r="M39" s="143"/>
      <c r="N39" s="558">
        <f t="shared" ref="N39" si="56">D40-D39</f>
        <v>0</v>
      </c>
      <c r="O39" s="559">
        <f t="shared" ref="O39" si="57">L40-L39</f>
        <v>-3564869</v>
      </c>
      <c r="Q39" s="158">
        <v>115.07</v>
      </c>
      <c r="R39" s="159">
        <f t="shared" si="12"/>
        <v>0</v>
      </c>
      <c r="V39" s="144">
        <v>1</v>
      </c>
      <c r="W39" s="556">
        <f t="shared" ref="W39" si="58">L40-L39</f>
        <v>-3564869</v>
      </c>
    </row>
    <row r="40" spans="1:23" ht="16.5" hidden="1" customHeight="1" x14ac:dyDescent="0.2">
      <c r="A40" s="160" t="s">
        <v>134</v>
      </c>
      <c r="B40" s="155" t="s">
        <v>463</v>
      </c>
      <c r="C40" s="147" t="s">
        <v>9</v>
      </c>
      <c r="D40" s="164">
        <v>115.07</v>
      </c>
      <c r="E40" s="149">
        <v>990920</v>
      </c>
      <c r="F40" s="149">
        <f t="shared" si="49"/>
        <v>114025164</v>
      </c>
      <c r="G40" s="149"/>
      <c r="H40" s="149"/>
      <c r="I40" s="149"/>
      <c r="J40" s="149"/>
      <c r="K40" s="149">
        <f t="shared" ref="K40:L54" si="59">E40+G40+I40</f>
        <v>990920</v>
      </c>
      <c r="L40" s="149">
        <f t="shared" si="59"/>
        <v>114025164</v>
      </c>
      <c r="M40" s="150"/>
      <c r="N40" s="558"/>
      <c r="O40" s="559"/>
      <c r="Q40" s="161">
        <v>115.07</v>
      </c>
      <c r="R40" s="162">
        <f t="shared" si="12"/>
        <v>0</v>
      </c>
      <c r="U40" s="134"/>
      <c r="V40" s="129">
        <v>2</v>
      </c>
      <c r="W40" s="557"/>
    </row>
    <row r="41" spans="1:23" s="144" customFormat="1" ht="16.5" hidden="1" customHeight="1" x14ac:dyDescent="0.2">
      <c r="A41" s="157" t="s">
        <v>134</v>
      </c>
      <c r="B41" s="138" t="s">
        <v>139</v>
      </c>
      <c r="C41" s="139" t="s">
        <v>9</v>
      </c>
      <c r="D41" s="163">
        <v>182.62</v>
      </c>
      <c r="E41" s="142">
        <v>1021900</v>
      </c>
      <c r="F41" s="142">
        <f>TRUNC(D41*E41)</f>
        <v>186619378</v>
      </c>
      <c r="G41" s="142"/>
      <c r="H41" s="142"/>
      <c r="I41" s="142"/>
      <c r="J41" s="142"/>
      <c r="K41" s="142">
        <f>E41+G41+I41</f>
        <v>1021900</v>
      </c>
      <c r="L41" s="142">
        <f>F41+H41+J41</f>
        <v>186619378</v>
      </c>
      <c r="M41" s="143"/>
      <c r="N41" s="558">
        <f t="shared" ref="N41" si="60">D42-D41</f>
        <v>0</v>
      </c>
      <c r="O41" s="559">
        <f t="shared" ref="O41" si="61">L42-L41</f>
        <v>-5657568</v>
      </c>
      <c r="Q41" s="158">
        <v>182.62</v>
      </c>
      <c r="R41" s="159">
        <f t="shared" si="12"/>
        <v>0</v>
      </c>
      <c r="V41" s="144">
        <v>1</v>
      </c>
      <c r="W41" s="556">
        <f t="shared" ref="W41" si="62">L42-L41</f>
        <v>-5657568</v>
      </c>
    </row>
    <row r="42" spans="1:23" ht="16.5" hidden="1" customHeight="1" x14ac:dyDescent="0.2">
      <c r="A42" s="165" t="s">
        <v>134</v>
      </c>
      <c r="B42" s="166" t="s">
        <v>464</v>
      </c>
      <c r="C42" s="167" t="s">
        <v>9</v>
      </c>
      <c r="D42" s="168">
        <v>182.62</v>
      </c>
      <c r="E42" s="149">
        <v>990920</v>
      </c>
      <c r="F42" s="169">
        <f t="shared" si="49"/>
        <v>180961810</v>
      </c>
      <c r="G42" s="169"/>
      <c r="H42" s="169"/>
      <c r="I42" s="169"/>
      <c r="J42" s="169"/>
      <c r="K42" s="169">
        <f t="shared" si="59"/>
        <v>990920</v>
      </c>
      <c r="L42" s="169">
        <f t="shared" si="59"/>
        <v>180961810</v>
      </c>
      <c r="M42" s="170"/>
      <c r="N42" s="558"/>
      <c r="O42" s="559"/>
      <c r="Q42" s="161">
        <v>182.62</v>
      </c>
      <c r="R42" s="162">
        <f t="shared" si="12"/>
        <v>0</v>
      </c>
      <c r="U42" s="134"/>
      <c r="V42" s="129">
        <v>2</v>
      </c>
      <c r="W42" s="557"/>
    </row>
    <row r="43" spans="1:23" s="144" customFormat="1" ht="16.5" hidden="1" customHeight="1" x14ac:dyDescent="0.2">
      <c r="A43" s="157" t="s">
        <v>134</v>
      </c>
      <c r="B43" s="138" t="s">
        <v>140</v>
      </c>
      <c r="C43" s="139" t="s">
        <v>9</v>
      </c>
      <c r="D43" s="163">
        <v>39.71</v>
      </c>
      <c r="E43" s="142">
        <v>1021900</v>
      </c>
      <c r="F43" s="142">
        <f>TRUNC(D43*E43)</f>
        <v>40579649</v>
      </c>
      <c r="G43" s="142"/>
      <c r="H43" s="142"/>
      <c r="I43" s="142"/>
      <c r="J43" s="142"/>
      <c r="K43" s="142">
        <f>E43+G43+I43</f>
        <v>1021900</v>
      </c>
      <c r="L43" s="142">
        <f>F43+H43+J43</f>
        <v>40579649</v>
      </c>
      <c r="M43" s="143"/>
      <c r="N43" s="558">
        <f t="shared" ref="N43" si="63">D44-D43</f>
        <v>0</v>
      </c>
      <c r="O43" s="559">
        <f t="shared" ref="O43" si="64">L44-L43</f>
        <v>-1230216</v>
      </c>
      <c r="Q43" s="158">
        <v>39.71</v>
      </c>
      <c r="R43" s="159">
        <f t="shared" si="12"/>
        <v>0</v>
      </c>
      <c r="V43" s="144">
        <v>1</v>
      </c>
      <c r="W43" s="556">
        <f t="shared" ref="W43" si="65">L44-L43</f>
        <v>-1230216</v>
      </c>
    </row>
    <row r="44" spans="1:23" ht="16.5" hidden="1" customHeight="1" x14ac:dyDescent="0.2">
      <c r="A44" s="160" t="s">
        <v>134</v>
      </c>
      <c r="B44" s="155" t="s">
        <v>465</v>
      </c>
      <c r="C44" s="147" t="s">
        <v>9</v>
      </c>
      <c r="D44" s="164">
        <v>39.71</v>
      </c>
      <c r="E44" s="149">
        <v>990920</v>
      </c>
      <c r="F44" s="149">
        <f t="shared" si="49"/>
        <v>39349433</v>
      </c>
      <c r="G44" s="149"/>
      <c r="H44" s="149"/>
      <c r="I44" s="149"/>
      <c r="J44" s="149"/>
      <c r="K44" s="149">
        <f t="shared" si="59"/>
        <v>990920</v>
      </c>
      <c r="L44" s="149">
        <f t="shared" si="59"/>
        <v>39349433</v>
      </c>
      <c r="M44" s="150"/>
      <c r="N44" s="558"/>
      <c r="O44" s="559"/>
      <c r="Q44" s="161">
        <v>39.71</v>
      </c>
      <c r="R44" s="162">
        <f t="shared" si="12"/>
        <v>0</v>
      </c>
      <c r="U44" s="134"/>
      <c r="V44" s="129">
        <v>2</v>
      </c>
      <c r="W44" s="557"/>
    </row>
    <row r="45" spans="1:23" s="144" customFormat="1" ht="16.5" hidden="1" customHeight="1" x14ac:dyDescent="0.2">
      <c r="A45" s="157" t="s">
        <v>134</v>
      </c>
      <c r="B45" s="138" t="s">
        <v>141</v>
      </c>
      <c r="C45" s="139" t="s">
        <v>9</v>
      </c>
      <c r="D45" s="163">
        <v>96.58</v>
      </c>
      <c r="E45" s="142">
        <v>1021900</v>
      </c>
      <c r="F45" s="142">
        <f>TRUNC(D45*E45)</f>
        <v>98695102</v>
      </c>
      <c r="G45" s="142"/>
      <c r="H45" s="142"/>
      <c r="I45" s="142"/>
      <c r="J45" s="142"/>
      <c r="K45" s="142">
        <f>E45+G45+I45</f>
        <v>1021900</v>
      </c>
      <c r="L45" s="142">
        <f>F45+H45+J45</f>
        <v>98695102</v>
      </c>
      <c r="M45" s="143"/>
      <c r="N45" s="558">
        <f t="shared" ref="N45" si="66">D46-D45</f>
        <v>0</v>
      </c>
      <c r="O45" s="559">
        <f t="shared" ref="O45" si="67">L46-L45</f>
        <v>-2992049</v>
      </c>
      <c r="Q45" s="158">
        <v>96.58</v>
      </c>
      <c r="R45" s="159">
        <f t="shared" si="12"/>
        <v>0</v>
      </c>
      <c r="V45" s="144">
        <v>1</v>
      </c>
      <c r="W45" s="556">
        <f t="shared" ref="W45" si="68">L46-L45</f>
        <v>-2992049</v>
      </c>
    </row>
    <row r="46" spans="1:23" ht="16.5" hidden="1" customHeight="1" x14ac:dyDescent="0.2">
      <c r="A46" s="160" t="s">
        <v>134</v>
      </c>
      <c r="B46" s="155" t="s">
        <v>466</v>
      </c>
      <c r="C46" s="147" t="s">
        <v>9</v>
      </c>
      <c r="D46" s="164">
        <v>96.58</v>
      </c>
      <c r="E46" s="149">
        <v>990920</v>
      </c>
      <c r="F46" s="149">
        <f t="shared" si="49"/>
        <v>95703053</v>
      </c>
      <c r="G46" s="149"/>
      <c r="H46" s="149"/>
      <c r="I46" s="149"/>
      <c r="J46" s="149"/>
      <c r="K46" s="149">
        <f t="shared" si="59"/>
        <v>990920</v>
      </c>
      <c r="L46" s="149">
        <f t="shared" si="59"/>
        <v>95703053</v>
      </c>
      <c r="M46" s="150"/>
      <c r="N46" s="558"/>
      <c r="O46" s="559"/>
      <c r="Q46" s="161">
        <v>96.58</v>
      </c>
      <c r="R46" s="162">
        <f t="shared" si="12"/>
        <v>0</v>
      </c>
      <c r="U46" s="134"/>
      <c r="V46" s="129">
        <v>2</v>
      </c>
      <c r="W46" s="557"/>
    </row>
    <row r="47" spans="1:23" s="144" customFormat="1" ht="16.5" hidden="1" customHeight="1" x14ac:dyDescent="0.2">
      <c r="A47" s="157" t="s">
        <v>142</v>
      </c>
      <c r="B47" s="138" t="s">
        <v>143</v>
      </c>
      <c r="C47" s="139" t="s">
        <v>144</v>
      </c>
      <c r="D47" s="163">
        <f>D45+D43+D41+D39+D37+D35+D33</f>
        <v>680.25999999999988</v>
      </c>
      <c r="E47" s="142">
        <v>0</v>
      </c>
      <c r="F47" s="142"/>
      <c r="G47" s="142"/>
      <c r="H47" s="142"/>
      <c r="I47" s="142"/>
      <c r="J47" s="142"/>
      <c r="K47" s="142">
        <f>E47+G47+I47</f>
        <v>0</v>
      </c>
      <c r="L47" s="142">
        <f>F47+H47+J47</f>
        <v>0</v>
      </c>
      <c r="M47" s="143"/>
      <c r="N47" s="558">
        <f t="shared" ref="N47" si="69">D48-D47</f>
        <v>0</v>
      </c>
      <c r="O47" s="559">
        <f t="shared" ref="O47" si="70">L48-L47</f>
        <v>0</v>
      </c>
      <c r="Q47" s="158">
        <f>Q45+Q43+Q41+Q39+Q37+Q35+Q33</f>
        <v>680.25999999999988</v>
      </c>
      <c r="R47" s="159">
        <f t="shared" si="12"/>
        <v>0</v>
      </c>
      <c r="V47" s="144">
        <v>1</v>
      </c>
      <c r="W47" s="556">
        <f t="shared" ref="W47" si="71">L48-L47</f>
        <v>0</v>
      </c>
    </row>
    <row r="48" spans="1:23" ht="16.5" hidden="1" customHeight="1" x14ac:dyDescent="0.2">
      <c r="A48" s="160" t="s">
        <v>142</v>
      </c>
      <c r="B48" s="155" t="s">
        <v>145</v>
      </c>
      <c r="C48" s="147" t="s">
        <v>144</v>
      </c>
      <c r="D48" s="164">
        <f>D46+D44+D42+D40+D38+D36+D34</f>
        <v>680.25999999999988</v>
      </c>
      <c r="E48" s="149">
        <v>0</v>
      </c>
      <c r="F48" s="149"/>
      <c r="G48" s="149"/>
      <c r="H48" s="149"/>
      <c r="I48" s="149"/>
      <c r="J48" s="149"/>
      <c r="K48" s="149">
        <f t="shared" si="59"/>
        <v>0</v>
      </c>
      <c r="L48" s="149">
        <f t="shared" si="59"/>
        <v>0</v>
      </c>
      <c r="M48" s="150"/>
      <c r="N48" s="558"/>
      <c r="O48" s="559"/>
      <c r="Q48" s="161">
        <f>Q46+Q44+Q42+Q40+Q38+Q36+Q34</f>
        <v>680.25999999999988</v>
      </c>
      <c r="R48" s="162">
        <f t="shared" si="12"/>
        <v>0</v>
      </c>
      <c r="U48" s="134"/>
      <c r="V48" s="129">
        <v>2</v>
      </c>
      <c r="W48" s="557"/>
    </row>
    <row r="49" spans="1:23" s="144" customFormat="1" ht="16.5" hidden="1" customHeight="1" x14ac:dyDescent="0.2">
      <c r="A49" s="157" t="s">
        <v>146</v>
      </c>
      <c r="B49" s="138" t="s">
        <v>147</v>
      </c>
      <c r="C49" s="139" t="s">
        <v>86</v>
      </c>
      <c r="D49" s="140">
        <v>1</v>
      </c>
      <c r="E49" s="142">
        <v>0</v>
      </c>
      <c r="F49" s="142"/>
      <c r="G49" s="142"/>
      <c r="H49" s="142"/>
      <c r="I49" s="142">
        <f>INT(F31*0.54%)</f>
        <v>3754862</v>
      </c>
      <c r="J49" s="142">
        <f>TRUNC(D49*I49)</f>
        <v>3754862</v>
      </c>
      <c r="K49" s="142">
        <f>E49+G49+I49</f>
        <v>3754862</v>
      </c>
      <c r="L49" s="142">
        <f>F49+H49+J49</f>
        <v>3754862</v>
      </c>
      <c r="M49" s="143"/>
      <c r="N49" s="558">
        <f t="shared" ref="N49" si="72">D50-D49</f>
        <v>0</v>
      </c>
      <c r="O49" s="559">
        <f t="shared" ref="O49" si="73">L50-L49</f>
        <v>-114813</v>
      </c>
      <c r="Q49" s="158">
        <v>1</v>
      </c>
      <c r="R49" s="159">
        <f t="shared" si="12"/>
        <v>0</v>
      </c>
      <c r="V49" s="144">
        <v>1</v>
      </c>
      <c r="W49" s="556">
        <f t="shared" ref="W49" si="74">L50-L49</f>
        <v>-114813</v>
      </c>
    </row>
    <row r="50" spans="1:23" ht="16.5" hidden="1" customHeight="1" x14ac:dyDescent="0.2">
      <c r="A50" s="160" t="s">
        <v>146</v>
      </c>
      <c r="B50" s="155" t="s">
        <v>148</v>
      </c>
      <c r="C50" s="147" t="s">
        <v>114</v>
      </c>
      <c r="D50" s="148">
        <v>1</v>
      </c>
      <c r="E50" s="149">
        <v>0</v>
      </c>
      <c r="F50" s="149"/>
      <c r="G50" s="149"/>
      <c r="H50" s="149"/>
      <c r="I50" s="149">
        <f>INT(F32*0.54%)</f>
        <v>3640049</v>
      </c>
      <c r="J50" s="149">
        <f t="shared" ref="J50:J150" si="75">TRUNC(D50*I50)</f>
        <v>3640049</v>
      </c>
      <c r="K50" s="149">
        <f t="shared" si="59"/>
        <v>3640049</v>
      </c>
      <c r="L50" s="149">
        <f t="shared" si="59"/>
        <v>3640049</v>
      </c>
      <c r="M50" s="150"/>
      <c r="N50" s="558"/>
      <c r="O50" s="559"/>
      <c r="Q50" s="161">
        <v>1</v>
      </c>
      <c r="R50" s="162">
        <f t="shared" si="12"/>
        <v>0</v>
      </c>
      <c r="U50" s="134"/>
      <c r="V50" s="129">
        <v>2</v>
      </c>
      <c r="W50" s="557"/>
    </row>
    <row r="51" spans="1:23" s="144" customFormat="1" ht="16.5" hidden="1" customHeight="1" x14ac:dyDescent="0.2">
      <c r="A51" s="157" t="s">
        <v>149</v>
      </c>
      <c r="B51" s="138"/>
      <c r="C51" s="139"/>
      <c r="D51" s="140"/>
      <c r="E51" s="142"/>
      <c r="F51" s="142">
        <f>F53+F55+F57+F59+F61+F63</f>
        <v>532794500</v>
      </c>
      <c r="G51" s="142"/>
      <c r="H51" s="142"/>
      <c r="I51" s="142"/>
      <c r="J51" s="142">
        <f>J53+J55+J57+J59+J61+J63</f>
        <v>2877090</v>
      </c>
      <c r="K51" s="142"/>
      <c r="L51" s="142">
        <f>F51+H51+J51</f>
        <v>535671590</v>
      </c>
      <c r="M51" s="143"/>
      <c r="N51" s="558">
        <f t="shared" ref="N51" si="76">D52-D51</f>
        <v>0</v>
      </c>
      <c r="O51" s="559">
        <f t="shared" ref="O51" si="77">L52-L51</f>
        <v>-292981590</v>
      </c>
      <c r="Q51" s="158"/>
      <c r="R51" s="159">
        <f t="shared" si="12"/>
        <v>0</v>
      </c>
      <c r="V51" s="144">
        <v>1</v>
      </c>
      <c r="W51" s="556">
        <f t="shared" ref="W51" si="78">L52-L51</f>
        <v>-292981590</v>
      </c>
    </row>
    <row r="52" spans="1:23" ht="25.5" customHeight="1" x14ac:dyDescent="0.2">
      <c r="A52" s="520" t="s">
        <v>149</v>
      </c>
      <c r="B52" s="521" t="s">
        <v>0</v>
      </c>
      <c r="C52" s="522" t="s">
        <v>0</v>
      </c>
      <c r="D52" s="523"/>
      <c r="E52" s="524"/>
      <c r="F52" s="524">
        <f>F54+F56+F58+F60+F62+F64</f>
        <v>241386930</v>
      </c>
      <c r="G52" s="524"/>
      <c r="H52" s="524"/>
      <c r="I52" s="524"/>
      <c r="J52" s="524">
        <f>J54+J56+J58+J60+J62+J64</f>
        <v>1303070</v>
      </c>
      <c r="K52" s="524"/>
      <c r="L52" s="524">
        <f t="shared" si="59"/>
        <v>242690000</v>
      </c>
      <c r="M52" s="525"/>
      <c r="N52" s="558"/>
      <c r="O52" s="559"/>
      <c r="Q52" s="161"/>
      <c r="R52" s="162">
        <f t="shared" si="12"/>
        <v>0</v>
      </c>
      <c r="U52" s="490">
        <f>SUBTOTAL(9,U54:U62)</f>
        <v>241386930</v>
      </c>
      <c r="V52" s="487">
        <f>U52*0.54%</f>
        <v>1303489.422</v>
      </c>
      <c r="W52" s="557"/>
    </row>
    <row r="53" spans="1:23" s="144" customFormat="1" ht="16.5" hidden="1" customHeight="1" x14ac:dyDescent="0.2">
      <c r="A53" s="157" t="s">
        <v>150</v>
      </c>
      <c r="B53" s="138" t="s">
        <v>151</v>
      </c>
      <c r="C53" s="139" t="s">
        <v>9</v>
      </c>
      <c r="D53" s="140">
        <v>1142</v>
      </c>
      <c r="E53" s="142">
        <v>96460</v>
      </c>
      <c r="F53" s="142">
        <f>TRUNC(D53*E53)</f>
        <v>110157320</v>
      </c>
      <c r="G53" s="142"/>
      <c r="H53" s="142"/>
      <c r="I53" s="142"/>
      <c r="J53" s="142">
        <f>TRUNC(D53*I53)</f>
        <v>0</v>
      </c>
      <c r="K53" s="142">
        <f>E53+G53+I53</f>
        <v>96460</v>
      </c>
      <c r="L53" s="142">
        <f>F53+H53+J53</f>
        <v>110157320</v>
      </c>
      <c r="M53" s="495"/>
      <c r="N53" s="558">
        <f t="shared" ref="N53" si="79">D54-D53</f>
        <v>-470</v>
      </c>
      <c r="O53" s="559">
        <f t="shared" ref="O53" si="80">L54-L53</f>
        <v>-45336200</v>
      </c>
      <c r="Q53" s="158">
        <v>1142</v>
      </c>
      <c r="R53" s="159">
        <f t="shared" si="12"/>
        <v>0</v>
      </c>
      <c r="V53" s="144">
        <v>1</v>
      </c>
      <c r="W53" s="556">
        <f t="shared" ref="W53" si="81">L54-L53</f>
        <v>-45336200</v>
      </c>
    </row>
    <row r="54" spans="1:23" ht="25.5" customHeight="1" x14ac:dyDescent="0.2">
      <c r="A54" s="518" t="s">
        <v>150</v>
      </c>
      <c r="B54" s="519" t="s">
        <v>152</v>
      </c>
      <c r="C54" s="506" t="s">
        <v>9</v>
      </c>
      <c r="D54" s="507">
        <v>672</v>
      </c>
      <c r="E54" s="509">
        <v>96460</v>
      </c>
      <c r="F54" s="509">
        <f t="shared" ref="F54:F112" si="82">TRUNC(D54*E54)</f>
        <v>64821120</v>
      </c>
      <c r="G54" s="509"/>
      <c r="H54" s="509"/>
      <c r="I54" s="509"/>
      <c r="J54" s="509">
        <f t="shared" si="75"/>
        <v>0</v>
      </c>
      <c r="K54" s="509">
        <f t="shared" si="59"/>
        <v>96460</v>
      </c>
      <c r="L54" s="509">
        <f t="shared" si="59"/>
        <v>64821120</v>
      </c>
      <c r="M54" s="507"/>
      <c r="N54" s="558"/>
      <c r="O54" s="559"/>
      <c r="Q54" s="161">
        <v>1142</v>
      </c>
      <c r="R54" s="162">
        <f t="shared" si="12"/>
        <v>470</v>
      </c>
      <c r="U54" s="490">
        <f>K54*D54</f>
        <v>64821120</v>
      </c>
      <c r="V54" s="488">
        <f>U52+V52</f>
        <v>242690419.42199999</v>
      </c>
      <c r="W54" s="557"/>
    </row>
    <row r="55" spans="1:23" s="144" customFormat="1" ht="16.5" hidden="1" customHeight="1" x14ac:dyDescent="0.2">
      <c r="A55" s="157" t="s">
        <v>150</v>
      </c>
      <c r="B55" s="138" t="s">
        <v>153</v>
      </c>
      <c r="C55" s="139" t="s">
        <v>9</v>
      </c>
      <c r="D55" s="140">
        <v>1606</v>
      </c>
      <c r="E55" s="142">
        <v>91280</v>
      </c>
      <c r="F55" s="142">
        <f>TRUNC(D55*E55)</f>
        <v>146595680</v>
      </c>
      <c r="G55" s="142"/>
      <c r="H55" s="142"/>
      <c r="I55" s="142"/>
      <c r="J55" s="142">
        <f>TRUNC(D55*I55)</f>
        <v>0</v>
      </c>
      <c r="K55" s="142">
        <f>E55+G55+I55</f>
        <v>91280</v>
      </c>
      <c r="L55" s="142">
        <f>F55+H55+J55</f>
        <v>146595680</v>
      </c>
      <c r="M55" s="495"/>
      <c r="N55" s="558">
        <f t="shared" ref="N55" si="83">D56-D55</f>
        <v>-963</v>
      </c>
      <c r="O55" s="559">
        <f t="shared" ref="O55" si="84">L56-L55</f>
        <v>-87902640</v>
      </c>
      <c r="Q55" s="158">
        <v>1606</v>
      </c>
      <c r="R55" s="159">
        <f t="shared" si="12"/>
        <v>0</v>
      </c>
      <c r="V55" s="144">
        <v>1</v>
      </c>
      <c r="W55" s="556">
        <f t="shared" ref="W55" si="85">L56-L55</f>
        <v>-87902640</v>
      </c>
    </row>
    <row r="56" spans="1:23" ht="25.5" customHeight="1" x14ac:dyDescent="0.2">
      <c r="A56" s="518" t="s">
        <v>150</v>
      </c>
      <c r="B56" s="519" t="s">
        <v>154</v>
      </c>
      <c r="C56" s="506" t="s">
        <v>9</v>
      </c>
      <c r="D56" s="507">
        <v>643</v>
      </c>
      <c r="E56" s="509">
        <v>91280</v>
      </c>
      <c r="F56" s="509">
        <f t="shared" si="82"/>
        <v>58693040</v>
      </c>
      <c r="G56" s="509"/>
      <c r="H56" s="509"/>
      <c r="I56" s="509"/>
      <c r="J56" s="509">
        <f t="shared" si="75"/>
        <v>0</v>
      </c>
      <c r="K56" s="509">
        <f t="shared" ref="K56:L70" si="86">E56+G56+I56</f>
        <v>91280</v>
      </c>
      <c r="L56" s="509">
        <f t="shared" si="86"/>
        <v>58693040</v>
      </c>
      <c r="M56" s="507"/>
      <c r="N56" s="558"/>
      <c r="O56" s="559"/>
      <c r="Q56" s="161">
        <v>1606</v>
      </c>
      <c r="R56" s="162">
        <f t="shared" si="12"/>
        <v>963</v>
      </c>
      <c r="U56" s="490">
        <f>K56*D56</f>
        <v>58693040</v>
      </c>
      <c r="V56" s="129">
        <v>2</v>
      </c>
      <c r="W56" s="557"/>
    </row>
    <row r="57" spans="1:23" s="144" customFormat="1" ht="16.5" hidden="1" customHeight="1" x14ac:dyDescent="0.2">
      <c r="A57" s="157" t="s">
        <v>155</v>
      </c>
      <c r="B57" s="138" t="s">
        <v>156</v>
      </c>
      <c r="C57" s="139" t="s">
        <v>9</v>
      </c>
      <c r="D57" s="140">
        <v>1070</v>
      </c>
      <c r="E57" s="142">
        <v>80700</v>
      </c>
      <c r="F57" s="142">
        <f>TRUNC(D57*E57)</f>
        <v>86349000</v>
      </c>
      <c r="G57" s="142"/>
      <c r="H57" s="142"/>
      <c r="I57" s="142"/>
      <c r="J57" s="142">
        <f>TRUNC(D57*I57)</f>
        <v>0</v>
      </c>
      <c r="K57" s="142">
        <f>E57+G57+I57</f>
        <v>80700</v>
      </c>
      <c r="L57" s="142">
        <f>F57+H57+J57</f>
        <v>86349000</v>
      </c>
      <c r="M57" s="495"/>
      <c r="N57" s="558">
        <f t="shared" ref="N57" si="87">D58-D57</f>
        <v>-642</v>
      </c>
      <c r="O57" s="559">
        <f t="shared" ref="O57" si="88">L58-L57</f>
        <v>-51809400</v>
      </c>
      <c r="Q57" s="158">
        <v>1070</v>
      </c>
      <c r="R57" s="159">
        <f t="shared" si="12"/>
        <v>0</v>
      </c>
      <c r="V57" s="144">
        <v>1</v>
      </c>
      <c r="W57" s="556">
        <f t="shared" ref="W57" si="89">L58-L57</f>
        <v>-51809400</v>
      </c>
    </row>
    <row r="58" spans="1:23" ht="25.5" customHeight="1" x14ac:dyDescent="0.2">
      <c r="A58" s="518" t="s">
        <v>155</v>
      </c>
      <c r="B58" s="519" t="s">
        <v>157</v>
      </c>
      <c r="C58" s="506" t="s">
        <v>9</v>
      </c>
      <c r="D58" s="507">
        <v>428</v>
      </c>
      <c r="E58" s="509">
        <v>80700</v>
      </c>
      <c r="F58" s="509">
        <f t="shared" si="82"/>
        <v>34539600</v>
      </c>
      <c r="G58" s="509"/>
      <c r="H58" s="509"/>
      <c r="I58" s="509"/>
      <c r="J58" s="509">
        <f t="shared" si="75"/>
        <v>0</v>
      </c>
      <c r="K58" s="509">
        <f t="shared" si="86"/>
        <v>80700</v>
      </c>
      <c r="L58" s="509">
        <f t="shared" si="86"/>
        <v>34539600</v>
      </c>
      <c r="M58" s="507"/>
      <c r="N58" s="558"/>
      <c r="O58" s="559"/>
      <c r="Q58" s="161">
        <v>1070</v>
      </c>
      <c r="R58" s="162">
        <f t="shared" si="12"/>
        <v>642</v>
      </c>
      <c r="U58" s="490">
        <f>K58*D58</f>
        <v>34539600</v>
      </c>
      <c r="V58" s="129">
        <v>2</v>
      </c>
      <c r="W58" s="557"/>
    </row>
    <row r="59" spans="1:23" s="144" customFormat="1" ht="16.5" hidden="1" customHeight="1" x14ac:dyDescent="0.2">
      <c r="A59" s="157" t="s">
        <v>150</v>
      </c>
      <c r="B59" s="138" t="s">
        <v>158</v>
      </c>
      <c r="C59" s="139" t="s">
        <v>9</v>
      </c>
      <c r="D59" s="140">
        <v>1463</v>
      </c>
      <c r="E59" s="142">
        <v>80750</v>
      </c>
      <c r="F59" s="142">
        <f>TRUNC(D59*E59)</f>
        <v>118137250</v>
      </c>
      <c r="G59" s="142"/>
      <c r="H59" s="142"/>
      <c r="I59" s="142"/>
      <c r="J59" s="142">
        <f>TRUNC(D59*I59)</f>
        <v>0</v>
      </c>
      <c r="K59" s="142">
        <f>E59+G59+I59</f>
        <v>80750</v>
      </c>
      <c r="L59" s="142">
        <f>F59+H59+J59</f>
        <v>118137250</v>
      </c>
      <c r="M59" s="495"/>
      <c r="N59" s="558">
        <f t="shared" ref="N59" si="90">D60-D59</f>
        <v>-820</v>
      </c>
      <c r="O59" s="559">
        <f t="shared" ref="O59" si="91">L60-L59</f>
        <v>-66215000</v>
      </c>
      <c r="Q59" s="158">
        <v>1463</v>
      </c>
      <c r="R59" s="159">
        <f t="shared" si="12"/>
        <v>0</v>
      </c>
      <c r="V59" s="144">
        <v>1</v>
      </c>
      <c r="W59" s="556">
        <f t="shared" ref="W59" si="92">L60-L59</f>
        <v>-66215000</v>
      </c>
    </row>
    <row r="60" spans="1:23" ht="25.5" customHeight="1" x14ac:dyDescent="0.2">
      <c r="A60" s="518" t="s">
        <v>150</v>
      </c>
      <c r="B60" s="519" t="s">
        <v>159</v>
      </c>
      <c r="C60" s="506" t="s">
        <v>9</v>
      </c>
      <c r="D60" s="507">
        <v>643</v>
      </c>
      <c r="E60" s="509">
        <v>80750</v>
      </c>
      <c r="F60" s="509">
        <f t="shared" si="82"/>
        <v>51922250</v>
      </c>
      <c r="G60" s="509"/>
      <c r="H60" s="509"/>
      <c r="I60" s="509"/>
      <c r="J60" s="509">
        <f t="shared" si="75"/>
        <v>0</v>
      </c>
      <c r="K60" s="509">
        <f t="shared" si="86"/>
        <v>80750</v>
      </c>
      <c r="L60" s="509">
        <f t="shared" si="86"/>
        <v>51922250</v>
      </c>
      <c r="M60" s="507"/>
      <c r="N60" s="558"/>
      <c r="O60" s="559"/>
      <c r="Q60" s="161">
        <v>1463</v>
      </c>
      <c r="R60" s="162">
        <f t="shared" si="12"/>
        <v>820</v>
      </c>
      <c r="U60" s="490">
        <f>K60*D60</f>
        <v>51922250</v>
      </c>
      <c r="V60" s="129">
        <v>2</v>
      </c>
      <c r="W60" s="557"/>
    </row>
    <row r="61" spans="1:23" s="144" customFormat="1" ht="16.5" hidden="1" customHeight="1" x14ac:dyDescent="0.2">
      <c r="A61" s="157" t="s">
        <v>155</v>
      </c>
      <c r="B61" s="138" t="s">
        <v>158</v>
      </c>
      <c r="C61" s="139" t="s">
        <v>9</v>
      </c>
      <c r="D61" s="140">
        <v>975</v>
      </c>
      <c r="E61" s="142">
        <v>73390</v>
      </c>
      <c r="F61" s="142">
        <f>TRUNC(D61*E61)</f>
        <v>71555250</v>
      </c>
      <c r="G61" s="142"/>
      <c r="H61" s="142"/>
      <c r="I61" s="142"/>
      <c r="J61" s="142">
        <f>TRUNC(D61*I61)</f>
        <v>0</v>
      </c>
      <c r="K61" s="142">
        <f>E61+G61+I61</f>
        <v>73390</v>
      </c>
      <c r="L61" s="142">
        <f>F61+H61+J61</f>
        <v>71555250</v>
      </c>
      <c r="M61" s="495"/>
      <c r="N61" s="558">
        <f t="shared" ref="N61" si="93">D62-D61</f>
        <v>-547</v>
      </c>
      <c r="O61" s="559">
        <f t="shared" ref="O61" si="94">L62-L61</f>
        <v>-40144330</v>
      </c>
      <c r="Q61" s="158">
        <v>975</v>
      </c>
      <c r="R61" s="159">
        <f t="shared" si="12"/>
        <v>0</v>
      </c>
      <c r="V61" s="144">
        <v>1</v>
      </c>
      <c r="W61" s="556">
        <f t="shared" ref="W61" si="95">L62-L61</f>
        <v>-40144330</v>
      </c>
    </row>
    <row r="62" spans="1:23" ht="25.5" customHeight="1" x14ac:dyDescent="0.2">
      <c r="A62" s="518" t="s">
        <v>155</v>
      </c>
      <c r="B62" s="519" t="s">
        <v>159</v>
      </c>
      <c r="C62" s="506" t="s">
        <v>9</v>
      </c>
      <c r="D62" s="507">
        <v>428</v>
      </c>
      <c r="E62" s="509">
        <v>73390</v>
      </c>
      <c r="F62" s="509">
        <f t="shared" si="82"/>
        <v>31410920</v>
      </c>
      <c r="G62" s="509"/>
      <c r="H62" s="509"/>
      <c r="I62" s="509"/>
      <c r="J62" s="509">
        <f t="shared" si="75"/>
        <v>0</v>
      </c>
      <c r="K62" s="509">
        <f t="shared" si="86"/>
        <v>73390</v>
      </c>
      <c r="L62" s="509">
        <f t="shared" si="86"/>
        <v>31410920</v>
      </c>
      <c r="M62" s="507"/>
      <c r="N62" s="558"/>
      <c r="O62" s="559"/>
      <c r="Q62" s="161">
        <v>975</v>
      </c>
      <c r="R62" s="162">
        <f t="shared" si="12"/>
        <v>547</v>
      </c>
      <c r="U62" s="490">
        <f>K62*D62</f>
        <v>31410920</v>
      </c>
      <c r="V62" s="129">
        <v>2</v>
      </c>
      <c r="W62" s="557"/>
    </row>
    <row r="63" spans="1:23" s="144" customFormat="1" ht="16.5" hidden="1" customHeight="1" x14ac:dyDescent="0.2">
      <c r="A63" s="157" t="s">
        <v>160</v>
      </c>
      <c r="B63" s="138" t="s">
        <v>147</v>
      </c>
      <c r="C63" s="139" t="s">
        <v>86</v>
      </c>
      <c r="D63" s="140">
        <v>1</v>
      </c>
      <c r="E63" s="142">
        <v>0</v>
      </c>
      <c r="F63" s="142">
        <f>TRUNC(D63*E63)</f>
        <v>0</v>
      </c>
      <c r="G63" s="142"/>
      <c r="H63" s="142"/>
      <c r="I63" s="142">
        <f>INT(F51*0.54%)</f>
        <v>2877090</v>
      </c>
      <c r="J63" s="142">
        <f>TRUNC(D63*I63)</f>
        <v>2877090</v>
      </c>
      <c r="K63" s="142">
        <f>E63+G63+I63</f>
        <v>2877090</v>
      </c>
      <c r="L63" s="142">
        <f>F63+H63+J63</f>
        <v>2877090</v>
      </c>
      <c r="M63" s="495"/>
      <c r="N63" s="558">
        <f t="shared" ref="N63" si="96">D64-D63</f>
        <v>0</v>
      </c>
      <c r="O63" s="559">
        <f t="shared" ref="O63" si="97">L64-L63</f>
        <v>-1574020</v>
      </c>
      <c r="Q63" s="158">
        <v>1</v>
      </c>
      <c r="R63" s="159">
        <f t="shared" si="12"/>
        <v>0</v>
      </c>
      <c r="V63" s="144">
        <v>1</v>
      </c>
      <c r="W63" s="556">
        <f t="shared" ref="W63" si="98">L64-L63</f>
        <v>-1574020</v>
      </c>
    </row>
    <row r="64" spans="1:23" ht="25.5" customHeight="1" x14ac:dyDescent="0.2">
      <c r="A64" s="518" t="s">
        <v>160</v>
      </c>
      <c r="B64" s="519" t="s">
        <v>148</v>
      </c>
      <c r="C64" s="506" t="s">
        <v>114</v>
      </c>
      <c r="D64" s="507">
        <v>1</v>
      </c>
      <c r="E64" s="509">
        <v>0</v>
      </c>
      <c r="F64" s="509">
        <f t="shared" si="82"/>
        <v>0</v>
      </c>
      <c r="G64" s="509"/>
      <c r="H64" s="509"/>
      <c r="I64" s="509">
        <f>INT(F52*0.54%)-419</f>
        <v>1303070</v>
      </c>
      <c r="J64" s="509">
        <f t="shared" si="75"/>
        <v>1303070</v>
      </c>
      <c r="K64" s="509">
        <f t="shared" si="86"/>
        <v>1303070</v>
      </c>
      <c r="L64" s="509">
        <f t="shared" si="86"/>
        <v>1303070</v>
      </c>
      <c r="M64" s="507"/>
      <c r="N64" s="558"/>
      <c r="O64" s="559"/>
      <c r="Q64" s="161">
        <v>1</v>
      </c>
      <c r="R64" s="162">
        <f t="shared" si="12"/>
        <v>0</v>
      </c>
      <c r="V64" s="129">
        <v>2</v>
      </c>
      <c r="W64" s="557"/>
    </row>
    <row r="65" spans="1:23" s="144" customFormat="1" ht="16.5" hidden="1" customHeight="1" x14ac:dyDescent="0.2">
      <c r="A65" s="157" t="s">
        <v>161</v>
      </c>
      <c r="B65" s="138"/>
      <c r="C65" s="139" t="s">
        <v>86</v>
      </c>
      <c r="D65" s="140"/>
      <c r="E65" s="142"/>
      <c r="F65" s="142">
        <f>F67+F69+F71+F73+F75+F77+F79+F81+F83+F85+F87+F89+F91+F93+F101+F103+F105+F107+F109+F111+F95+F97+F99+F113+F115+F117+F119+F121+F123+F125</f>
        <v>457024870</v>
      </c>
      <c r="G65" s="142"/>
      <c r="H65" s="142"/>
      <c r="I65" s="142"/>
      <c r="J65" s="142">
        <f>J67+J69+J71+J73+J75+J77+J79+J81+J83+J85+J87+J89+J91+J93+J101+J103+J105+J107+J109+J111+J127</f>
        <v>2467934</v>
      </c>
      <c r="K65" s="142"/>
      <c r="L65" s="142">
        <f>F65+H65+J65</f>
        <v>459492804</v>
      </c>
      <c r="M65" s="495"/>
      <c r="N65" s="558">
        <f t="shared" ref="N65" si="99">D66-D65</f>
        <v>0</v>
      </c>
      <c r="O65" s="559">
        <f t="shared" ref="O65" si="100">L66-L65</f>
        <v>-210697804</v>
      </c>
      <c r="Q65" s="158"/>
      <c r="R65" s="159">
        <f t="shared" si="12"/>
        <v>0</v>
      </c>
      <c r="V65" s="144">
        <v>1</v>
      </c>
      <c r="W65" s="556">
        <f t="shared" ref="W65" si="101">L66-L65</f>
        <v>-210697804</v>
      </c>
    </row>
    <row r="66" spans="1:23" ht="25.5" customHeight="1" x14ac:dyDescent="0.2">
      <c r="A66" s="520" t="s">
        <v>161</v>
      </c>
      <c r="B66" s="521" t="s">
        <v>0</v>
      </c>
      <c r="C66" s="522" t="s">
        <v>441</v>
      </c>
      <c r="D66" s="523"/>
      <c r="E66" s="524"/>
      <c r="F66" s="524">
        <f>F68+F70+F72+F74+F76+F78+F80+F82+F84+F86+F88+F90+F92+F94+F102+F104+F106+F108+F110+F112+F96+F98+F100+F114+F116+F118+F120+F122+F124+F126</f>
        <v>247459170</v>
      </c>
      <c r="G66" s="524"/>
      <c r="H66" s="524"/>
      <c r="I66" s="524"/>
      <c r="J66" s="524">
        <f>J68+J70+J72+J74+J76+J78+J80+J82+J84+J86+J88+J90+J92+J94+J102+J104+J106+J108+J110+J112+J128</f>
        <v>1335830</v>
      </c>
      <c r="K66" s="524"/>
      <c r="L66" s="524">
        <f t="shared" si="86"/>
        <v>248795000</v>
      </c>
      <c r="M66" s="525"/>
      <c r="N66" s="558"/>
      <c r="O66" s="559"/>
      <c r="Q66" s="161"/>
      <c r="R66" s="162">
        <f t="shared" si="12"/>
        <v>0</v>
      </c>
      <c r="U66" s="490">
        <f>SUBTOTAL(9,U68:U126)</f>
        <v>247459170</v>
      </c>
      <c r="V66" s="487">
        <f>U66*0.54%</f>
        <v>1336279.5180000002</v>
      </c>
      <c r="W66" s="557"/>
    </row>
    <row r="67" spans="1:23" s="144" customFormat="1" ht="16.5" hidden="1" customHeight="1" x14ac:dyDescent="0.2">
      <c r="A67" s="157" t="s">
        <v>162</v>
      </c>
      <c r="B67" s="138" t="s">
        <v>163</v>
      </c>
      <c r="C67" s="139" t="s">
        <v>47</v>
      </c>
      <c r="D67" s="140">
        <v>12</v>
      </c>
      <c r="E67" s="142">
        <v>555120</v>
      </c>
      <c r="F67" s="142">
        <f>TRUNC(D67*E67)</f>
        <v>6661440</v>
      </c>
      <c r="G67" s="142"/>
      <c r="H67" s="142"/>
      <c r="I67" s="142"/>
      <c r="J67" s="142">
        <f>TRUNC(D67*I67)</f>
        <v>0</v>
      </c>
      <c r="K67" s="142">
        <f>E67+G67+I67</f>
        <v>555120</v>
      </c>
      <c r="L67" s="142">
        <f>F67+H67+J67</f>
        <v>6661440</v>
      </c>
      <c r="M67" s="495"/>
      <c r="N67" s="558">
        <f t="shared" ref="N67" si="102">D68-D67</f>
        <v>0</v>
      </c>
      <c r="O67" s="559">
        <f t="shared" ref="O67" si="103">L68-L67</f>
        <v>0</v>
      </c>
      <c r="Q67" s="158">
        <v>12</v>
      </c>
      <c r="R67" s="159">
        <f t="shared" si="12"/>
        <v>0</v>
      </c>
      <c r="V67" s="488">
        <v>242690419.42199999</v>
      </c>
      <c r="W67" s="556">
        <f t="shared" ref="W67" si="104">L68-L67</f>
        <v>0</v>
      </c>
    </row>
    <row r="68" spans="1:23" ht="25.5" customHeight="1" x14ac:dyDescent="0.2">
      <c r="A68" s="518" t="s">
        <v>162</v>
      </c>
      <c r="B68" s="519" t="s">
        <v>164</v>
      </c>
      <c r="C68" s="506" t="s">
        <v>165</v>
      </c>
      <c r="D68" s="507">
        <v>12</v>
      </c>
      <c r="E68" s="509">
        <v>555120</v>
      </c>
      <c r="F68" s="509">
        <f t="shared" si="82"/>
        <v>6661440</v>
      </c>
      <c r="G68" s="509"/>
      <c r="H68" s="509"/>
      <c r="I68" s="509"/>
      <c r="J68" s="509">
        <f t="shared" si="75"/>
        <v>0</v>
      </c>
      <c r="K68" s="509">
        <f t="shared" si="86"/>
        <v>555120</v>
      </c>
      <c r="L68" s="509">
        <f t="shared" si="86"/>
        <v>6661440</v>
      </c>
      <c r="M68" s="507"/>
      <c r="N68" s="558"/>
      <c r="O68" s="559"/>
      <c r="Q68" s="161">
        <v>12</v>
      </c>
      <c r="R68" s="162">
        <f t="shared" si="12"/>
        <v>0</v>
      </c>
      <c r="U68" s="490">
        <f>K68*D68</f>
        <v>6661440</v>
      </c>
      <c r="V68" s="488">
        <f>V66+U66</f>
        <v>248795449.51800001</v>
      </c>
      <c r="W68" s="557"/>
    </row>
    <row r="69" spans="1:23" s="144" customFormat="1" ht="16.5" hidden="1" customHeight="1" x14ac:dyDescent="0.2">
      <c r="A69" s="157" t="s">
        <v>162</v>
      </c>
      <c r="B69" s="138" t="s">
        <v>166</v>
      </c>
      <c r="C69" s="139" t="s">
        <v>47</v>
      </c>
      <c r="D69" s="140">
        <v>1</v>
      </c>
      <c r="E69" s="142">
        <v>622380</v>
      </c>
      <c r="F69" s="142">
        <f>TRUNC(D69*E69)</f>
        <v>622380</v>
      </c>
      <c r="G69" s="142"/>
      <c r="H69" s="142"/>
      <c r="I69" s="142"/>
      <c r="J69" s="142">
        <f>TRUNC(D69*I69)</f>
        <v>0</v>
      </c>
      <c r="K69" s="142">
        <f>E69+G69+I69</f>
        <v>622380</v>
      </c>
      <c r="L69" s="142">
        <f>F69+H69+J69</f>
        <v>622380</v>
      </c>
      <c r="M69" s="495"/>
      <c r="N69" s="558">
        <f t="shared" ref="N69" si="105">D70-D69</f>
        <v>-1</v>
      </c>
      <c r="O69" s="559">
        <f t="shared" ref="O69" si="106">L70-L69</f>
        <v>-622380</v>
      </c>
      <c r="Q69" s="158">
        <v>1</v>
      </c>
      <c r="R69" s="159">
        <f t="shared" si="12"/>
        <v>0</v>
      </c>
      <c r="V69" s="144">
        <v>1</v>
      </c>
      <c r="W69" s="556">
        <f t="shared" ref="W69" si="107">L70-L69</f>
        <v>-622380</v>
      </c>
    </row>
    <row r="70" spans="1:23" ht="16.5" hidden="1" customHeight="1" x14ac:dyDescent="0.2">
      <c r="A70" s="160" t="s">
        <v>162</v>
      </c>
      <c r="B70" s="155" t="s">
        <v>167</v>
      </c>
      <c r="C70" s="147" t="s">
        <v>165</v>
      </c>
      <c r="D70" s="148"/>
      <c r="E70" s="149">
        <v>622380</v>
      </c>
      <c r="F70" s="149">
        <f t="shared" si="82"/>
        <v>0</v>
      </c>
      <c r="G70" s="149"/>
      <c r="H70" s="149"/>
      <c r="I70" s="149"/>
      <c r="J70" s="149">
        <f t="shared" si="75"/>
        <v>0</v>
      </c>
      <c r="K70" s="149">
        <f t="shared" si="86"/>
        <v>622380</v>
      </c>
      <c r="L70" s="149">
        <f t="shared" si="86"/>
        <v>0</v>
      </c>
      <c r="M70" s="150"/>
      <c r="N70" s="558"/>
      <c r="O70" s="559"/>
      <c r="Q70" s="161">
        <v>1</v>
      </c>
      <c r="R70" s="162">
        <f t="shared" si="12"/>
        <v>1</v>
      </c>
      <c r="U70" s="134"/>
      <c r="V70" s="129">
        <v>2</v>
      </c>
      <c r="W70" s="557"/>
    </row>
    <row r="71" spans="1:23" s="144" customFormat="1" ht="16.5" hidden="1" customHeight="1" x14ac:dyDescent="0.2">
      <c r="A71" s="157" t="s">
        <v>162</v>
      </c>
      <c r="B71" s="138" t="s">
        <v>168</v>
      </c>
      <c r="C71" s="139" t="s">
        <v>47</v>
      </c>
      <c r="D71" s="140">
        <v>9</v>
      </c>
      <c r="E71" s="142">
        <v>782160</v>
      </c>
      <c r="F71" s="142">
        <f>TRUNC(D71*E71)</f>
        <v>7039440</v>
      </c>
      <c r="G71" s="142"/>
      <c r="H71" s="142"/>
      <c r="I71" s="142"/>
      <c r="J71" s="142">
        <f>TRUNC(D71*I71)</f>
        <v>0</v>
      </c>
      <c r="K71" s="142">
        <f>E71+G71+I71</f>
        <v>782160</v>
      </c>
      <c r="L71" s="142">
        <f>F71+H71+J71</f>
        <v>7039440</v>
      </c>
      <c r="M71" s="143"/>
      <c r="N71" s="558">
        <f t="shared" ref="N71" si="108">D72-D71</f>
        <v>-9</v>
      </c>
      <c r="O71" s="559">
        <f t="shared" ref="O71" si="109">L72-L71</f>
        <v>-7039440</v>
      </c>
      <c r="Q71" s="158">
        <v>9</v>
      </c>
      <c r="R71" s="159">
        <f t="shared" si="12"/>
        <v>0</v>
      </c>
      <c r="V71" s="144">
        <v>1</v>
      </c>
      <c r="W71" s="556">
        <f t="shared" ref="W71" si="110">L72-L71</f>
        <v>-7039440</v>
      </c>
    </row>
    <row r="72" spans="1:23" ht="16.5" hidden="1" customHeight="1" x14ac:dyDescent="0.2">
      <c r="A72" s="160" t="s">
        <v>162</v>
      </c>
      <c r="B72" s="155" t="s">
        <v>169</v>
      </c>
      <c r="C72" s="147" t="s">
        <v>165</v>
      </c>
      <c r="D72" s="148"/>
      <c r="E72" s="149">
        <v>782160</v>
      </c>
      <c r="F72" s="149">
        <f t="shared" si="82"/>
        <v>0</v>
      </c>
      <c r="G72" s="149"/>
      <c r="H72" s="149"/>
      <c r="I72" s="149"/>
      <c r="J72" s="149">
        <f t="shared" si="75"/>
        <v>0</v>
      </c>
      <c r="K72" s="149">
        <f t="shared" ref="K72:L86" si="111">E72+G72+I72</f>
        <v>782160</v>
      </c>
      <c r="L72" s="149">
        <f t="shared" si="111"/>
        <v>0</v>
      </c>
      <c r="M72" s="150"/>
      <c r="N72" s="558"/>
      <c r="O72" s="559"/>
      <c r="Q72" s="161">
        <v>9</v>
      </c>
      <c r="R72" s="162">
        <f t="shared" si="12"/>
        <v>9</v>
      </c>
      <c r="U72" s="134"/>
      <c r="V72" s="129">
        <v>2</v>
      </c>
      <c r="W72" s="557"/>
    </row>
    <row r="73" spans="1:23" s="144" customFormat="1" ht="16.5" hidden="1" customHeight="1" x14ac:dyDescent="0.2">
      <c r="A73" s="157" t="s">
        <v>162</v>
      </c>
      <c r="B73" s="138" t="s">
        <v>170</v>
      </c>
      <c r="C73" s="139" t="s">
        <v>47</v>
      </c>
      <c r="D73" s="140">
        <v>25</v>
      </c>
      <c r="E73" s="142">
        <v>988620</v>
      </c>
      <c r="F73" s="142">
        <f>TRUNC(D73*E73)</f>
        <v>24715500</v>
      </c>
      <c r="G73" s="142"/>
      <c r="H73" s="142"/>
      <c r="I73" s="142"/>
      <c r="J73" s="142">
        <f>TRUNC(D73*I73)</f>
        <v>0</v>
      </c>
      <c r="K73" s="142">
        <f>E73+G73+I73</f>
        <v>988620</v>
      </c>
      <c r="L73" s="142">
        <f>F73+H73+J73</f>
        <v>24715500</v>
      </c>
      <c r="M73" s="143"/>
      <c r="N73" s="558">
        <f t="shared" ref="N73" si="112">D74-D73</f>
        <v>-25</v>
      </c>
      <c r="O73" s="559">
        <f t="shared" ref="O73" si="113">L74-L73</f>
        <v>-24715500</v>
      </c>
      <c r="Q73" s="158">
        <v>25</v>
      </c>
      <c r="R73" s="159">
        <f t="shared" si="12"/>
        <v>0</v>
      </c>
      <c r="V73" s="144">
        <v>1</v>
      </c>
      <c r="W73" s="556">
        <f t="shared" ref="W73" si="114">L74-L73</f>
        <v>-24715500</v>
      </c>
    </row>
    <row r="74" spans="1:23" ht="16.5" hidden="1" customHeight="1" x14ac:dyDescent="0.2">
      <c r="A74" s="160" t="s">
        <v>162</v>
      </c>
      <c r="B74" s="155" t="s">
        <v>171</v>
      </c>
      <c r="C74" s="147" t="s">
        <v>165</v>
      </c>
      <c r="D74" s="148"/>
      <c r="E74" s="149">
        <v>988620</v>
      </c>
      <c r="F74" s="149">
        <f t="shared" si="82"/>
        <v>0</v>
      </c>
      <c r="G74" s="149"/>
      <c r="H74" s="149"/>
      <c r="I74" s="149"/>
      <c r="J74" s="149">
        <f t="shared" si="75"/>
        <v>0</v>
      </c>
      <c r="K74" s="149">
        <f t="shared" si="111"/>
        <v>988620</v>
      </c>
      <c r="L74" s="149">
        <f t="shared" si="111"/>
        <v>0</v>
      </c>
      <c r="M74" s="150"/>
      <c r="N74" s="558"/>
      <c r="O74" s="559"/>
      <c r="Q74" s="161">
        <v>25</v>
      </c>
      <c r="R74" s="162">
        <f t="shared" si="12"/>
        <v>25</v>
      </c>
      <c r="U74" s="134"/>
      <c r="V74" s="129">
        <v>2</v>
      </c>
      <c r="W74" s="557"/>
    </row>
    <row r="75" spans="1:23" s="144" customFormat="1" ht="16.5" hidden="1" customHeight="1" x14ac:dyDescent="0.2">
      <c r="A75" s="157" t="s">
        <v>162</v>
      </c>
      <c r="B75" s="138" t="s">
        <v>172</v>
      </c>
      <c r="C75" s="139" t="s">
        <v>47</v>
      </c>
      <c r="D75" s="140">
        <v>13</v>
      </c>
      <c r="E75" s="142">
        <v>1172280</v>
      </c>
      <c r="F75" s="142">
        <f>TRUNC(D75*E75)</f>
        <v>15239640</v>
      </c>
      <c r="G75" s="142"/>
      <c r="H75" s="142"/>
      <c r="I75" s="142"/>
      <c r="J75" s="142">
        <f>TRUNC(D75*I75)</f>
        <v>0</v>
      </c>
      <c r="K75" s="142">
        <f>E75+G75+I75</f>
        <v>1172280</v>
      </c>
      <c r="L75" s="142">
        <f>F75+H75+J75</f>
        <v>15239640</v>
      </c>
      <c r="M75" s="143"/>
      <c r="N75" s="558">
        <f t="shared" ref="N75" si="115">D76-D75</f>
        <v>-13</v>
      </c>
      <c r="O75" s="559">
        <f t="shared" ref="O75" si="116">L76-L75</f>
        <v>-15239640</v>
      </c>
      <c r="Q75" s="158">
        <v>13</v>
      </c>
      <c r="R75" s="159">
        <f t="shared" si="12"/>
        <v>0</v>
      </c>
      <c r="V75" s="144">
        <v>1</v>
      </c>
      <c r="W75" s="556">
        <f t="shared" ref="W75" si="117">L76-L75</f>
        <v>-15239640</v>
      </c>
    </row>
    <row r="76" spans="1:23" ht="16.5" hidden="1" customHeight="1" x14ac:dyDescent="0.2">
      <c r="A76" s="160" t="s">
        <v>162</v>
      </c>
      <c r="B76" s="155" t="s">
        <v>173</v>
      </c>
      <c r="C76" s="147" t="s">
        <v>165</v>
      </c>
      <c r="D76" s="148"/>
      <c r="E76" s="149">
        <v>1172280</v>
      </c>
      <c r="F76" s="149">
        <f t="shared" si="82"/>
        <v>0</v>
      </c>
      <c r="G76" s="149"/>
      <c r="H76" s="149"/>
      <c r="I76" s="149"/>
      <c r="J76" s="149">
        <f t="shared" si="75"/>
        <v>0</v>
      </c>
      <c r="K76" s="149">
        <f t="shared" si="111"/>
        <v>1172280</v>
      </c>
      <c r="L76" s="149">
        <f t="shared" si="111"/>
        <v>0</v>
      </c>
      <c r="M76" s="150"/>
      <c r="N76" s="558"/>
      <c r="O76" s="559"/>
      <c r="Q76" s="161">
        <v>13</v>
      </c>
      <c r="R76" s="162">
        <f t="shared" si="12"/>
        <v>13</v>
      </c>
      <c r="U76" s="134"/>
      <c r="V76" s="129">
        <v>2</v>
      </c>
      <c r="W76" s="557"/>
    </row>
    <row r="77" spans="1:23" s="144" customFormat="1" ht="16.5" hidden="1" customHeight="1" x14ac:dyDescent="0.2">
      <c r="A77" s="157" t="s">
        <v>162</v>
      </c>
      <c r="B77" s="138" t="s">
        <v>174</v>
      </c>
      <c r="C77" s="139" t="s">
        <v>47</v>
      </c>
      <c r="D77" s="140">
        <v>102</v>
      </c>
      <c r="E77" s="142">
        <v>1519740</v>
      </c>
      <c r="F77" s="142">
        <f>TRUNC(D77*E77)</f>
        <v>155013480</v>
      </c>
      <c r="G77" s="142"/>
      <c r="H77" s="142"/>
      <c r="I77" s="142"/>
      <c r="J77" s="142">
        <f>TRUNC(D77*I77)</f>
        <v>0</v>
      </c>
      <c r="K77" s="142">
        <f>E77+G77+I77</f>
        <v>1519740</v>
      </c>
      <c r="L77" s="142">
        <f>F77+H77+J77</f>
        <v>155013480</v>
      </c>
      <c r="M77" s="143"/>
      <c r="N77" s="558">
        <f t="shared" ref="N77" si="118">D78-D77</f>
        <v>-63</v>
      </c>
      <c r="O77" s="559">
        <f t="shared" ref="O77" si="119">L78-L77</f>
        <v>-95743620</v>
      </c>
      <c r="Q77" s="158">
        <v>102</v>
      </c>
      <c r="R77" s="159">
        <f t="shared" si="12"/>
        <v>0</v>
      </c>
      <c r="V77" s="144">
        <v>1</v>
      </c>
      <c r="W77" s="556">
        <f t="shared" ref="W77" si="120">L78-L77</f>
        <v>-95743620</v>
      </c>
    </row>
    <row r="78" spans="1:23" ht="25.5" customHeight="1" x14ac:dyDescent="0.2">
      <c r="A78" s="518" t="s">
        <v>162</v>
      </c>
      <c r="B78" s="519" t="s">
        <v>175</v>
      </c>
      <c r="C78" s="506" t="s">
        <v>165</v>
      </c>
      <c r="D78" s="507">
        <v>39</v>
      </c>
      <c r="E78" s="509">
        <v>1519740</v>
      </c>
      <c r="F78" s="509">
        <f t="shared" si="82"/>
        <v>59269860</v>
      </c>
      <c r="G78" s="509"/>
      <c r="H78" s="509"/>
      <c r="I78" s="509"/>
      <c r="J78" s="509">
        <f t="shared" si="75"/>
        <v>0</v>
      </c>
      <c r="K78" s="509">
        <f t="shared" si="111"/>
        <v>1519740</v>
      </c>
      <c r="L78" s="509">
        <f t="shared" si="111"/>
        <v>59269860</v>
      </c>
      <c r="M78" s="507"/>
      <c r="N78" s="558"/>
      <c r="O78" s="559"/>
      <c r="Q78" s="161">
        <v>102</v>
      </c>
      <c r="R78" s="162">
        <f t="shared" si="12"/>
        <v>63</v>
      </c>
      <c r="U78" s="490">
        <f>K78*D78</f>
        <v>59269860</v>
      </c>
      <c r="V78" s="129">
        <v>2</v>
      </c>
      <c r="W78" s="557"/>
    </row>
    <row r="79" spans="1:23" s="144" customFormat="1" ht="16.5" hidden="1" customHeight="1" x14ac:dyDescent="0.2">
      <c r="A79" s="157" t="s">
        <v>162</v>
      </c>
      <c r="B79" s="138" t="s">
        <v>176</v>
      </c>
      <c r="C79" s="139" t="s">
        <v>47</v>
      </c>
      <c r="D79" s="140">
        <v>27</v>
      </c>
      <c r="E79" s="142">
        <v>3187800</v>
      </c>
      <c r="F79" s="142">
        <f>TRUNC(D79*E79)</f>
        <v>86070600</v>
      </c>
      <c r="G79" s="142"/>
      <c r="H79" s="142"/>
      <c r="I79" s="142"/>
      <c r="J79" s="142">
        <f>TRUNC(D79*I79)</f>
        <v>0</v>
      </c>
      <c r="K79" s="142">
        <f>E79+G79+I79</f>
        <v>3187800</v>
      </c>
      <c r="L79" s="142">
        <f>F79+H79+J79</f>
        <v>86070600</v>
      </c>
      <c r="M79" s="495"/>
      <c r="N79" s="558">
        <f t="shared" ref="N79" si="121">D80-D79</f>
        <v>0</v>
      </c>
      <c r="O79" s="559">
        <f t="shared" ref="O79" si="122">L80-L79</f>
        <v>0</v>
      </c>
      <c r="Q79" s="158">
        <v>27</v>
      </c>
      <c r="R79" s="159">
        <f t="shared" ref="R79:R142" si="123">Q79-D79</f>
        <v>0</v>
      </c>
      <c r="V79" s="144">
        <v>1</v>
      </c>
      <c r="W79" s="556">
        <f t="shared" ref="W79" si="124">L80-L79</f>
        <v>0</v>
      </c>
    </row>
    <row r="80" spans="1:23" ht="25.5" customHeight="1" x14ac:dyDescent="0.2">
      <c r="A80" s="518" t="s">
        <v>162</v>
      </c>
      <c r="B80" s="519" t="s">
        <v>177</v>
      </c>
      <c r="C80" s="506" t="s">
        <v>165</v>
      </c>
      <c r="D80" s="507">
        <v>27</v>
      </c>
      <c r="E80" s="509">
        <v>3187800</v>
      </c>
      <c r="F80" s="509">
        <f t="shared" si="82"/>
        <v>86070600</v>
      </c>
      <c r="G80" s="509"/>
      <c r="H80" s="509"/>
      <c r="I80" s="509"/>
      <c r="J80" s="509">
        <f t="shared" si="75"/>
        <v>0</v>
      </c>
      <c r="K80" s="509">
        <f t="shared" si="111"/>
        <v>3187800</v>
      </c>
      <c r="L80" s="509">
        <f t="shared" si="111"/>
        <v>86070600</v>
      </c>
      <c r="M80" s="507"/>
      <c r="N80" s="558"/>
      <c r="O80" s="559"/>
      <c r="Q80" s="161">
        <v>27</v>
      </c>
      <c r="R80" s="162">
        <f t="shared" si="123"/>
        <v>0</v>
      </c>
      <c r="U80" s="490">
        <f>K80*D80</f>
        <v>86070600</v>
      </c>
      <c r="V80" s="129">
        <v>2</v>
      </c>
      <c r="W80" s="557"/>
    </row>
    <row r="81" spans="1:23" s="144" customFormat="1" ht="16.5" hidden="1" customHeight="1" x14ac:dyDescent="0.2">
      <c r="A81" s="157" t="s">
        <v>178</v>
      </c>
      <c r="B81" s="138" t="s">
        <v>179</v>
      </c>
      <c r="C81" s="139" t="s">
        <v>13</v>
      </c>
      <c r="D81" s="140">
        <v>13</v>
      </c>
      <c r="E81" s="142">
        <v>72670</v>
      </c>
      <c r="F81" s="142">
        <f>TRUNC(D81*E81)</f>
        <v>944710</v>
      </c>
      <c r="G81" s="142"/>
      <c r="H81" s="142"/>
      <c r="I81" s="142"/>
      <c r="J81" s="142">
        <f>TRUNC(D81*I81)</f>
        <v>0</v>
      </c>
      <c r="K81" s="142">
        <f>E81+G81+I81</f>
        <v>72670</v>
      </c>
      <c r="L81" s="142">
        <f>F81+H81+J81</f>
        <v>944710</v>
      </c>
      <c r="M81" s="495"/>
      <c r="N81" s="558">
        <f t="shared" ref="N81" si="125">D82-D81</f>
        <v>0</v>
      </c>
      <c r="O81" s="559">
        <f t="shared" ref="O81" si="126">L82-L81</f>
        <v>0</v>
      </c>
      <c r="Q81" s="158">
        <v>13</v>
      </c>
      <c r="R81" s="159">
        <f t="shared" si="123"/>
        <v>0</v>
      </c>
      <c r="V81" s="144">
        <v>1</v>
      </c>
      <c r="W81" s="556">
        <f t="shared" ref="W81" si="127">L82-L81</f>
        <v>0</v>
      </c>
    </row>
    <row r="82" spans="1:23" ht="25.5" customHeight="1" x14ac:dyDescent="0.2">
      <c r="A82" s="518" t="s">
        <v>178</v>
      </c>
      <c r="B82" s="519" t="s">
        <v>180</v>
      </c>
      <c r="C82" s="506" t="s">
        <v>13</v>
      </c>
      <c r="D82" s="507">
        <v>13</v>
      </c>
      <c r="E82" s="509">
        <v>72670</v>
      </c>
      <c r="F82" s="509">
        <f t="shared" si="82"/>
        <v>944710</v>
      </c>
      <c r="G82" s="509"/>
      <c r="H82" s="509"/>
      <c r="I82" s="509"/>
      <c r="J82" s="509">
        <f t="shared" si="75"/>
        <v>0</v>
      </c>
      <c r="K82" s="509">
        <f t="shared" si="111"/>
        <v>72670</v>
      </c>
      <c r="L82" s="509">
        <f t="shared" si="111"/>
        <v>944710</v>
      </c>
      <c r="M82" s="507"/>
      <c r="N82" s="558"/>
      <c r="O82" s="559"/>
      <c r="Q82" s="161">
        <v>13</v>
      </c>
      <c r="R82" s="162">
        <f t="shared" si="123"/>
        <v>0</v>
      </c>
      <c r="U82" s="490">
        <f>K82*D82</f>
        <v>944710</v>
      </c>
      <c r="V82" s="129">
        <v>2</v>
      </c>
      <c r="W82" s="557"/>
    </row>
    <row r="83" spans="1:23" s="144" customFormat="1" ht="16.5" hidden="1" customHeight="1" x14ac:dyDescent="0.2">
      <c r="A83" s="157" t="s">
        <v>178</v>
      </c>
      <c r="B83" s="138" t="s">
        <v>181</v>
      </c>
      <c r="C83" s="139" t="s">
        <v>13</v>
      </c>
      <c r="D83" s="140">
        <v>2</v>
      </c>
      <c r="E83" s="142">
        <v>79590</v>
      </c>
      <c r="F83" s="142">
        <f>TRUNC(D83*E83)</f>
        <v>159180</v>
      </c>
      <c r="G83" s="142"/>
      <c r="H83" s="142"/>
      <c r="I83" s="142"/>
      <c r="J83" s="142">
        <f>TRUNC(D83*I83)</f>
        <v>0</v>
      </c>
      <c r="K83" s="142">
        <f>E83+G83+I83</f>
        <v>79590</v>
      </c>
      <c r="L83" s="142">
        <f>F83+H83+J83</f>
        <v>159180</v>
      </c>
      <c r="M83" s="495"/>
      <c r="N83" s="558">
        <f t="shared" ref="N83" si="128">D84-D83</f>
        <v>-2</v>
      </c>
      <c r="O83" s="559">
        <f t="shared" ref="O83" si="129">L84-L83</f>
        <v>-159180</v>
      </c>
      <c r="Q83" s="158">
        <v>2</v>
      </c>
      <c r="R83" s="159">
        <f t="shared" si="123"/>
        <v>0</v>
      </c>
      <c r="V83" s="144">
        <v>1</v>
      </c>
      <c r="W83" s="556">
        <f t="shared" ref="W83" si="130">L84-L83</f>
        <v>-159180</v>
      </c>
    </row>
    <row r="84" spans="1:23" ht="16.5" hidden="1" customHeight="1" x14ac:dyDescent="0.2">
      <c r="A84" s="160" t="s">
        <v>178</v>
      </c>
      <c r="B84" s="155" t="s">
        <v>182</v>
      </c>
      <c r="C84" s="147" t="s">
        <v>13</v>
      </c>
      <c r="D84" s="148"/>
      <c r="E84" s="149">
        <v>79590</v>
      </c>
      <c r="F84" s="149">
        <f t="shared" si="82"/>
        <v>0</v>
      </c>
      <c r="G84" s="149"/>
      <c r="H84" s="149"/>
      <c r="I84" s="149"/>
      <c r="J84" s="149">
        <f t="shared" si="75"/>
        <v>0</v>
      </c>
      <c r="K84" s="149">
        <f t="shared" si="111"/>
        <v>79590</v>
      </c>
      <c r="L84" s="149">
        <f t="shared" si="111"/>
        <v>0</v>
      </c>
      <c r="M84" s="150"/>
      <c r="N84" s="558"/>
      <c r="O84" s="559"/>
      <c r="Q84" s="161">
        <v>2</v>
      </c>
      <c r="R84" s="162">
        <f t="shared" si="123"/>
        <v>2</v>
      </c>
      <c r="U84" s="134"/>
      <c r="V84" s="129">
        <v>2</v>
      </c>
      <c r="W84" s="557"/>
    </row>
    <row r="85" spans="1:23" s="144" customFormat="1" ht="16.5" hidden="1" customHeight="1" x14ac:dyDescent="0.2">
      <c r="A85" s="157" t="s">
        <v>178</v>
      </c>
      <c r="B85" s="138" t="s">
        <v>183</v>
      </c>
      <c r="C85" s="139" t="s">
        <v>13</v>
      </c>
      <c r="D85" s="140">
        <v>9</v>
      </c>
      <c r="E85" s="142">
        <v>146820</v>
      </c>
      <c r="F85" s="142">
        <f>TRUNC(D85*E85)</f>
        <v>1321380</v>
      </c>
      <c r="G85" s="142"/>
      <c r="H85" s="142"/>
      <c r="I85" s="142"/>
      <c r="J85" s="142">
        <f>TRUNC(D85*I85)</f>
        <v>0</v>
      </c>
      <c r="K85" s="142">
        <f>E85+G85+I85</f>
        <v>146820</v>
      </c>
      <c r="L85" s="142">
        <f>F85+H85+J85</f>
        <v>1321380</v>
      </c>
      <c r="M85" s="143"/>
      <c r="N85" s="558">
        <f t="shared" ref="N85" si="131">D86-D85</f>
        <v>-9</v>
      </c>
      <c r="O85" s="559">
        <f t="shared" ref="O85" si="132">L86-L85</f>
        <v>-1321380</v>
      </c>
      <c r="Q85" s="158">
        <v>9</v>
      </c>
      <c r="R85" s="159">
        <f t="shared" si="123"/>
        <v>0</v>
      </c>
      <c r="V85" s="144">
        <v>1</v>
      </c>
      <c r="W85" s="556">
        <f t="shared" ref="W85" si="133">L86-L85</f>
        <v>-1321380</v>
      </c>
    </row>
    <row r="86" spans="1:23" ht="16.5" hidden="1" customHeight="1" x14ac:dyDescent="0.2">
      <c r="A86" s="160" t="s">
        <v>178</v>
      </c>
      <c r="B86" s="155" t="s">
        <v>184</v>
      </c>
      <c r="C86" s="147" t="s">
        <v>13</v>
      </c>
      <c r="D86" s="148"/>
      <c r="E86" s="149">
        <v>146820</v>
      </c>
      <c r="F86" s="149">
        <f t="shared" si="82"/>
        <v>0</v>
      </c>
      <c r="G86" s="149"/>
      <c r="H86" s="149"/>
      <c r="I86" s="149"/>
      <c r="J86" s="149">
        <f t="shared" si="75"/>
        <v>0</v>
      </c>
      <c r="K86" s="149">
        <f t="shared" si="111"/>
        <v>146820</v>
      </c>
      <c r="L86" s="149">
        <f t="shared" si="111"/>
        <v>0</v>
      </c>
      <c r="M86" s="150"/>
      <c r="N86" s="558"/>
      <c r="O86" s="559"/>
      <c r="Q86" s="161">
        <v>9</v>
      </c>
      <c r="R86" s="162">
        <f t="shared" si="123"/>
        <v>9</v>
      </c>
      <c r="U86" s="134"/>
      <c r="V86" s="129">
        <v>2</v>
      </c>
      <c r="W86" s="557"/>
    </row>
    <row r="87" spans="1:23" s="144" customFormat="1" ht="16.5" hidden="1" customHeight="1" x14ac:dyDescent="0.2">
      <c r="A87" s="157" t="s">
        <v>178</v>
      </c>
      <c r="B87" s="138" t="s">
        <v>185</v>
      </c>
      <c r="C87" s="139" t="s">
        <v>13</v>
      </c>
      <c r="D87" s="140">
        <v>28</v>
      </c>
      <c r="E87" s="142">
        <v>167980</v>
      </c>
      <c r="F87" s="142">
        <f>TRUNC(D87*E87)</f>
        <v>4703440</v>
      </c>
      <c r="G87" s="142"/>
      <c r="H87" s="142"/>
      <c r="I87" s="142"/>
      <c r="J87" s="142">
        <f>TRUNC(D87*I87)</f>
        <v>0</v>
      </c>
      <c r="K87" s="142">
        <f>E87+G87+I87</f>
        <v>167980</v>
      </c>
      <c r="L87" s="142">
        <f>F87+H87+J87</f>
        <v>4703440</v>
      </c>
      <c r="M87" s="143"/>
      <c r="N87" s="558">
        <f t="shared" ref="N87" si="134">D88-D87</f>
        <v>-28</v>
      </c>
      <c r="O87" s="559">
        <f t="shared" ref="O87" si="135">L88-L87</f>
        <v>-4703440</v>
      </c>
      <c r="Q87" s="158">
        <v>28</v>
      </c>
      <c r="R87" s="159">
        <f t="shared" si="123"/>
        <v>0</v>
      </c>
      <c r="V87" s="144">
        <v>1</v>
      </c>
      <c r="W87" s="556">
        <f t="shared" ref="W87" si="136">L88-L87</f>
        <v>-4703440</v>
      </c>
    </row>
    <row r="88" spans="1:23" ht="16.5" hidden="1" customHeight="1" x14ac:dyDescent="0.2">
      <c r="A88" s="160" t="s">
        <v>178</v>
      </c>
      <c r="B88" s="155" t="s">
        <v>186</v>
      </c>
      <c r="C88" s="147" t="s">
        <v>13</v>
      </c>
      <c r="D88" s="148"/>
      <c r="E88" s="149">
        <v>167980</v>
      </c>
      <c r="F88" s="149">
        <f t="shared" si="82"/>
        <v>0</v>
      </c>
      <c r="G88" s="149"/>
      <c r="H88" s="149"/>
      <c r="I88" s="149"/>
      <c r="J88" s="149">
        <f t="shared" si="75"/>
        <v>0</v>
      </c>
      <c r="K88" s="149">
        <f t="shared" ref="K88:L108" si="137">E88+G88+I88</f>
        <v>167980</v>
      </c>
      <c r="L88" s="149">
        <f t="shared" si="137"/>
        <v>0</v>
      </c>
      <c r="M88" s="150"/>
      <c r="N88" s="558"/>
      <c r="O88" s="559"/>
      <c r="Q88" s="161">
        <v>28</v>
      </c>
      <c r="R88" s="162">
        <f t="shared" si="123"/>
        <v>28</v>
      </c>
      <c r="U88" s="134"/>
      <c r="V88" s="129">
        <v>2</v>
      </c>
      <c r="W88" s="557"/>
    </row>
    <row r="89" spans="1:23" s="144" customFormat="1" ht="16.5" hidden="1" customHeight="1" x14ac:dyDescent="0.2">
      <c r="A89" s="157" t="s">
        <v>178</v>
      </c>
      <c r="B89" s="138" t="s">
        <v>187</v>
      </c>
      <c r="C89" s="139" t="s">
        <v>13</v>
      </c>
      <c r="D89" s="140">
        <v>13</v>
      </c>
      <c r="E89" s="142">
        <v>196740</v>
      </c>
      <c r="F89" s="142">
        <f>TRUNC(D89*E89)</f>
        <v>2557620</v>
      </c>
      <c r="G89" s="142"/>
      <c r="H89" s="142"/>
      <c r="I89" s="142"/>
      <c r="J89" s="142">
        <f>TRUNC(D89*I89)</f>
        <v>0</v>
      </c>
      <c r="K89" s="142">
        <f>E89+G89+I89</f>
        <v>196740</v>
      </c>
      <c r="L89" s="142">
        <f>F89+H89+J89</f>
        <v>2557620</v>
      </c>
      <c r="M89" s="143"/>
      <c r="N89" s="558">
        <f t="shared" ref="N89" si="138">D90-D89</f>
        <v>-13</v>
      </c>
      <c r="O89" s="559">
        <f t="shared" ref="O89" si="139">L90-L89</f>
        <v>-2557620</v>
      </c>
      <c r="Q89" s="158">
        <v>13</v>
      </c>
      <c r="R89" s="159">
        <f t="shared" si="123"/>
        <v>0</v>
      </c>
      <c r="V89" s="144">
        <v>1</v>
      </c>
      <c r="W89" s="556">
        <f t="shared" ref="W89" si="140">L90-L89</f>
        <v>-2557620</v>
      </c>
    </row>
    <row r="90" spans="1:23" ht="16.5" hidden="1" customHeight="1" x14ac:dyDescent="0.2">
      <c r="A90" s="160" t="s">
        <v>178</v>
      </c>
      <c r="B90" s="155" t="s">
        <v>188</v>
      </c>
      <c r="C90" s="147" t="s">
        <v>13</v>
      </c>
      <c r="D90" s="148"/>
      <c r="E90" s="149">
        <v>196740</v>
      </c>
      <c r="F90" s="149">
        <f t="shared" si="82"/>
        <v>0</v>
      </c>
      <c r="G90" s="149"/>
      <c r="H90" s="149"/>
      <c r="I90" s="149"/>
      <c r="J90" s="149">
        <f t="shared" si="75"/>
        <v>0</v>
      </c>
      <c r="K90" s="149">
        <f t="shared" si="137"/>
        <v>196740</v>
      </c>
      <c r="L90" s="149">
        <f t="shared" si="137"/>
        <v>0</v>
      </c>
      <c r="M90" s="150"/>
      <c r="N90" s="558"/>
      <c r="O90" s="559"/>
      <c r="Q90" s="161">
        <v>13</v>
      </c>
      <c r="R90" s="162">
        <f t="shared" si="123"/>
        <v>13</v>
      </c>
      <c r="U90" s="134"/>
      <c r="V90" s="129">
        <v>2</v>
      </c>
      <c r="W90" s="557"/>
    </row>
    <row r="91" spans="1:23" s="144" customFormat="1" ht="16.5" hidden="1" customHeight="1" x14ac:dyDescent="0.2">
      <c r="A91" s="157" t="s">
        <v>178</v>
      </c>
      <c r="B91" s="138" t="s">
        <v>189</v>
      </c>
      <c r="C91" s="139" t="s">
        <v>13</v>
      </c>
      <c r="D91" s="140">
        <v>108</v>
      </c>
      <c r="E91" s="142">
        <v>242820</v>
      </c>
      <c r="F91" s="142">
        <f>TRUNC(D91*E91)</f>
        <v>26224560</v>
      </c>
      <c r="G91" s="142"/>
      <c r="H91" s="142"/>
      <c r="I91" s="142"/>
      <c r="J91" s="142">
        <f>TRUNC(D91*I91)</f>
        <v>0</v>
      </c>
      <c r="K91" s="142">
        <f>E91+G91+I91</f>
        <v>242820</v>
      </c>
      <c r="L91" s="142">
        <f>F91+H91+J91</f>
        <v>26224560</v>
      </c>
      <c r="M91" s="143"/>
      <c r="N91" s="558">
        <f t="shared" ref="N91" si="141">D92-D91</f>
        <v>-64</v>
      </c>
      <c r="O91" s="559">
        <f t="shared" ref="O91" si="142">L92-L91</f>
        <v>-15540480</v>
      </c>
      <c r="Q91" s="158">
        <v>108</v>
      </c>
      <c r="R91" s="159">
        <f t="shared" si="123"/>
        <v>0</v>
      </c>
      <c r="V91" s="144">
        <v>1</v>
      </c>
      <c r="W91" s="556">
        <f t="shared" ref="W91" si="143">L92-L91</f>
        <v>-15540480</v>
      </c>
    </row>
    <row r="92" spans="1:23" ht="25.5" customHeight="1" x14ac:dyDescent="0.2">
      <c r="A92" s="518" t="s">
        <v>178</v>
      </c>
      <c r="B92" s="519" t="s">
        <v>190</v>
      </c>
      <c r="C92" s="506" t="s">
        <v>13</v>
      </c>
      <c r="D92" s="507">
        <v>44</v>
      </c>
      <c r="E92" s="509">
        <v>242820</v>
      </c>
      <c r="F92" s="509">
        <f t="shared" si="82"/>
        <v>10684080</v>
      </c>
      <c r="G92" s="509"/>
      <c r="H92" s="509"/>
      <c r="I92" s="509"/>
      <c r="J92" s="509">
        <f t="shared" si="75"/>
        <v>0</v>
      </c>
      <c r="K92" s="509">
        <f t="shared" si="137"/>
        <v>242820</v>
      </c>
      <c r="L92" s="509">
        <f t="shared" si="137"/>
        <v>10684080</v>
      </c>
      <c r="M92" s="507"/>
      <c r="N92" s="558"/>
      <c r="O92" s="559"/>
      <c r="Q92" s="161">
        <v>108</v>
      </c>
      <c r="R92" s="162">
        <f t="shared" si="123"/>
        <v>64</v>
      </c>
      <c r="U92" s="490">
        <f>K92*D92</f>
        <v>10684080</v>
      </c>
      <c r="V92" s="129">
        <v>2</v>
      </c>
      <c r="W92" s="557"/>
    </row>
    <row r="93" spans="1:23" s="144" customFormat="1" ht="16.5" hidden="1" customHeight="1" x14ac:dyDescent="0.2">
      <c r="A93" s="157" t="s">
        <v>178</v>
      </c>
      <c r="B93" s="138" t="s">
        <v>191</v>
      </c>
      <c r="C93" s="139" t="s">
        <v>13</v>
      </c>
      <c r="D93" s="140">
        <v>29</v>
      </c>
      <c r="E93" s="142">
        <v>414800</v>
      </c>
      <c r="F93" s="142">
        <f>TRUNC(D93*E93)</f>
        <v>12029200</v>
      </c>
      <c r="G93" s="142"/>
      <c r="H93" s="142"/>
      <c r="I93" s="142"/>
      <c r="J93" s="142">
        <f>TRUNC(D93*I93)</f>
        <v>0</v>
      </c>
      <c r="K93" s="142">
        <f>E93+G93+I93</f>
        <v>414800</v>
      </c>
      <c r="L93" s="142">
        <f>F93+H93+J93</f>
        <v>12029200</v>
      </c>
      <c r="M93" s="495"/>
      <c r="N93" s="558">
        <f t="shared" ref="N93" si="144">D94-D93</f>
        <v>0</v>
      </c>
      <c r="O93" s="559">
        <f t="shared" ref="O93" si="145">L94-L93</f>
        <v>0</v>
      </c>
      <c r="Q93" s="158">
        <v>29</v>
      </c>
      <c r="R93" s="159">
        <f t="shared" si="123"/>
        <v>0</v>
      </c>
      <c r="V93" s="144">
        <v>1</v>
      </c>
      <c r="W93" s="556">
        <f t="shared" ref="W93" si="146">L94-L93</f>
        <v>0</v>
      </c>
    </row>
    <row r="94" spans="1:23" ht="25.5" customHeight="1" x14ac:dyDescent="0.2">
      <c r="A94" s="518" t="s">
        <v>178</v>
      </c>
      <c r="B94" s="519" t="s">
        <v>192</v>
      </c>
      <c r="C94" s="506" t="s">
        <v>13</v>
      </c>
      <c r="D94" s="507">
        <v>29</v>
      </c>
      <c r="E94" s="509">
        <v>414800</v>
      </c>
      <c r="F94" s="509">
        <f t="shared" si="82"/>
        <v>12029200</v>
      </c>
      <c r="G94" s="509"/>
      <c r="H94" s="509"/>
      <c r="I94" s="509"/>
      <c r="J94" s="509">
        <f t="shared" si="75"/>
        <v>0</v>
      </c>
      <c r="K94" s="509">
        <f t="shared" si="137"/>
        <v>414800</v>
      </c>
      <c r="L94" s="509">
        <f t="shared" si="137"/>
        <v>12029200</v>
      </c>
      <c r="M94" s="507"/>
      <c r="N94" s="558"/>
      <c r="O94" s="559"/>
      <c r="Q94" s="161">
        <v>29</v>
      </c>
      <c r="R94" s="162">
        <f t="shared" si="123"/>
        <v>0</v>
      </c>
      <c r="U94" s="490">
        <f>K94*D94</f>
        <v>12029200</v>
      </c>
      <c r="V94" s="129">
        <v>2</v>
      </c>
      <c r="W94" s="557"/>
    </row>
    <row r="95" spans="1:23" s="144" customFormat="1" ht="16.5" hidden="1" customHeight="1" x14ac:dyDescent="0.2">
      <c r="A95" s="157" t="s">
        <v>193</v>
      </c>
      <c r="B95" s="138" t="s">
        <v>194</v>
      </c>
      <c r="C95" s="139" t="s">
        <v>13</v>
      </c>
      <c r="D95" s="140">
        <v>5</v>
      </c>
      <c r="E95" s="142">
        <v>133430</v>
      </c>
      <c r="F95" s="142">
        <f>TRUNC(D95*E95)</f>
        <v>667150</v>
      </c>
      <c r="G95" s="142"/>
      <c r="H95" s="142"/>
      <c r="I95" s="142"/>
      <c r="J95" s="142">
        <f>TRUNC(D95*I95)</f>
        <v>0</v>
      </c>
      <c r="K95" s="142">
        <f>E95+G95+I95</f>
        <v>133430</v>
      </c>
      <c r="L95" s="142">
        <f>F95+H95+J95</f>
        <v>667150</v>
      </c>
      <c r="M95" s="495"/>
      <c r="N95" s="558">
        <f t="shared" ref="N95" si="147">D96-D95</f>
        <v>0</v>
      </c>
      <c r="O95" s="559">
        <f t="shared" ref="O95" si="148">L96-L95</f>
        <v>0</v>
      </c>
      <c r="Q95" s="158">
        <v>5</v>
      </c>
      <c r="R95" s="159">
        <f t="shared" si="123"/>
        <v>0</v>
      </c>
      <c r="V95" s="144">
        <v>1</v>
      </c>
      <c r="W95" s="556">
        <f t="shared" ref="W95" si="149">L96-L95</f>
        <v>0</v>
      </c>
    </row>
    <row r="96" spans="1:23" ht="25.5" customHeight="1" x14ac:dyDescent="0.2">
      <c r="A96" s="542" t="s">
        <v>195</v>
      </c>
      <c r="B96" s="543" t="s">
        <v>476</v>
      </c>
      <c r="C96" s="544" t="s">
        <v>13</v>
      </c>
      <c r="D96" s="545">
        <v>5</v>
      </c>
      <c r="E96" s="546">
        <v>133430</v>
      </c>
      <c r="F96" s="546">
        <f t="shared" ref="F96:F100" si="150">TRUNC(D96*E96)</f>
        <v>667150</v>
      </c>
      <c r="G96" s="546"/>
      <c r="H96" s="546"/>
      <c r="I96" s="546"/>
      <c r="J96" s="546">
        <f t="shared" ref="J96:J100" si="151">TRUNC(D96*I96)</f>
        <v>0</v>
      </c>
      <c r="K96" s="546">
        <f t="shared" ref="K96:L100" si="152">E96+G96+I96</f>
        <v>133430</v>
      </c>
      <c r="L96" s="546">
        <f t="shared" si="152"/>
        <v>667150</v>
      </c>
      <c r="M96" s="545"/>
      <c r="N96" s="558"/>
      <c r="O96" s="559"/>
      <c r="Q96" s="161">
        <v>5</v>
      </c>
      <c r="R96" s="162">
        <f t="shared" si="123"/>
        <v>0</v>
      </c>
      <c r="U96" s="490">
        <f>K96*D96</f>
        <v>667150</v>
      </c>
      <c r="V96" s="129">
        <v>2</v>
      </c>
      <c r="W96" s="557"/>
    </row>
    <row r="97" spans="1:23" s="144" customFormat="1" ht="16.5" hidden="1" customHeight="1" x14ac:dyDescent="0.2">
      <c r="A97" s="157" t="s">
        <v>193</v>
      </c>
      <c r="B97" s="138" t="s">
        <v>196</v>
      </c>
      <c r="C97" s="139" t="s">
        <v>13</v>
      </c>
      <c r="D97" s="140">
        <v>16</v>
      </c>
      <c r="E97" s="142">
        <v>133430</v>
      </c>
      <c r="F97" s="142">
        <f>TRUNC(D97*E97)</f>
        <v>2134880</v>
      </c>
      <c r="G97" s="142"/>
      <c r="H97" s="142"/>
      <c r="I97" s="142"/>
      <c r="J97" s="142">
        <f>TRUNC(D97*I97)</f>
        <v>0</v>
      </c>
      <c r="K97" s="142">
        <f>E97+G97+I97</f>
        <v>133430</v>
      </c>
      <c r="L97" s="142">
        <f>F97+H97+J97</f>
        <v>2134880</v>
      </c>
      <c r="M97" s="495"/>
      <c r="N97" s="558">
        <f t="shared" ref="N97" si="153">D98-D97</f>
        <v>0</v>
      </c>
      <c r="O97" s="559">
        <f t="shared" ref="O97" si="154">L98-L97</f>
        <v>0</v>
      </c>
      <c r="Q97" s="158">
        <v>16</v>
      </c>
      <c r="R97" s="159">
        <f t="shared" si="123"/>
        <v>0</v>
      </c>
      <c r="V97" s="144">
        <v>1</v>
      </c>
      <c r="W97" s="556">
        <f t="shared" ref="W97" si="155">L98-L97</f>
        <v>0</v>
      </c>
    </row>
    <row r="98" spans="1:23" ht="25.5" customHeight="1" x14ac:dyDescent="0.2">
      <c r="A98" s="542" t="s">
        <v>195</v>
      </c>
      <c r="B98" s="543" t="s">
        <v>477</v>
      </c>
      <c r="C98" s="544" t="s">
        <v>13</v>
      </c>
      <c r="D98" s="545">
        <v>16</v>
      </c>
      <c r="E98" s="546">
        <v>133430</v>
      </c>
      <c r="F98" s="546">
        <f t="shared" si="150"/>
        <v>2134880</v>
      </c>
      <c r="G98" s="546"/>
      <c r="H98" s="546"/>
      <c r="I98" s="546"/>
      <c r="J98" s="546">
        <f t="shared" si="151"/>
        <v>0</v>
      </c>
      <c r="K98" s="546">
        <f t="shared" si="152"/>
        <v>133430</v>
      </c>
      <c r="L98" s="546">
        <f t="shared" si="152"/>
        <v>2134880</v>
      </c>
      <c r="M98" s="545"/>
      <c r="N98" s="558"/>
      <c r="O98" s="559"/>
      <c r="Q98" s="161">
        <v>16</v>
      </c>
      <c r="R98" s="162">
        <f t="shared" si="123"/>
        <v>0</v>
      </c>
      <c r="U98" s="490">
        <f>K98*D98</f>
        <v>2134880</v>
      </c>
      <c r="V98" s="129">
        <v>2</v>
      </c>
      <c r="W98" s="557"/>
    </row>
    <row r="99" spans="1:23" s="144" customFormat="1" ht="16.5" hidden="1" customHeight="1" x14ac:dyDescent="0.2">
      <c r="A99" s="157" t="s">
        <v>193</v>
      </c>
      <c r="B99" s="138" t="s">
        <v>197</v>
      </c>
      <c r="C99" s="139" t="s">
        <v>13</v>
      </c>
      <c r="D99" s="140">
        <v>25</v>
      </c>
      <c r="E99" s="142">
        <v>146780</v>
      </c>
      <c r="F99" s="142">
        <f>TRUNC(D99*E99)</f>
        <v>3669500</v>
      </c>
      <c r="G99" s="142"/>
      <c r="H99" s="142"/>
      <c r="I99" s="142"/>
      <c r="J99" s="142">
        <f>TRUNC(D99*I99)</f>
        <v>0</v>
      </c>
      <c r="K99" s="142">
        <f>E99+G99+I99</f>
        <v>146780</v>
      </c>
      <c r="L99" s="142">
        <f>F99+H99+J99</f>
        <v>3669500</v>
      </c>
      <c r="M99" s="495"/>
      <c r="N99" s="558">
        <f t="shared" ref="N99" si="156">D100-D99</f>
        <v>0</v>
      </c>
      <c r="O99" s="559">
        <f t="shared" ref="O99" si="157">L100-L99</f>
        <v>0</v>
      </c>
      <c r="Q99" s="158">
        <v>25</v>
      </c>
      <c r="R99" s="159">
        <f t="shared" si="123"/>
        <v>0</v>
      </c>
      <c r="V99" s="144">
        <v>1</v>
      </c>
      <c r="W99" s="556">
        <f t="shared" ref="W99" si="158">L100-L99</f>
        <v>0</v>
      </c>
    </row>
    <row r="100" spans="1:23" ht="25.5" customHeight="1" x14ac:dyDescent="0.2">
      <c r="A100" s="542" t="s">
        <v>195</v>
      </c>
      <c r="B100" s="543" t="s">
        <v>478</v>
      </c>
      <c r="C100" s="544" t="s">
        <v>13</v>
      </c>
      <c r="D100" s="545">
        <v>25</v>
      </c>
      <c r="E100" s="546">
        <v>146780</v>
      </c>
      <c r="F100" s="546">
        <f t="shared" si="150"/>
        <v>3669500</v>
      </c>
      <c r="G100" s="546"/>
      <c r="H100" s="546"/>
      <c r="I100" s="546"/>
      <c r="J100" s="546">
        <f t="shared" si="151"/>
        <v>0</v>
      </c>
      <c r="K100" s="546">
        <f t="shared" si="152"/>
        <v>146780</v>
      </c>
      <c r="L100" s="546">
        <f t="shared" si="152"/>
        <v>3669500</v>
      </c>
      <c r="M100" s="545"/>
      <c r="N100" s="558"/>
      <c r="O100" s="559"/>
      <c r="Q100" s="161">
        <v>25</v>
      </c>
      <c r="R100" s="162">
        <f t="shared" si="123"/>
        <v>0</v>
      </c>
      <c r="U100" s="490">
        <f>K100*D100</f>
        <v>3669500</v>
      </c>
      <c r="V100" s="129">
        <v>2</v>
      </c>
      <c r="W100" s="557"/>
    </row>
    <row r="101" spans="1:23" s="144" customFormat="1" ht="16.5" hidden="1" customHeight="1" x14ac:dyDescent="0.2">
      <c r="A101" s="157" t="s">
        <v>198</v>
      </c>
      <c r="B101" s="138" t="s">
        <v>199</v>
      </c>
      <c r="C101" s="139" t="s">
        <v>13</v>
      </c>
      <c r="D101" s="140">
        <v>6</v>
      </c>
      <c r="E101" s="142">
        <v>2750460</v>
      </c>
      <c r="F101" s="142">
        <f>TRUNC(D101*E101)</f>
        <v>16502760</v>
      </c>
      <c r="G101" s="142"/>
      <c r="H101" s="142"/>
      <c r="I101" s="142"/>
      <c r="J101" s="142">
        <f>TRUNC(D101*I101)</f>
        <v>0</v>
      </c>
      <c r="K101" s="142">
        <f>E101+G101+I101</f>
        <v>2750460</v>
      </c>
      <c r="L101" s="142">
        <f>F101+H101+J101</f>
        <v>16502760</v>
      </c>
      <c r="M101" s="495"/>
      <c r="N101" s="558">
        <f t="shared" ref="N101" si="159">D102-D101</f>
        <v>-6</v>
      </c>
      <c r="O101" s="559">
        <f t="shared" ref="O101" si="160">L102-L101</f>
        <v>-16502760</v>
      </c>
      <c r="Q101" s="158">
        <v>6</v>
      </c>
      <c r="R101" s="159">
        <f t="shared" si="123"/>
        <v>0</v>
      </c>
      <c r="V101" s="144">
        <v>1</v>
      </c>
      <c r="W101" s="556">
        <f t="shared" ref="W101" si="161">L102-L101</f>
        <v>-16502760</v>
      </c>
    </row>
    <row r="102" spans="1:23" ht="16.5" hidden="1" customHeight="1" x14ac:dyDescent="0.2">
      <c r="A102" s="160" t="s">
        <v>198</v>
      </c>
      <c r="B102" s="155" t="s">
        <v>200</v>
      </c>
      <c r="C102" s="147" t="s">
        <v>13</v>
      </c>
      <c r="D102" s="148"/>
      <c r="E102" s="149">
        <v>2750460</v>
      </c>
      <c r="F102" s="149">
        <f t="shared" si="82"/>
        <v>0</v>
      </c>
      <c r="G102" s="149"/>
      <c r="H102" s="149"/>
      <c r="I102" s="149"/>
      <c r="J102" s="149">
        <f t="shared" si="75"/>
        <v>0</v>
      </c>
      <c r="K102" s="149">
        <f t="shared" si="137"/>
        <v>2750460</v>
      </c>
      <c r="L102" s="149">
        <f t="shared" si="137"/>
        <v>0</v>
      </c>
      <c r="M102" s="150"/>
      <c r="N102" s="558"/>
      <c r="O102" s="559"/>
      <c r="Q102" s="161">
        <v>6</v>
      </c>
      <c r="R102" s="162">
        <f t="shared" si="123"/>
        <v>6</v>
      </c>
      <c r="U102" s="134"/>
      <c r="V102" s="129">
        <v>2</v>
      </c>
      <c r="W102" s="557"/>
    </row>
    <row r="103" spans="1:23" s="144" customFormat="1" ht="16.5" hidden="1" customHeight="1" x14ac:dyDescent="0.2">
      <c r="A103" s="157" t="s">
        <v>198</v>
      </c>
      <c r="B103" s="138" t="s">
        <v>201</v>
      </c>
      <c r="C103" s="139" t="s">
        <v>13</v>
      </c>
      <c r="D103" s="140">
        <v>1</v>
      </c>
      <c r="E103" s="142">
        <v>2932410</v>
      </c>
      <c r="F103" s="142">
        <f>TRUNC(D103*E103)</f>
        <v>2932410</v>
      </c>
      <c r="G103" s="142"/>
      <c r="H103" s="142"/>
      <c r="I103" s="142"/>
      <c r="J103" s="142">
        <f>TRUNC(D103*I103)</f>
        <v>0</v>
      </c>
      <c r="K103" s="142">
        <f>E103+G103+I103</f>
        <v>2932410</v>
      </c>
      <c r="L103" s="142">
        <f>F103+H103+J103</f>
        <v>2932410</v>
      </c>
      <c r="M103" s="143"/>
      <c r="N103" s="558">
        <f t="shared" ref="N103" si="162">D104-D103</f>
        <v>-1</v>
      </c>
      <c r="O103" s="559">
        <f t="shared" ref="O103" si="163">L104-L103</f>
        <v>-2932410</v>
      </c>
      <c r="Q103" s="158">
        <v>1</v>
      </c>
      <c r="R103" s="159">
        <f t="shared" si="123"/>
        <v>0</v>
      </c>
      <c r="V103" s="144">
        <v>1</v>
      </c>
      <c r="W103" s="556">
        <f t="shared" ref="W103" si="164">L104-L103</f>
        <v>-2932410</v>
      </c>
    </row>
    <row r="104" spans="1:23" ht="16.5" hidden="1" customHeight="1" x14ac:dyDescent="0.2">
      <c r="A104" s="160" t="s">
        <v>198</v>
      </c>
      <c r="B104" s="155" t="s">
        <v>202</v>
      </c>
      <c r="C104" s="147" t="s">
        <v>13</v>
      </c>
      <c r="D104" s="148"/>
      <c r="E104" s="149">
        <v>2932410</v>
      </c>
      <c r="F104" s="149">
        <f t="shared" si="82"/>
        <v>0</v>
      </c>
      <c r="G104" s="149"/>
      <c r="H104" s="149"/>
      <c r="I104" s="149"/>
      <c r="J104" s="149">
        <f t="shared" si="75"/>
        <v>0</v>
      </c>
      <c r="K104" s="149">
        <f t="shared" si="137"/>
        <v>2932410</v>
      </c>
      <c r="L104" s="149">
        <f t="shared" si="137"/>
        <v>0</v>
      </c>
      <c r="M104" s="150"/>
      <c r="N104" s="558"/>
      <c r="O104" s="559"/>
      <c r="Q104" s="161">
        <v>1</v>
      </c>
      <c r="R104" s="162">
        <f t="shared" si="123"/>
        <v>1</v>
      </c>
      <c r="U104" s="134"/>
      <c r="V104" s="129">
        <v>2</v>
      </c>
      <c r="W104" s="557"/>
    </row>
    <row r="105" spans="1:23" s="144" customFormat="1" ht="16.5" hidden="1" customHeight="1" x14ac:dyDescent="0.2">
      <c r="A105" s="157" t="s">
        <v>198</v>
      </c>
      <c r="B105" s="138" t="s">
        <v>203</v>
      </c>
      <c r="C105" s="139" t="s">
        <v>13</v>
      </c>
      <c r="D105" s="140">
        <v>7</v>
      </c>
      <c r="E105" s="142">
        <v>3212550</v>
      </c>
      <c r="F105" s="142">
        <f>TRUNC(D105*E105)</f>
        <v>22487850</v>
      </c>
      <c r="G105" s="142"/>
      <c r="H105" s="142"/>
      <c r="I105" s="142"/>
      <c r="J105" s="142">
        <f>TRUNC(D105*I105)</f>
        <v>0</v>
      </c>
      <c r="K105" s="142">
        <f>E105+G105+I105</f>
        <v>3212550</v>
      </c>
      <c r="L105" s="142">
        <f>F105+H105+J105</f>
        <v>22487850</v>
      </c>
      <c r="M105" s="143"/>
      <c r="N105" s="558">
        <f t="shared" ref="N105" si="165">D106-D105</f>
        <v>-7</v>
      </c>
      <c r="O105" s="559">
        <f t="shared" ref="O105" si="166">L106-L105</f>
        <v>-22487850</v>
      </c>
      <c r="Q105" s="158">
        <v>7</v>
      </c>
      <c r="R105" s="159">
        <f t="shared" si="123"/>
        <v>0</v>
      </c>
      <c r="V105" s="144">
        <v>1</v>
      </c>
      <c r="W105" s="556">
        <f t="shared" ref="W105" si="167">L106-L105</f>
        <v>-22487850</v>
      </c>
    </row>
    <row r="106" spans="1:23" ht="16.5" hidden="1" customHeight="1" x14ac:dyDescent="0.2">
      <c r="A106" s="160" t="s">
        <v>198</v>
      </c>
      <c r="B106" s="155" t="s">
        <v>204</v>
      </c>
      <c r="C106" s="147" t="s">
        <v>13</v>
      </c>
      <c r="D106" s="148"/>
      <c r="E106" s="149">
        <v>3212550</v>
      </c>
      <c r="F106" s="149">
        <f t="shared" si="82"/>
        <v>0</v>
      </c>
      <c r="G106" s="149"/>
      <c r="H106" s="149"/>
      <c r="I106" s="149"/>
      <c r="J106" s="149">
        <f t="shared" si="75"/>
        <v>0</v>
      </c>
      <c r="K106" s="149">
        <f t="shared" si="137"/>
        <v>3212550</v>
      </c>
      <c r="L106" s="149">
        <f t="shared" si="137"/>
        <v>0</v>
      </c>
      <c r="M106" s="150"/>
      <c r="N106" s="558"/>
      <c r="O106" s="559"/>
      <c r="Q106" s="161">
        <v>7</v>
      </c>
      <c r="R106" s="162">
        <f t="shared" si="123"/>
        <v>7</v>
      </c>
      <c r="U106" s="134"/>
      <c r="V106" s="129">
        <v>2</v>
      </c>
      <c r="W106" s="557"/>
    </row>
    <row r="107" spans="1:23" s="144" customFormat="1" ht="16.5" hidden="1" customHeight="1" x14ac:dyDescent="0.2">
      <c r="A107" s="157" t="s">
        <v>198</v>
      </c>
      <c r="B107" s="138" t="s">
        <v>205</v>
      </c>
      <c r="C107" s="139" t="s">
        <v>13</v>
      </c>
      <c r="D107" s="140">
        <v>7</v>
      </c>
      <c r="E107" s="142">
        <v>5960770</v>
      </c>
      <c r="F107" s="142">
        <f>TRUNC(D107*E107)</f>
        <v>41725390</v>
      </c>
      <c r="G107" s="142"/>
      <c r="H107" s="142"/>
      <c r="I107" s="142"/>
      <c r="J107" s="142">
        <f>TRUNC(D107*I107)</f>
        <v>0</v>
      </c>
      <c r="K107" s="142">
        <f>E107+G107+I107</f>
        <v>5960770</v>
      </c>
      <c r="L107" s="142">
        <f>F107+H107+J107</f>
        <v>41725390</v>
      </c>
      <c r="M107" s="143"/>
      <c r="N107" s="558">
        <f t="shared" ref="N107" si="168">D108-D107</f>
        <v>0</v>
      </c>
      <c r="O107" s="559">
        <f t="shared" ref="O107" si="169">L108-L107</f>
        <v>0</v>
      </c>
      <c r="Q107" s="158">
        <v>7</v>
      </c>
      <c r="R107" s="159">
        <f t="shared" si="123"/>
        <v>0</v>
      </c>
      <c r="V107" s="144">
        <v>1</v>
      </c>
      <c r="W107" s="556">
        <f t="shared" ref="W107" si="170">L108-L107</f>
        <v>0</v>
      </c>
    </row>
    <row r="108" spans="1:23" ht="25.5" customHeight="1" x14ac:dyDescent="0.2">
      <c r="A108" s="518" t="s">
        <v>198</v>
      </c>
      <c r="B108" s="519" t="s">
        <v>206</v>
      </c>
      <c r="C108" s="506" t="s">
        <v>13</v>
      </c>
      <c r="D108" s="507">
        <v>7</v>
      </c>
      <c r="E108" s="509">
        <v>5960770</v>
      </c>
      <c r="F108" s="509">
        <f t="shared" si="82"/>
        <v>41725390</v>
      </c>
      <c r="G108" s="509"/>
      <c r="H108" s="509"/>
      <c r="I108" s="509"/>
      <c r="J108" s="509">
        <f t="shared" si="75"/>
        <v>0</v>
      </c>
      <c r="K108" s="509">
        <f t="shared" si="137"/>
        <v>5960770</v>
      </c>
      <c r="L108" s="509">
        <f t="shared" si="137"/>
        <v>41725390</v>
      </c>
      <c r="M108" s="507"/>
      <c r="N108" s="558"/>
      <c r="O108" s="559"/>
      <c r="Q108" s="161">
        <v>7</v>
      </c>
      <c r="R108" s="162">
        <f t="shared" si="123"/>
        <v>0</v>
      </c>
      <c r="U108" s="490">
        <f>K108*D108</f>
        <v>41725390</v>
      </c>
      <c r="V108" s="129">
        <v>2</v>
      </c>
      <c r="W108" s="557"/>
    </row>
    <row r="109" spans="1:23" s="144" customFormat="1" ht="16.5" hidden="1" customHeight="1" x14ac:dyDescent="0.2">
      <c r="A109" s="157" t="s">
        <v>198</v>
      </c>
      <c r="B109" s="138" t="s">
        <v>203</v>
      </c>
      <c r="C109" s="139" t="s">
        <v>13</v>
      </c>
      <c r="D109" s="140">
        <v>6</v>
      </c>
      <c r="E109" s="142">
        <v>2444130</v>
      </c>
      <c r="F109" s="142">
        <f>TRUNC(D109*E109)</f>
        <v>14664780</v>
      </c>
      <c r="G109" s="142"/>
      <c r="H109" s="142"/>
      <c r="I109" s="142"/>
      <c r="J109" s="142">
        <f>TRUNC(D109*I109)</f>
        <v>0</v>
      </c>
      <c r="K109" s="142">
        <f>E109+G109+I109</f>
        <v>2444130</v>
      </c>
      <c r="L109" s="142">
        <f>F109+H109+J109</f>
        <v>14664780</v>
      </c>
      <c r="M109" s="495"/>
      <c r="N109" s="558">
        <f t="shared" ref="N109" si="171">D110-D109</f>
        <v>0</v>
      </c>
      <c r="O109" s="559">
        <f t="shared" ref="O109" si="172">L110-L109</f>
        <v>0</v>
      </c>
      <c r="Q109" s="158">
        <v>6</v>
      </c>
      <c r="R109" s="159">
        <f t="shared" si="123"/>
        <v>0</v>
      </c>
      <c r="V109" s="144">
        <v>1</v>
      </c>
      <c r="W109" s="556">
        <f t="shared" ref="W109" si="173">L110-L109</f>
        <v>0</v>
      </c>
    </row>
    <row r="110" spans="1:23" ht="25.5" customHeight="1" x14ac:dyDescent="0.2">
      <c r="A110" s="518" t="s">
        <v>198</v>
      </c>
      <c r="B110" s="519" t="s">
        <v>204</v>
      </c>
      <c r="C110" s="506" t="s">
        <v>13</v>
      </c>
      <c r="D110" s="507">
        <v>6</v>
      </c>
      <c r="E110" s="509">
        <v>2444130</v>
      </c>
      <c r="F110" s="509">
        <f t="shared" si="82"/>
        <v>14664780</v>
      </c>
      <c r="G110" s="509"/>
      <c r="H110" s="509"/>
      <c r="I110" s="509"/>
      <c r="J110" s="509">
        <f t="shared" si="75"/>
        <v>0</v>
      </c>
      <c r="K110" s="509">
        <f t="shared" ref="K110:L138" si="174">E110+G110+I110</f>
        <v>2444130</v>
      </c>
      <c r="L110" s="509">
        <f t="shared" si="174"/>
        <v>14664780</v>
      </c>
      <c r="M110" s="507"/>
      <c r="N110" s="558"/>
      <c r="O110" s="559"/>
      <c r="Q110" s="161">
        <v>6</v>
      </c>
      <c r="R110" s="162">
        <f t="shared" si="123"/>
        <v>0</v>
      </c>
      <c r="U110" s="490">
        <f>K110*D110</f>
        <v>14664780</v>
      </c>
      <c r="V110" s="129">
        <v>2</v>
      </c>
      <c r="W110" s="557"/>
    </row>
    <row r="111" spans="1:23" s="144" customFormat="1" ht="16.5" hidden="1" customHeight="1" x14ac:dyDescent="0.2">
      <c r="A111" s="157" t="s">
        <v>198</v>
      </c>
      <c r="B111" s="138" t="s">
        <v>207</v>
      </c>
      <c r="C111" s="139" t="s">
        <v>13</v>
      </c>
      <c r="D111" s="140">
        <v>2</v>
      </c>
      <c r="E111" s="142">
        <v>1082650</v>
      </c>
      <c r="F111" s="142">
        <f>TRUNC(D111*E111)</f>
        <v>2165300</v>
      </c>
      <c r="G111" s="142"/>
      <c r="H111" s="142"/>
      <c r="I111" s="142"/>
      <c r="J111" s="142">
        <f>TRUNC(D111*I111)</f>
        <v>0</v>
      </c>
      <c r="K111" s="142">
        <f>E111+G111+I111</f>
        <v>1082650</v>
      </c>
      <c r="L111" s="142">
        <f>F111+H111+J111</f>
        <v>2165300</v>
      </c>
      <c r="M111" s="495"/>
      <c r="N111" s="558">
        <f t="shared" ref="N111" si="175">D112-D111</f>
        <v>0</v>
      </c>
      <c r="O111" s="559">
        <f t="shared" ref="O111" si="176">L112-L111</f>
        <v>0</v>
      </c>
      <c r="Q111" s="158">
        <v>2</v>
      </c>
      <c r="R111" s="159">
        <f t="shared" si="123"/>
        <v>0</v>
      </c>
      <c r="V111" s="144">
        <v>1</v>
      </c>
      <c r="W111" s="556">
        <f t="shared" ref="W111" si="177">L112-L111</f>
        <v>0</v>
      </c>
    </row>
    <row r="112" spans="1:23" ht="25.5" customHeight="1" x14ac:dyDescent="0.2">
      <c r="A112" s="518" t="s">
        <v>198</v>
      </c>
      <c r="B112" s="519" t="s">
        <v>208</v>
      </c>
      <c r="C112" s="506" t="s">
        <v>13</v>
      </c>
      <c r="D112" s="507">
        <v>2</v>
      </c>
      <c r="E112" s="509">
        <v>1082650</v>
      </c>
      <c r="F112" s="509">
        <f t="shared" si="82"/>
        <v>2165300</v>
      </c>
      <c r="G112" s="509"/>
      <c r="H112" s="509"/>
      <c r="I112" s="509"/>
      <c r="J112" s="509">
        <f t="shared" si="75"/>
        <v>0</v>
      </c>
      <c r="K112" s="509">
        <f t="shared" si="174"/>
        <v>1082650</v>
      </c>
      <c r="L112" s="509">
        <f t="shared" si="174"/>
        <v>2165300</v>
      </c>
      <c r="M112" s="507"/>
      <c r="N112" s="558"/>
      <c r="O112" s="559"/>
      <c r="Q112" s="161">
        <v>2</v>
      </c>
      <c r="R112" s="162">
        <f t="shared" si="123"/>
        <v>0</v>
      </c>
      <c r="U112" s="490">
        <f>K112*D112</f>
        <v>2165300</v>
      </c>
      <c r="V112" s="129">
        <v>2</v>
      </c>
      <c r="W112" s="557"/>
    </row>
    <row r="113" spans="1:23" s="144" customFormat="1" ht="16.5" hidden="1" customHeight="1" x14ac:dyDescent="0.2">
      <c r="A113" s="157" t="s">
        <v>209</v>
      </c>
      <c r="B113" s="138" t="s">
        <v>210</v>
      </c>
      <c r="C113" s="139" t="s">
        <v>13</v>
      </c>
      <c r="D113" s="140">
        <v>98</v>
      </c>
      <c r="E113" s="142">
        <v>3060</v>
      </c>
      <c r="F113" s="142">
        <f>TRUNC(D113*E113)</f>
        <v>299880</v>
      </c>
      <c r="G113" s="142"/>
      <c r="H113" s="142"/>
      <c r="I113" s="142"/>
      <c r="J113" s="142">
        <f>TRUNC(D113*I113)</f>
        <v>0</v>
      </c>
      <c r="K113" s="142">
        <f>E113+G113+I113</f>
        <v>3060</v>
      </c>
      <c r="L113" s="142">
        <f>F113+H113+J113</f>
        <v>299880</v>
      </c>
      <c r="M113" s="495"/>
      <c r="N113" s="558">
        <f t="shared" ref="N113" si="178">D114-D113</f>
        <v>0</v>
      </c>
      <c r="O113" s="559">
        <f t="shared" ref="O113" si="179">L114-L113</f>
        <v>0</v>
      </c>
      <c r="Q113" s="158">
        <v>98</v>
      </c>
      <c r="R113" s="159">
        <f t="shared" si="123"/>
        <v>0</v>
      </c>
      <c r="V113" s="144">
        <v>1</v>
      </c>
      <c r="W113" s="556">
        <f t="shared" ref="W113" si="180">L114-L113</f>
        <v>0</v>
      </c>
    </row>
    <row r="114" spans="1:23" ht="25.5" customHeight="1" x14ac:dyDescent="0.2">
      <c r="A114" s="518" t="s">
        <v>211</v>
      </c>
      <c r="B114" s="519" t="s">
        <v>212</v>
      </c>
      <c r="C114" s="506" t="s">
        <v>13</v>
      </c>
      <c r="D114" s="507">
        <v>98</v>
      </c>
      <c r="E114" s="509">
        <v>3060</v>
      </c>
      <c r="F114" s="509">
        <f t="shared" ref="F114:F126" si="181">TRUNC(D114*E114)</f>
        <v>299880</v>
      </c>
      <c r="G114" s="509"/>
      <c r="H114" s="509"/>
      <c r="I114" s="509"/>
      <c r="J114" s="509">
        <f t="shared" ref="J114:J126" si="182">TRUNC(D114*I114)</f>
        <v>0</v>
      </c>
      <c r="K114" s="509">
        <f t="shared" si="174"/>
        <v>3060</v>
      </c>
      <c r="L114" s="509">
        <f t="shared" si="174"/>
        <v>299880</v>
      </c>
      <c r="M114" s="507"/>
      <c r="N114" s="558"/>
      <c r="O114" s="559"/>
      <c r="Q114" s="161">
        <v>98</v>
      </c>
      <c r="R114" s="162">
        <f t="shared" si="123"/>
        <v>0</v>
      </c>
      <c r="U114" s="490">
        <f>K114*D114</f>
        <v>299880</v>
      </c>
      <c r="V114" s="129">
        <v>2</v>
      </c>
      <c r="W114" s="557"/>
    </row>
    <row r="115" spans="1:23" s="144" customFormat="1" ht="16.5" hidden="1" customHeight="1" x14ac:dyDescent="0.2">
      <c r="A115" s="157" t="s">
        <v>209</v>
      </c>
      <c r="B115" s="138" t="s">
        <v>213</v>
      </c>
      <c r="C115" s="139" t="s">
        <v>13</v>
      </c>
      <c r="D115" s="140">
        <v>109</v>
      </c>
      <c r="E115" s="142">
        <v>4590</v>
      </c>
      <c r="F115" s="142">
        <f>TRUNC(D115*E115)</f>
        <v>500310</v>
      </c>
      <c r="G115" s="142"/>
      <c r="H115" s="142"/>
      <c r="I115" s="142"/>
      <c r="J115" s="142">
        <f>TRUNC(D115*I115)</f>
        <v>0</v>
      </c>
      <c r="K115" s="142">
        <f>E115+G115+I115</f>
        <v>4590</v>
      </c>
      <c r="L115" s="142">
        <f>F115+H115+J115</f>
        <v>500310</v>
      </c>
      <c r="M115" s="495"/>
      <c r="N115" s="558">
        <f t="shared" ref="N115" si="183">D116-D115</f>
        <v>0</v>
      </c>
      <c r="O115" s="559">
        <f t="shared" ref="O115" si="184">L116-L115</f>
        <v>0</v>
      </c>
      <c r="Q115" s="158">
        <v>109</v>
      </c>
      <c r="R115" s="159">
        <f t="shared" si="123"/>
        <v>0</v>
      </c>
      <c r="V115" s="144">
        <v>1</v>
      </c>
      <c r="W115" s="556">
        <f t="shared" ref="W115" si="185">L116-L115</f>
        <v>0</v>
      </c>
    </row>
    <row r="116" spans="1:23" ht="25.5" customHeight="1" x14ac:dyDescent="0.2">
      <c r="A116" s="518" t="s">
        <v>211</v>
      </c>
      <c r="B116" s="519" t="s">
        <v>214</v>
      </c>
      <c r="C116" s="506" t="s">
        <v>13</v>
      </c>
      <c r="D116" s="507">
        <v>109</v>
      </c>
      <c r="E116" s="509">
        <v>4590</v>
      </c>
      <c r="F116" s="509">
        <f t="shared" si="181"/>
        <v>500310</v>
      </c>
      <c r="G116" s="509"/>
      <c r="H116" s="509"/>
      <c r="I116" s="509"/>
      <c r="J116" s="509">
        <f t="shared" si="182"/>
        <v>0</v>
      </c>
      <c r="K116" s="509">
        <f t="shared" ref="K116:L126" si="186">E116+G116+I116</f>
        <v>4590</v>
      </c>
      <c r="L116" s="509">
        <f t="shared" si="186"/>
        <v>500310</v>
      </c>
      <c r="M116" s="507"/>
      <c r="N116" s="558"/>
      <c r="O116" s="559"/>
      <c r="Q116" s="161">
        <v>109</v>
      </c>
      <c r="R116" s="162">
        <f t="shared" si="123"/>
        <v>0</v>
      </c>
      <c r="U116" s="490">
        <f>K116*D116</f>
        <v>500310</v>
      </c>
      <c r="V116" s="129">
        <v>2</v>
      </c>
      <c r="W116" s="557"/>
    </row>
    <row r="117" spans="1:23" s="144" customFormat="1" ht="16.5" hidden="1" customHeight="1" x14ac:dyDescent="0.2">
      <c r="A117" s="157" t="s">
        <v>209</v>
      </c>
      <c r="B117" s="138" t="s">
        <v>215</v>
      </c>
      <c r="C117" s="139" t="s">
        <v>13</v>
      </c>
      <c r="D117" s="140">
        <v>353</v>
      </c>
      <c r="E117" s="142">
        <v>9330</v>
      </c>
      <c r="F117" s="142">
        <f>TRUNC(D117*E117)</f>
        <v>3293490</v>
      </c>
      <c r="G117" s="142"/>
      <c r="H117" s="142"/>
      <c r="I117" s="142"/>
      <c r="J117" s="142">
        <f>TRUNC(D117*I117)</f>
        <v>0</v>
      </c>
      <c r="K117" s="142">
        <f>E117+G117+I117</f>
        <v>9330</v>
      </c>
      <c r="L117" s="142">
        <f>F117+H117+J117</f>
        <v>3293490</v>
      </c>
      <c r="M117" s="495"/>
      <c r="N117" s="558">
        <f t="shared" ref="N117" si="187">D118-D117</f>
        <v>0</v>
      </c>
      <c r="O117" s="559">
        <f t="shared" ref="O117" si="188">L118-L117</f>
        <v>0</v>
      </c>
      <c r="Q117" s="158">
        <v>353</v>
      </c>
      <c r="R117" s="159">
        <f t="shared" si="123"/>
        <v>0</v>
      </c>
      <c r="V117" s="144">
        <v>1</v>
      </c>
      <c r="W117" s="556">
        <f t="shared" ref="W117" si="189">L118-L117</f>
        <v>0</v>
      </c>
    </row>
    <row r="118" spans="1:23" ht="25.5" customHeight="1" x14ac:dyDescent="0.2">
      <c r="A118" s="518" t="s">
        <v>211</v>
      </c>
      <c r="B118" s="519" t="s">
        <v>216</v>
      </c>
      <c r="C118" s="506" t="s">
        <v>13</v>
      </c>
      <c r="D118" s="507">
        <v>353</v>
      </c>
      <c r="E118" s="509">
        <v>9330</v>
      </c>
      <c r="F118" s="509">
        <f t="shared" si="181"/>
        <v>3293490</v>
      </c>
      <c r="G118" s="509"/>
      <c r="H118" s="509"/>
      <c r="I118" s="509"/>
      <c r="J118" s="509">
        <f t="shared" si="182"/>
        <v>0</v>
      </c>
      <c r="K118" s="509">
        <f t="shared" si="186"/>
        <v>9330</v>
      </c>
      <c r="L118" s="509">
        <f t="shared" si="186"/>
        <v>3293490</v>
      </c>
      <c r="M118" s="507"/>
      <c r="N118" s="558"/>
      <c r="O118" s="559"/>
      <c r="Q118" s="161">
        <v>353</v>
      </c>
      <c r="R118" s="162">
        <f t="shared" si="123"/>
        <v>0</v>
      </c>
      <c r="U118" s="490">
        <f>K118*D118</f>
        <v>3293490</v>
      </c>
      <c r="V118" s="129">
        <v>2</v>
      </c>
      <c r="W118" s="557"/>
    </row>
    <row r="119" spans="1:23" s="144" customFormat="1" ht="16.5" hidden="1" customHeight="1" x14ac:dyDescent="0.2">
      <c r="A119" s="157" t="s">
        <v>217</v>
      </c>
      <c r="B119" s="138" t="s">
        <v>218</v>
      </c>
      <c r="C119" s="139" t="s">
        <v>13</v>
      </c>
      <c r="D119" s="140">
        <v>3</v>
      </c>
      <c r="E119" s="142">
        <v>86370</v>
      </c>
      <c r="F119" s="142">
        <f>TRUNC(D119*E119)</f>
        <v>259110</v>
      </c>
      <c r="G119" s="142"/>
      <c r="H119" s="142"/>
      <c r="I119" s="142"/>
      <c r="J119" s="142">
        <f>TRUNC(D119*I119)</f>
        <v>0</v>
      </c>
      <c r="K119" s="142">
        <f>E119+G119+I119</f>
        <v>86370</v>
      </c>
      <c r="L119" s="142">
        <f>F119+H119+J119</f>
        <v>259110</v>
      </c>
      <c r="M119" s="495"/>
      <c r="N119" s="558">
        <f t="shared" ref="N119" si="190">D120-D119</f>
        <v>0</v>
      </c>
      <c r="O119" s="559">
        <f t="shared" ref="O119" si="191">L120-L119</f>
        <v>0</v>
      </c>
      <c r="Q119" s="158">
        <v>3</v>
      </c>
      <c r="R119" s="159">
        <f t="shared" si="123"/>
        <v>0</v>
      </c>
      <c r="V119" s="144">
        <v>1</v>
      </c>
      <c r="W119" s="556">
        <f t="shared" ref="W119" si="192">L120-L119</f>
        <v>0</v>
      </c>
    </row>
    <row r="120" spans="1:23" ht="25.5" customHeight="1" x14ac:dyDescent="0.2">
      <c r="A120" s="518" t="s">
        <v>219</v>
      </c>
      <c r="B120" s="519" t="s">
        <v>220</v>
      </c>
      <c r="C120" s="506" t="s">
        <v>13</v>
      </c>
      <c r="D120" s="507">
        <v>3</v>
      </c>
      <c r="E120" s="509">
        <v>86370</v>
      </c>
      <c r="F120" s="509">
        <f t="shared" si="181"/>
        <v>259110</v>
      </c>
      <c r="G120" s="509"/>
      <c r="H120" s="509"/>
      <c r="I120" s="509"/>
      <c r="J120" s="509">
        <f t="shared" si="182"/>
        <v>0</v>
      </c>
      <c r="K120" s="509">
        <f t="shared" si="186"/>
        <v>86370</v>
      </c>
      <c r="L120" s="509">
        <f t="shared" si="186"/>
        <v>259110</v>
      </c>
      <c r="M120" s="507"/>
      <c r="N120" s="558"/>
      <c r="O120" s="559"/>
      <c r="Q120" s="161">
        <v>3</v>
      </c>
      <c r="R120" s="162">
        <f t="shared" si="123"/>
        <v>0</v>
      </c>
      <c r="U120" s="490">
        <f>K120*D120</f>
        <v>259110</v>
      </c>
      <c r="V120" s="129">
        <v>2</v>
      </c>
      <c r="W120" s="557"/>
    </row>
    <row r="121" spans="1:23" s="144" customFormat="1" ht="16.5" hidden="1" customHeight="1" x14ac:dyDescent="0.2">
      <c r="A121" s="157" t="s">
        <v>217</v>
      </c>
      <c r="B121" s="138" t="s">
        <v>221</v>
      </c>
      <c r="C121" s="139" t="s">
        <v>13</v>
      </c>
      <c r="D121" s="140">
        <v>10</v>
      </c>
      <c r="E121" s="142">
        <v>142300</v>
      </c>
      <c r="F121" s="142">
        <f>TRUNC(D121*E121)</f>
        <v>1423000</v>
      </c>
      <c r="G121" s="142"/>
      <c r="H121" s="142"/>
      <c r="I121" s="142"/>
      <c r="J121" s="142">
        <f>TRUNC(D121*I121)</f>
        <v>0</v>
      </c>
      <c r="K121" s="142">
        <f>E121+G121+I121</f>
        <v>142300</v>
      </c>
      <c r="L121" s="142">
        <f>F121+H121+J121</f>
        <v>1423000</v>
      </c>
      <c r="M121" s="495"/>
      <c r="N121" s="558">
        <f t="shared" ref="N121" si="193">D122-D121</f>
        <v>0</v>
      </c>
      <c r="O121" s="559">
        <f t="shared" ref="O121" si="194">L122-L121</f>
        <v>0</v>
      </c>
      <c r="Q121" s="158">
        <v>10</v>
      </c>
      <c r="R121" s="159">
        <f t="shared" si="123"/>
        <v>0</v>
      </c>
      <c r="V121" s="144">
        <v>1</v>
      </c>
      <c r="W121" s="556">
        <f t="shared" ref="W121" si="195">L122-L121</f>
        <v>0</v>
      </c>
    </row>
    <row r="122" spans="1:23" ht="25.5" customHeight="1" x14ac:dyDescent="0.2">
      <c r="A122" s="518" t="s">
        <v>219</v>
      </c>
      <c r="B122" s="519" t="s">
        <v>222</v>
      </c>
      <c r="C122" s="506" t="s">
        <v>13</v>
      </c>
      <c r="D122" s="507">
        <v>10</v>
      </c>
      <c r="E122" s="509">
        <v>142300</v>
      </c>
      <c r="F122" s="509">
        <f t="shared" si="181"/>
        <v>1423000</v>
      </c>
      <c r="G122" s="509"/>
      <c r="H122" s="509"/>
      <c r="I122" s="509"/>
      <c r="J122" s="509">
        <f t="shared" si="182"/>
        <v>0</v>
      </c>
      <c r="K122" s="509">
        <f t="shared" si="186"/>
        <v>142300</v>
      </c>
      <c r="L122" s="509">
        <f t="shared" si="186"/>
        <v>1423000</v>
      </c>
      <c r="M122" s="507"/>
      <c r="N122" s="558"/>
      <c r="O122" s="559"/>
      <c r="Q122" s="161">
        <v>10</v>
      </c>
      <c r="R122" s="162">
        <f t="shared" si="123"/>
        <v>0</v>
      </c>
      <c r="U122" s="490">
        <f>K122*D122</f>
        <v>1423000</v>
      </c>
      <c r="V122" s="129">
        <v>2</v>
      </c>
      <c r="W122" s="557"/>
    </row>
    <row r="123" spans="1:23" s="144" customFormat="1" ht="16.5" hidden="1" customHeight="1" x14ac:dyDescent="0.2">
      <c r="A123" s="157" t="s">
        <v>217</v>
      </c>
      <c r="B123" s="138" t="s">
        <v>223</v>
      </c>
      <c r="C123" s="139" t="s">
        <v>13</v>
      </c>
      <c r="D123" s="140">
        <v>2</v>
      </c>
      <c r="E123" s="142">
        <v>245670</v>
      </c>
      <c r="F123" s="142">
        <f>TRUNC(D123*E123)</f>
        <v>491340</v>
      </c>
      <c r="G123" s="142"/>
      <c r="H123" s="142"/>
      <c r="I123" s="142"/>
      <c r="J123" s="142">
        <f>TRUNC(D123*I123)</f>
        <v>0</v>
      </c>
      <c r="K123" s="142">
        <f>E123+G123+I123</f>
        <v>245670</v>
      </c>
      <c r="L123" s="142">
        <f>F123+H123+J123</f>
        <v>491340</v>
      </c>
      <c r="M123" s="495"/>
      <c r="N123" s="558">
        <f t="shared" ref="N123" si="196">D124-D123</f>
        <v>0</v>
      </c>
      <c r="O123" s="559">
        <f t="shared" ref="O123" si="197">L124-L123</f>
        <v>0</v>
      </c>
      <c r="Q123" s="158">
        <v>2</v>
      </c>
      <c r="R123" s="159">
        <f t="shared" si="123"/>
        <v>0</v>
      </c>
      <c r="V123" s="144">
        <v>1</v>
      </c>
      <c r="W123" s="556">
        <f t="shared" ref="W123" si="198">L124-L123</f>
        <v>0</v>
      </c>
    </row>
    <row r="124" spans="1:23" ht="25.5" customHeight="1" x14ac:dyDescent="0.2">
      <c r="A124" s="518" t="s">
        <v>219</v>
      </c>
      <c r="B124" s="519" t="s">
        <v>224</v>
      </c>
      <c r="C124" s="506" t="s">
        <v>13</v>
      </c>
      <c r="D124" s="507">
        <v>2</v>
      </c>
      <c r="E124" s="509">
        <v>245670</v>
      </c>
      <c r="F124" s="509">
        <f t="shared" si="181"/>
        <v>491340</v>
      </c>
      <c r="G124" s="509"/>
      <c r="H124" s="509"/>
      <c r="I124" s="509"/>
      <c r="J124" s="509">
        <f t="shared" si="182"/>
        <v>0</v>
      </c>
      <c r="K124" s="509">
        <f t="shared" si="186"/>
        <v>245670</v>
      </c>
      <c r="L124" s="509">
        <f t="shared" si="186"/>
        <v>491340</v>
      </c>
      <c r="M124" s="507"/>
      <c r="N124" s="558"/>
      <c r="O124" s="559"/>
      <c r="Q124" s="161">
        <v>2</v>
      </c>
      <c r="R124" s="162">
        <f t="shared" si="123"/>
        <v>0</v>
      </c>
      <c r="U124" s="490">
        <f>K124*D124</f>
        <v>491340</v>
      </c>
      <c r="V124" s="129">
        <v>2</v>
      </c>
      <c r="W124" s="557"/>
    </row>
    <row r="125" spans="1:23" s="144" customFormat="1" ht="16.5" hidden="1" customHeight="1" x14ac:dyDescent="0.2">
      <c r="A125" s="157" t="s">
        <v>217</v>
      </c>
      <c r="B125" s="138" t="s">
        <v>225</v>
      </c>
      <c r="C125" s="139" t="s">
        <v>13</v>
      </c>
      <c r="D125" s="140">
        <v>1</v>
      </c>
      <c r="E125" s="142">
        <v>505150</v>
      </c>
      <c r="F125" s="142">
        <f>TRUNC(D125*E125)</f>
        <v>505150</v>
      </c>
      <c r="G125" s="142"/>
      <c r="H125" s="142"/>
      <c r="I125" s="142"/>
      <c r="J125" s="142">
        <f>TRUNC(D125*I125)</f>
        <v>0</v>
      </c>
      <c r="K125" s="142">
        <f>E125+G125+I125</f>
        <v>505150</v>
      </c>
      <c r="L125" s="142">
        <f>F125+H125+J125</f>
        <v>505150</v>
      </c>
      <c r="M125" s="495"/>
      <c r="N125" s="558">
        <f t="shared" ref="N125" si="199">D126-D125</f>
        <v>0</v>
      </c>
      <c r="O125" s="559">
        <f t="shared" ref="O125" si="200">L126-L125</f>
        <v>0</v>
      </c>
      <c r="Q125" s="158">
        <v>1</v>
      </c>
      <c r="R125" s="159">
        <f t="shared" si="123"/>
        <v>0</v>
      </c>
      <c r="V125" s="144">
        <v>1</v>
      </c>
      <c r="W125" s="556">
        <f t="shared" ref="W125" si="201">L126-L125</f>
        <v>0</v>
      </c>
    </row>
    <row r="126" spans="1:23" ht="25.5" customHeight="1" x14ac:dyDescent="0.2">
      <c r="A126" s="518" t="s">
        <v>219</v>
      </c>
      <c r="B126" s="519" t="s">
        <v>226</v>
      </c>
      <c r="C126" s="506" t="s">
        <v>13</v>
      </c>
      <c r="D126" s="507">
        <v>1</v>
      </c>
      <c r="E126" s="509">
        <v>505150</v>
      </c>
      <c r="F126" s="509">
        <f t="shared" si="181"/>
        <v>505150</v>
      </c>
      <c r="G126" s="509"/>
      <c r="H126" s="509"/>
      <c r="I126" s="509"/>
      <c r="J126" s="509">
        <f t="shared" si="182"/>
        <v>0</v>
      </c>
      <c r="K126" s="509">
        <f t="shared" si="186"/>
        <v>505150</v>
      </c>
      <c r="L126" s="509">
        <f t="shared" si="186"/>
        <v>505150</v>
      </c>
      <c r="M126" s="507"/>
      <c r="N126" s="558"/>
      <c r="O126" s="559"/>
      <c r="Q126" s="161">
        <v>1</v>
      </c>
      <c r="R126" s="162">
        <f t="shared" si="123"/>
        <v>0</v>
      </c>
      <c r="U126" s="490">
        <f>K126*D126</f>
        <v>505150</v>
      </c>
      <c r="V126" s="129">
        <v>2</v>
      </c>
      <c r="W126" s="557"/>
    </row>
    <row r="127" spans="1:23" s="144" customFormat="1" ht="16.5" hidden="1" customHeight="1" x14ac:dyDescent="0.2">
      <c r="A127" s="157" t="s">
        <v>227</v>
      </c>
      <c r="B127" s="138" t="s">
        <v>147</v>
      </c>
      <c r="C127" s="139" t="s">
        <v>86</v>
      </c>
      <c r="D127" s="140">
        <v>1</v>
      </c>
      <c r="E127" s="142"/>
      <c r="F127" s="142"/>
      <c r="G127" s="142"/>
      <c r="H127" s="142"/>
      <c r="I127" s="142">
        <f>INT(F65*0.54%)</f>
        <v>2467934</v>
      </c>
      <c r="J127" s="142">
        <f>TRUNC(D127*I127)</f>
        <v>2467934</v>
      </c>
      <c r="K127" s="142">
        <f>E127+G127+I127</f>
        <v>2467934</v>
      </c>
      <c r="L127" s="142">
        <f>F127+H127+J127</f>
        <v>2467934</v>
      </c>
      <c r="M127" s="495"/>
      <c r="N127" s="558">
        <f t="shared" ref="N127" si="202">D128-D127</f>
        <v>0</v>
      </c>
      <c r="O127" s="559">
        <f t="shared" ref="O127" si="203">L128-L127</f>
        <v>-1132104</v>
      </c>
      <c r="Q127" s="158">
        <v>1</v>
      </c>
      <c r="R127" s="159">
        <f t="shared" si="123"/>
        <v>0</v>
      </c>
      <c r="V127" s="144">
        <v>1</v>
      </c>
      <c r="W127" s="556">
        <f t="shared" ref="W127" si="204">L128-L127</f>
        <v>-1132104</v>
      </c>
    </row>
    <row r="128" spans="1:23" ht="25.5" customHeight="1" x14ac:dyDescent="0.2">
      <c r="A128" s="518" t="s">
        <v>227</v>
      </c>
      <c r="B128" s="519" t="s">
        <v>148</v>
      </c>
      <c r="C128" s="506" t="s">
        <v>114</v>
      </c>
      <c r="D128" s="507">
        <v>1</v>
      </c>
      <c r="E128" s="509"/>
      <c r="F128" s="509"/>
      <c r="G128" s="509"/>
      <c r="H128" s="509"/>
      <c r="I128" s="509">
        <f>INT(F66*0.54%)-449</f>
        <v>1335830</v>
      </c>
      <c r="J128" s="509">
        <f t="shared" si="75"/>
        <v>1335830</v>
      </c>
      <c r="K128" s="509">
        <f t="shared" si="174"/>
        <v>1335830</v>
      </c>
      <c r="L128" s="509">
        <f t="shared" si="174"/>
        <v>1335830</v>
      </c>
      <c r="M128" s="507"/>
      <c r="N128" s="558"/>
      <c r="O128" s="559"/>
      <c r="Q128" s="161">
        <v>1</v>
      </c>
      <c r="R128" s="162">
        <f t="shared" si="123"/>
        <v>0</v>
      </c>
      <c r="V128" s="129">
        <v>2</v>
      </c>
      <c r="W128" s="557"/>
    </row>
    <row r="129" spans="1:23" s="144" customFormat="1" ht="16.5" hidden="1" customHeight="1" x14ac:dyDescent="0.2">
      <c r="A129" s="157" t="s">
        <v>228</v>
      </c>
      <c r="B129" s="138"/>
      <c r="C129" s="139" t="s">
        <v>86</v>
      </c>
      <c r="D129" s="140"/>
      <c r="E129" s="142"/>
      <c r="F129" s="142">
        <f>F131+F133+F135+F137</f>
        <v>353319100</v>
      </c>
      <c r="G129" s="142"/>
      <c r="H129" s="142"/>
      <c r="I129" s="142"/>
      <c r="J129" s="142">
        <f>J131+J133+J135+J137</f>
        <v>1907923</v>
      </c>
      <c r="K129" s="142"/>
      <c r="L129" s="142">
        <f>F129+H129+J129</f>
        <v>355227023</v>
      </c>
      <c r="M129" s="495"/>
      <c r="N129" s="558">
        <f t="shared" ref="N129" si="205">D130-D129</f>
        <v>0</v>
      </c>
      <c r="O129" s="559">
        <f t="shared" ref="O129" si="206">L130-L129</f>
        <v>-355227023</v>
      </c>
      <c r="Q129" s="158"/>
      <c r="R129" s="159">
        <f t="shared" si="123"/>
        <v>0</v>
      </c>
      <c r="V129" s="144">
        <v>1</v>
      </c>
      <c r="W129" s="556">
        <f t="shared" ref="W129" si="207">L130-L129</f>
        <v>-355227023</v>
      </c>
    </row>
    <row r="130" spans="1:23" ht="16.5" hidden="1" customHeight="1" x14ac:dyDescent="0.2">
      <c r="A130" s="160" t="s">
        <v>228</v>
      </c>
      <c r="B130" s="155" t="s">
        <v>0</v>
      </c>
      <c r="C130" s="147" t="s">
        <v>114</v>
      </c>
      <c r="D130" s="148"/>
      <c r="E130" s="149"/>
      <c r="F130" s="149">
        <f>F132+F134+F136+F138</f>
        <v>0</v>
      </c>
      <c r="G130" s="149"/>
      <c r="H130" s="149"/>
      <c r="I130" s="149"/>
      <c r="J130" s="149">
        <f>J132+J134+J136+J138</f>
        <v>0</v>
      </c>
      <c r="K130" s="149"/>
      <c r="L130" s="149">
        <f t="shared" si="174"/>
        <v>0</v>
      </c>
      <c r="M130" s="150"/>
      <c r="N130" s="558"/>
      <c r="O130" s="559"/>
      <c r="Q130" s="161"/>
      <c r="R130" s="162">
        <f t="shared" si="123"/>
        <v>0</v>
      </c>
      <c r="U130" s="134"/>
      <c r="V130" s="129">
        <v>2</v>
      </c>
      <c r="W130" s="557"/>
    </row>
    <row r="131" spans="1:23" s="144" customFormat="1" ht="16.5" hidden="1" customHeight="1" x14ac:dyDescent="0.2">
      <c r="A131" s="157" t="s">
        <v>229</v>
      </c>
      <c r="B131" s="138" t="s">
        <v>230</v>
      </c>
      <c r="C131" s="139" t="s">
        <v>231</v>
      </c>
      <c r="D131" s="140">
        <v>150</v>
      </c>
      <c r="E131" s="142">
        <v>341630</v>
      </c>
      <c r="F131" s="142">
        <f>TRUNC(D131*E131)</f>
        <v>51244500</v>
      </c>
      <c r="G131" s="142"/>
      <c r="H131" s="142"/>
      <c r="I131" s="142"/>
      <c r="J131" s="142">
        <f>TRUNC(D131*I131)</f>
        <v>0</v>
      </c>
      <c r="K131" s="142">
        <f>E131+G131+I131</f>
        <v>341630</v>
      </c>
      <c r="L131" s="142">
        <f>F131+H131+J131</f>
        <v>51244500</v>
      </c>
      <c r="M131" s="143"/>
      <c r="N131" s="558">
        <f t="shared" ref="N131" si="208">D132-D131</f>
        <v>-150</v>
      </c>
      <c r="O131" s="559">
        <f t="shared" ref="O131" si="209">L132-L131</f>
        <v>-51244500</v>
      </c>
      <c r="Q131" s="158">
        <v>150</v>
      </c>
      <c r="R131" s="159">
        <f t="shared" si="123"/>
        <v>0</v>
      </c>
      <c r="V131" s="144">
        <v>1</v>
      </c>
      <c r="W131" s="556">
        <f t="shared" ref="W131" si="210">L132-L131</f>
        <v>-51244500</v>
      </c>
    </row>
    <row r="132" spans="1:23" ht="16.5" hidden="1" customHeight="1" x14ac:dyDescent="0.2">
      <c r="A132" s="160" t="s">
        <v>229</v>
      </c>
      <c r="B132" s="155" t="s">
        <v>232</v>
      </c>
      <c r="C132" s="147" t="s">
        <v>231</v>
      </c>
      <c r="D132" s="148"/>
      <c r="E132" s="149">
        <v>341630</v>
      </c>
      <c r="F132" s="149">
        <f t="shared" ref="F132:F158" si="211">TRUNC(D132*E132)</f>
        <v>0</v>
      </c>
      <c r="G132" s="149"/>
      <c r="H132" s="149"/>
      <c r="I132" s="149"/>
      <c r="J132" s="149">
        <f t="shared" si="75"/>
        <v>0</v>
      </c>
      <c r="K132" s="149">
        <f t="shared" si="174"/>
        <v>341630</v>
      </c>
      <c r="L132" s="149">
        <f t="shared" si="174"/>
        <v>0</v>
      </c>
      <c r="M132" s="150"/>
      <c r="N132" s="558"/>
      <c r="O132" s="559"/>
      <c r="Q132" s="161">
        <v>150</v>
      </c>
      <c r="R132" s="162">
        <f t="shared" si="123"/>
        <v>150</v>
      </c>
      <c r="U132" s="134"/>
      <c r="V132" s="129">
        <v>2</v>
      </c>
      <c r="W132" s="557"/>
    </row>
    <row r="133" spans="1:23" s="144" customFormat="1" ht="16.5" hidden="1" customHeight="1" x14ac:dyDescent="0.2">
      <c r="A133" s="157" t="s">
        <v>229</v>
      </c>
      <c r="B133" s="138" t="s">
        <v>233</v>
      </c>
      <c r="C133" s="139" t="s">
        <v>231</v>
      </c>
      <c r="D133" s="140">
        <f>459+61</f>
        <v>520</v>
      </c>
      <c r="E133" s="142">
        <v>400280</v>
      </c>
      <c r="F133" s="142">
        <f>TRUNC(D133*E133)</f>
        <v>208145600</v>
      </c>
      <c r="G133" s="142"/>
      <c r="H133" s="142"/>
      <c r="I133" s="142"/>
      <c r="J133" s="142">
        <f>TRUNC(D133*I133)</f>
        <v>0</v>
      </c>
      <c r="K133" s="142">
        <f>E133+G133+I133</f>
        <v>400280</v>
      </c>
      <c r="L133" s="142">
        <f>F133+H133+J133</f>
        <v>208145600</v>
      </c>
      <c r="M133" s="143"/>
      <c r="N133" s="558">
        <f t="shared" ref="N133" si="212">D134-D133</f>
        <v>-520</v>
      </c>
      <c r="O133" s="559">
        <f t="shared" ref="O133" si="213">L134-L133</f>
        <v>-208145600</v>
      </c>
      <c r="Q133" s="158">
        <f>459+61</f>
        <v>520</v>
      </c>
      <c r="R133" s="159">
        <f t="shared" si="123"/>
        <v>0</v>
      </c>
      <c r="V133" s="144">
        <v>1</v>
      </c>
      <c r="W133" s="556">
        <f t="shared" ref="W133" si="214">L134-L133</f>
        <v>-208145600</v>
      </c>
    </row>
    <row r="134" spans="1:23" ht="16.5" hidden="1" customHeight="1" x14ac:dyDescent="0.2">
      <c r="A134" s="160" t="s">
        <v>229</v>
      </c>
      <c r="B134" s="155" t="s">
        <v>234</v>
      </c>
      <c r="C134" s="147" t="s">
        <v>231</v>
      </c>
      <c r="D134" s="148"/>
      <c r="E134" s="149">
        <v>400280</v>
      </c>
      <c r="F134" s="149">
        <f t="shared" si="211"/>
        <v>0</v>
      </c>
      <c r="G134" s="149"/>
      <c r="H134" s="149"/>
      <c r="I134" s="149"/>
      <c r="J134" s="149">
        <f t="shared" si="75"/>
        <v>0</v>
      </c>
      <c r="K134" s="149">
        <f t="shared" si="174"/>
        <v>400280</v>
      </c>
      <c r="L134" s="149">
        <f t="shared" si="174"/>
        <v>0</v>
      </c>
      <c r="M134" s="150"/>
      <c r="N134" s="558"/>
      <c r="O134" s="559"/>
      <c r="Q134" s="161">
        <f>459+61</f>
        <v>520</v>
      </c>
      <c r="R134" s="162">
        <f t="shared" si="123"/>
        <v>520</v>
      </c>
      <c r="U134" s="134"/>
      <c r="V134" s="129">
        <v>2</v>
      </c>
      <c r="W134" s="557"/>
    </row>
    <row r="135" spans="1:23" s="144" customFormat="1" ht="16.5" hidden="1" customHeight="1" x14ac:dyDescent="0.2">
      <c r="A135" s="157" t="s">
        <v>229</v>
      </c>
      <c r="B135" s="138" t="s">
        <v>235</v>
      </c>
      <c r="C135" s="139" t="s">
        <v>231</v>
      </c>
      <c r="D135" s="140">
        <v>110</v>
      </c>
      <c r="E135" s="142">
        <v>853900</v>
      </c>
      <c r="F135" s="142">
        <f>TRUNC(D135*E135)</f>
        <v>93929000</v>
      </c>
      <c r="G135" s="142"/>
      <c r="H135" s="142"/>
      <c r="I135" s="142"/>
      <c r="J135" s="142">
        <f>TRUNC(D135*I135)</f>
        <v>0</v>
      </c>
      <c r="K135" s="142">
        <f>E135+G135+I135</f>
        <v>853900</v>
      </c>
      <c r="L135" s="142">
        <f>F135+H135+J135</f>
        <v>93929000</v>
      </c>
      <c r="M135" s="143"/>
      <c r="N135" s="558">
        <f t="shared" ref="N135" si="215">D136-D135</f>
        <v>-110</v>
      </c>
      <c r="O135" s="559">
        <f t="shared" ref="O135" si="216">L136-L135</f>
        <v>-93929000</v>
      </c>
      <c r="Q135" s="158">
        <v>110</v>
      </c>
      <c r="R135" s="159">
        <f t="shared" si="123"/>
        <v>0</v>
      </c>
      <c r="V135" s="144">
        <v>1</v>
      </c>
      <c r="W135" s="556">
        <f t="shared" ref="W135" si="217">L136-L135</f>
        <v>-93929000</v>
      </c>
    </row>
    <row r="136" spans="1:23" ht="16.5" hidden="1" customHeight="1" x14ac:dyDescent="0.2">
      <c r="A136" s="160" t="s">
        <v>229</v>
      </c>
      <c r="B136" s="155" t="s">
        <v>236</v>
      </c>
      <c r="C136" s="147" t="s">
        <v>231</v>
      </c>
      <c r="D136" s="148"/>
      <c r="E136" s="149">
        <v>853900</v>
      </c>
      <c r="F136" s="149">
        <f t="shared" si="211"/>
        <v>0</v>
      </c>
      <c r="G136" s="149"/>
      <c r="H136" s="149"/>
      <c r="I136" s="149"/>
      <c r="J136" s="149">
        <f t="shared" si="75"/>
        <v>0</v>
      </c>
      <c r="K136" s="149">
        <f t="shared" si="174"/>
        <v>853900</v>
      </c>
      <c r="L136" s="149">
        <f t="shared" si="174"/>
        <v>0</v>
      </c>
      <c r="M136" s="150"/>
      <c r="N136" s="558"/>
      <c r="O136" s="559"/>
      <c r="Q136" s="161">
        <v>110</v>
      </c>
      <c r="R136" s="162">
        <f t="shared" si="123"/>
        <v>110</v>
      </c>
      <c r="U136" s="134"/>
      <c r="V136" s="129">
        <v>2</v>
      </c>
      <c r="W136" s="557"/>
    </row>
    <row r="137" spans="1:23" s="144" customFormat="1" ht="16.5" hidden="1" customHeight="1" x14ac:dyDescent="0.2">
      <c r="A137" s="157" t="s">
        <v>237</v>
      </c>
      <c r="B137" s="138" t="s">
        <v>147</v>
      </c>
      <c r="C137" s="139" t="s">
        <v>86</v>
      </c>
      <c r="D137" s="140">
        <v>1</v>
      </c>
      <c r="E137" s="142"/>
      <c r="F137" s="142">
        <f>TRUNC(D137*E137)</f>
        <v>0</v>
      </c>
      <c r="G137" s="142"/>
      <c r="H137" s="142"/>
      <c r="I137" s="142">
        <f>INT(F129*0.54%)</f>
        <v>1907923</v>
      </c>
      <c r="J137" s="142">
        <f>TRUNC(D137*I137)</f>
        <v>1907923</v>
      </c>
      <c r="K137" s="142">
        <f>E137+G137+I137</f>
        <v>1907923</v>
      </c>
      <c r="L137" s="142">
        <f>F137+H137+J137</f>
        <v>1907923</v>
      </c>
      <c r="M137" s="143"/>
      <c r="N137" s="558">
        <f t="shared" ref="N137" si="218">D138-D137</f>
        <v>-1</v>
      </c>
      <c r="O137" s="559">
        <f t="shared" ref="O137" si="219">L138-L137</f>
        <v>-1907923</v>
      </c>
      <c r="Q137" s="158">
        <v>1</v>
      </c>
      <c r="R137" s="159">
        <f t="shared" si="123"/>
        <v>0</v>
      </c>
      <c r="V137" s="144">
        <v>1</v>
      </c>
      <c r="W137" s="556">
        <f t="shared" ref="W137" si="220">L138-L137</f>
        <v>-1907923</v>
      </c>
    </row>
    <row r="138" spans="1:23" ht="16.5" hidden="1" customHeight="1" x14ac:dyDescent="0.2">
      <c r="A138" s="160" t="s">
        <v>237</v>
      </c>
      <c r="B138" s="155" t="s">
        <v>148</v>
      </c>
      <c r="C138" s="147" t="s">
        <v>114</v>
      </c>
      <c r="D138" s="148"/>
      <c r="E138" s="149"/>
      <c r="F138" s="149">
        <f t="shared" si="211"/>
        <v>0</v>
      </c>
      <c r="G138" s="149"/>
      <c r="H138" s="149"/>
      <c r="I138" s="149">
        <f>INT(F130*0.54%)</f>
        <v>0</v>
      </c>
      <c r="J138" s="149">
        <f t="shared" si="75"/>
        <v>0</v>
      </c>
      <c r="K138" s="149">
        <f t="shared" si="174"/>
        <v>0</v>
      </c>
      <c r="L138" s="149">
        <f t="shared" si="174"/>
        <v>0</v>
      </c>
      <c r="M138" s="150"/>
      <c r="N138" s="558"/>
      <c r="O138" s="559"/>
      <c r="Q138" s="161">
        <v>1</v>
      </c>
      <c r="R138" s="162">
        <f t="shared" si="123"/>
        <v>1</v>
      </c>
      <c r="U138" s="134"/>
      <c r="V138" s="129">
        <v>2</v>
      </c>
      <c r="W138" s="557"/>
    </row>
    <row r="139" spans="1:23" s="144" customFormat="1" ht="16.5" hidden="1" customHeight="1" x14ac:dyDescent="0.2">
      <c r="A139" s="157" t="s">
        <v>238</v>
      </c>
      <c r="B139" s="138"/>
      <c r="C139" s="139" t="s">
        <v>86</v>
      </c>
      <c r="D139" s="140"/>
      <c r="E139" s="142"/>
      <c r="F139" s="142">
        <f>F147+F149+F151+F153+F143+F141+F145+F155</f>
        <v>1430799375</v>
      </c>
      <c r="G139" s="142"/>
      <c r="H139" s="142"/>
      <c r="I139" s="142"/>
      <c r="J139" s="142">
        <f>J147+J149+J151+J153+J143+J141+J145+J155+J157</f>
        <v>7726316</v>
      </c>
      <c r="K139" s="142"/>
      <c r="L139" s="142">
        <f>F139+H139+J139</f>
        <v>1438525691</v>
      </c>
      <c r="M139" s="143"/>
      <c r="N139" s="558">
        <f t="shared" ref="N139" si="221">D140-D139</f>
        <v>0</v>
      </c>
      <c r="O139" s="559">
        <f t="shared" ref="O139" si="222">L140-L139</f>
        <v>-1317103691</v>
      </c>
      <c r="Q139" s="158"/>
      <c r="R139" s="159">
        <f t="shared" si="123"/>
        <v>0</v>
      </c>
      <c r="V139" s="144">
        <v>1</v>
      </c>
      <c r="W139" s="556">
        <f t="shared" ref="W139" si="223">L140-L139</f>
        <v>-1317103691</v>
      </c>
    </row>
    <row r="140" spans="1:23" ht="25.5" customHeight="1" x14ac:dyDescent="0.2">
      <c r="A140" s="516" t="s">
        <v>238</v>
      </c>
      <c r="B140" s="517" t="s">
        <v>0</v>
      </c>
      <c r="C140" s="500" t="s">
        <v>441</v>
      </c>
      <c r="D140" s="501"/>
      <c r="E140" s="503"/>
      <c r="F140" s="503">
        <f>F148+F150+F152+F154+F144+F142+F146+F156</f>
        <v>120770067</v>
      </c>
      <c r="G140" s="503"/>
      <c r="H140" s="503"/>
      <c r="I140" s="503"/>
      <c r="J140" s="503">
        <f>J148+J150+J152+J154+J144+J142+J146+J156+J158</f>
        <v>651933</v>
      </c>
      <c r="K140" s="503"/>
      <c r="L140" s="503">
        <f t="shared" ref="K140:L158" si="224">F140+H140+J140</f>
        <v>121422000</v>
      </c>
      <c r="M140" s="501"/>
      <c r="N140" s="558"/>
      <c r="O140" s="559"/>
      <c r="Q140" s="161"/>
      <c r="R140" s="162">
        <f t="shared" si="123"/>
        <v>0</v>
      </c>
      <c r="U140" s="490">
        <f>SUBTOTAL(9,U142:U148)</f>
        <v>120770075</v>
      </c>
      <c r="V140" s="493">
        <f>U140*0.54%</f>
        <v>652158.40500000003</v>
      </c>
      <c r="W140" s="557"/>
    </row>
    <row r="141" spans="1:23" s="144" customFormat="1" ht="16.5" hidden="1" customHeight="1" x14ac:dyDescent="0.2">
      <c r="A141" s="157" t="s">
        <v>239</v>
      </c>
      <c r="B141" s="138" t="s">
        <v>240</v>
      </c>
      <c r="C141" s="139" t="s">
        <v>12</v>
      </c>
      <c r="D141" s="140">
        <v>138</v>
      </c>
      <c r="E141" s="142">
        <v>23970</v>
      </c>
      <c r="F141" s="142">
        <f>TRUNC(D141*E141)</f>
        <v>3307860</v>
      </c>
      <c r="G141" s="142"/>
      <c r="H141" s="142"/>
      <c r="I141" s="142"/>
      <c r="J141" s="142">
        <f>TRUNC(D141*I141)</f>
        <v>0</v>
      </c>
      <c r="K141" s="142">
        <f>E141+G141+I141</f>
        <v>23970</v>
      </c>
      <c r="L141" s="142">
        <f>F141+H141+J141</f>
        <v>3307860</v>
      </c>
      <c r="M141" s="495"/>
      <c r="N141" s="558">
        <f t="shared" ref="N141" si="225">D142-D141</f>
        <v>0</v>
      </c>
      <c r="O141" s="559">
        <f t="shared" ref="O141" si="226">L142-L141</f>
        <v>0</v>
      </c>
      <c r="P141" s="144" t="s">
        <v>241</v>
      </c>
      <c r="Q141" s="158">
        <v>138</v>
      </c>
      <c r="R141" s="159">
        <f t="shared" si="123"/>
        <v>0</v>
      </c>
      <c r="V141" s="144">
        <v>1</v>
      </c>
      <c r="W141" s="556">
        <f t="shared" ref="W141" si="227">L142-L141</f>
        <v>0</v>
      </c>
    </row>
    <row r="142" spans="1:23" ht="25.5" customHeight="1" x14ac:dyDescent="0.2">
      <c r="A142" s="537" t="s">
        <v>242</v>
      </c>
      <c r="B142" s="538" t="s">
        <v>475</v>
      </c>
      <c r="C142" s="539" t="s">
        <v>243</v>
      </c>
      <c r="D142" s="540">
        <v>138</v>
      </c>
      <c r="E142" s="541">
        <v>23970</v>
      </c>
      <c r="F142" s="541">
        <f t="shared" ref="F142" si="228">TRUNC(D142*E142)</f>
        <v>3307860</v>
      </c>
      <c r="G142" s="541"/>
      <c r="H142" s="541"/>
      <c r="I142" s="541"/>
      <c r="J142" s="541">
        <f t="shared" ref="J142" si="229">TRUNC(D142*I142)</f>
        <v>0</v>
      </c>
      <c r="K142" s="541">
        <f t="shared" ref="K142:L142" si="230">E142+G142+I142</f>
        <v>23970</v>
      </c>
      <c r="L142" s="541">
        <f t="shared" si="230"/>
        <v>3307860</v>
      </c>
      <c r="M142" s="540"/>
      <c r="N142" s="558"/>
      <c r="O142" s="559"/>
      <c r="P142" s="129" t="s">
        <v>244</v>
      </c>
      <c r="Q142" s="161">
        <v>138</v>
      </c>
      <c r="R142" s="162">
        <f t="shared" si="123"/>
        <v>0</v>
      </c>
      <c r="U142" s="490">
        <f>K142*D142</f>
        <v>3307860</v>
      </c>
      <c r="V142" s="493">
        <f>V140+U140</f>
        <v>121422233.405</v>
      </c>
      <c r="W142" s="557"/>
    </row>
    <row r="143" spans="1:23" s="144" customFormat="1" ht="16.5" hidden="1" customHeight="1" x14ac:dyDescent="0.2">
      <c r="A143" s="157" t="s">
        <v>245</v>
      </c>
      <c r="B143" s="138" t="s">
        <v>246</v>
      </c>
      <c r="C143" s="139" t="s">
        <v>13</v>
      </c>
      <c r="D143" s="140">
        <v>128</v>
      </c>
      <c r="E143" s="142">
        <v>5680</v>
      </c>
      <c r="F143" s="142">
        <f>TRUNC(D143*E143)</f>
        <v>727040</v>
      </c>
      <c r="G143" s="142"/>
      <c r="H143" s="142"/>
      <c r="I143" s="142"/>
      <c r="J143" s="142">
        <f>TRUNC(D143*I143)</f>
        <v>0</v>
      </c>
      <c r="K143" s="142">
        <f>E143+G143+I143</f>
        <v>5680</v>
      </c>
      <c r="L143" s="142">
        <f>F143+H143+J143</f>
        <v>727040</v>
      </c>
      <c r="M143" s="495"/>
      <c r="N143" s="558">
        <f t="shared" ref="N143" si="231">D144-D143</f>
        <v>0</v>
      </c>
      <c r="O143" s="559">
        <f t="shared" ref="O143" si="232">L144-L143</f>
        <v>0</v>
      </c>
      <c r="P143" s="144" t="s">
        <v>247</v>
      </c>
      <c r="Q143" s="158">
        <v>128</v>
      </c>
      <c r="R143" s="159">
        <f t="shared" ref="R143:R202" si="233">Q143-D143</f>
        <v>0</v>
      </c>
      <c r="V143" s="144">
        <v>1</v>
      </c>
      <c r="W143" s="556">
        <f t="shared" ref="W143" si="234">L144-L143</f>
        <v>0</v>
      </c>
    </row>
    <row r="144" spans="1:23" ht="25.5" customHeight="1" x14ac:dyDescent="0.2">
      <c r="A144" s="537" t="s">
        <v>248</v>
      </c>
      <c r="B144" s="538" t="s">
        <v>249</v>
      </c>
      <c r="C144" s="539" t="s">
        <v>250</v>
      </c>
      <c r="D144" s="540">
        <v>128</v>
      </c>
      <c r="E144" s="541">
        <v>5680</v>
      </c>
      <c r="F144" s="541">
        <f t="shared" ref="F144" si="235">TRUNC(D144*E144)</f>
        <v>727040</v>
      </c>
      <c r="G144" s="541"/>
      <c r="H144" s="541"/>
      <c r="I144" s="541"/>
      <c r="J144" s="541">
        <f t="shared" ref="J144" si="236">TRUNC(D144*I144)</f>
        <v>0</v>
      </c>
      <c r="K144" s="541">
        <f t="shared" ref="K144:L144" si="237">E144+G144+I144</f>
        <v>5680</v>
      </c>
      <c r="L144" s="541">
        <f t="shared" si="237"/>
        <v>727040</v>
      </c>
      <c r="M144" s="540"/>
      <c r="N144" s="558"/>
      <c r="O144" s="559"/>
      <c r="P144" s="129" t="s">
        <v>251</v>
      </c>
      <c r="Q144" s="161">
        <v>128</v>
      </c>
      <c r="R144" s="162">
        <f t="shared" si="233"/>
        <v>0</v>
      </c>
      <c r="U144" s="490">
        <f>K144*D144</f>
        <v>727040</v>
      </c>
      <c r="V144" s="129">
        <v>2</v>
      </c>
      <c r="W144" s="557"/>
    </row>
    <row r="145" spans="1:23" s="144" customFormat="1" ht="16.5" hidden="1" customHeight="1" x14ac:dyDescent="0.2">
      <c r="A145" s="157" t="s">
        <v>252</v>
      </c>
      <c r="B145" s="138" t="s">
        <v>253</v>
      </c>
      <c r="C145" s="139" t="s">
        <v>13</v>
      </c>
      <c r="D145" s="140">
        <v>73</v>
      </c>
      <c r="E145" s="142">
        <v>1520475</v>
      </c>
      <c r="F145" s="142">
        <f>TRUNC(D145*E145)</f>
        <v>110994675</v>
      </c>
      <c r="G145" s="142"/>
      <c r="H145" s="142"/>
      <c r="I145" s="142"/>
      <c r="J145" s="142">
        <f>TRUNC(D145*I145)</f>
        <v>0</v>
      </c>
      <c r="K145" s="142">
        <f>E145+G145+I145</f>
        <v>1520475</v>
      </c>
      <c r="L145" s="142">
        <f>F145+H145+J145</f>
        <v>110994675</v>
      </c>
      <c r="M145" s="495"/>
      <c r="N145" s="558">
        <f t="shared" ref="N145" si="238">D146-D145</f>
        <v>0</v>
      </c>
      <c r="O145" s="559">
        <f t="shared" ref="O145" si="239">L146-L145</f>
        <v>0</v>
      </c>
      <c r="P145" s="144" t="s">
        <v>254</v>
      </c>
      <c r="Q145" s="158">
        <v>73</v>
      </c>
      <c r="R145" s="159">
        <f t="shared" si="233"/>
        <v>0</v>
      </c>
      <c r="V145" s="144">
        <v>1</v>
      </c>
      <c r="W145" s="556">
        <f t="shared" ref="W145" si="240">L146-L145</f>
        <v>0</v>
      </c>
    </row>
    <row r="146" spans="1:23" ht="25.5" customHeight="1" x14ac:dyDescent="0.2">
      <c r="A146" s="526" t="s">
        <v>255</v>
      </c>
      <c r="B146" s="527" t="s">
        <v>256</v>
      </c>
      <c r="C146" s="528" t="s">
        <v>250</v>
      </c>
      <c r="D146" s="529">
        <v>73</v>
      </c>
      <c r="E146" s="530">
        <v>1520475</v>
      </c>
      <c r="F146" s="530">
        <f t="shared" ref="F146" si="241">TRUNC(D146*E146)</f>
        <v>110994675</v>
      </c>
      <c r="G146" s="530"/>
      <c r="H146" s="530"/>
      <c r="I146" s="530"/>
      <c r="J146" s="530">
        <f t="shared" ref="J146" si="242">TRUNC(D146*I146)</f>
        <v>0</v>
      </c>
      <c r="K146" s="530">
        <f t="shared" ref="K146:L146" si="243">E146+G146+I146</f>
        <v>1520475</v>
      </c>
      <c r="L146" s="530">
        <f t="shared" si="243"/>
        <v>110994675</v>
      </c>
      <c r="M146" s="529"/>
      <c r="N146" s="558"/>
      <c r="O146" s="559"/>
      <c r="P146" s="129" t="s">
        <v>257</v>
      </c>
      <c r="Q146" s="161">
        <v>73</v>
      </c>
      <c r="R146" s="162">
        <f t="shared" si="233"/>
        <v>0</v>
      </c>
      <c r="U146" s="490">
        <f>K146*D146</f>
        <v>110994675</v>
      </c>
      <c r="V146" s="129">
        <v>2</v>
      </c>
      <c r="W146" s="557"/>
    </row>
    <row r="147" spans="1:23" s="144" customFormat="1" ht="16.5" hidden="1" customHeight="1" x14ac:dyDescent="0.2">
      <c r="A147" s="157" t="s">
        <v>258</v>
      </c>
      <c r="B147" s="138" t="s">
        <v>259</v>
      </c>
      <c r="C147" s="139" t="s">
        <v>90</v>
      </c>
      <c r="D147" s="140">
        <v>35</v>
      </c>
      <c r="E147" s="142">
        <v>382700</v>
      </c>
      <c r="F147" s="142">
        <f>TRUNC(D147*E147)</f>
        <v>13394500</v>
      </c>
      <c r="G147" s="142"/>
      <c r="H147" s="142"/>
      <c r="I147" s="142"/>
      <c r="J147" s="142">
        <f>TRUNC(D147*I147)</f>
        <v>0</v>
      </c>
      <c r="K147" s="142">
        <f>E147+G147+I147</f>
        <v>382700</v>
      </c>
      <c r="L147" s="142">
        <f>F147+H147+J147</f>
        <v>13394500</v>
      </c>
      <c r="M147" s="495"/>
      <c r="N147" s="558">
        <f t="shared" ref="N147" si="244">D148-D147</f>
        <v>-20</v>
      </c>
      <c r="O147" s="559">
        <f t="shared" ref="O147" si="245">L148-L147</f>
        <v>-7654000</v>
      </c>
      <c r="P147" s="144" t="s">
        <v>260</v>
      </c>
      <c r="Q147" s="158">
        <v>35</v>
      </c>
      <c r="R147" s="159">
        <f t="shared" si="233"/>
        <v>0</v>
      </c>
      <c r="V147" s="144">
        <v>1</v>
      </c>
      <c r="W147" s="556">
        <f t="shared" ref="W147" si="246">L148-L147</f>
        <v>-7654000</v>
      </c>
    </row>
    <row r="148" spans="1:23" ht="25.5" customHeight="1" x14ac:dyDescent="0.2">
      <c r="A148" s="531" t="s">
        <v>258</v>
      </c>
      <c r="B148" s="532" t="s">
        <v>259</v>
      </c>
      <c r="C148" s="533" t="s">
        <v>261</v>
      </c>
      <c r="D148" s="534">
        <v>15</v>
      </c>
      <c r="E148" s="535">
        <v>382700</v>
      </c>
      <c r="F148" s="535">
        <f t="shared" si="211"/>
        <v>5740500</v>
      </c>
      <c r="G148" s="535"/>
      <c r="H148" s="535"/>
      <c r="I148" s="535"/>
      <c r="J148" s="535">
        <f t="shared" si="75"/>
        <v>0</v>
      </c>
      <c r="K148" s="535">
        <f t="shared" si="224"/>
        <v>382700</v>
      </c>
      <c r="L148" s="535">
        <f t="shared" si="224"/>
        <v>5740500</v>
      </c>
      <c r="M148" s="534"/>
      <c r="N148" s="558"/>
      <c r="O148" s="559"/>
      <c r="P148" s="129" t="s">
        <v>262</v>
      </c>
      <c r="Q148" s="161">
        <v>35</v>
      </c>
      <c r="R148" s="162">
        <f t="shared" si="233"/>
        <v>20</v>
      </c>
      <c r="U148" s="490">
        <f>K148*D148</f>
        <v>5740500</v>
      </c>
      <c r="V148" s="129">
        <v>2</v>
      </c>
      <c r="W148" s="557"/>
    </row>
    <row r="149" spans="1:23" s="144" customFormat="1" ht="16.5" hidden="1" customHeight="1" x14ac:dyDescent="0.2">
      <c r="A149" s="157" t="s">
        <v>263</v>
      </c>
      <c r="B149" s="138" t="s">
        <v>264</v>
      </c>
      <c r="C149" s="139" t="s">
        <v>265</v>
      </c>
      <c r="D149" s="140">
        <v>200</v>
      </c>
      <c r="E149" s="142">
        <v>127000</v>
      </c>
      <c r="F149" s="142">
        <f>TRUNC(D149*E149)</f>
        <v>25400000</v>
      </c>
      <c r="G149" s="142"/>
      <c r="H149" s="142"/>
      <c r="I149" s="142"/>
      <c r="J149" s="142">
        <f>TRUNC(D149*I149)</f>
        <v>0</v>
      </c>
      <c r="K149" s="142">
        <f>E149+G149+I149</f>
        <v>127000</v>
      </c>
      <c r="L149" s="142">
        <f>F149+H149+J149</f>
        <v>25400000</v>
      </c>
      <c r="M149" s="495"/>
      <c r="N149" s="558">
        <f t="shared" ref="N149" si="247">D150-D149</f>
        <v>-200</v>
      </c>
      <c r="O149" s="559">
        <f t="shared" ref="O149" si="248">L150-L149</f>
        <v>-25400000</v>
      </c>
      <c r="Q149" s="158">
        <v>200</v>
      </c>
      <c r="R149" s="159">
        <f t="shared" si="233"/>
        <v>0</v>
      </c>
      <c r="V149" s="144">
        <v>1</v>
      </c>
      <c r="W149" s="556">
        <f t="shared" ref="W149" si="249">L150-L149</f>
        <v>-25400000</v>
      </c>
    </row>
    <row r="150" spans="1:23" ht="16.5" hidden="1" customHeight="1" x14ac:dyDescent="0.2">
      <c r="A150" s="160" t="s">
        <v>263</v>
      </c>
      <c r="B150" s="155" t="s">
        <v>264</v>
      </c>
      <c r="C150" s="147" t="s">
        <v>266</v>
      </c>
      <c r="D150" s="148"/>
      <c r="E150" s="149">
        <v>127000</v>
      </c>
      <c r="F150" s="149">
        <f t="shared" si="211"/>
        <v>0</v>
      </c>
      <c r="G150" s="149"/>
      <c r="H150" s="149"/>
      <c r="I150" s="149"/>
      <c r="J150" s="149">
        <f t="shared" si="75"/>
        <v>0</v>
      </c>
      <c r="K150" s="149">
        <f t="shared" si="224"/>
        <v>127000</v>
      </c>
      <c r="L150" s="149">
        <f t="shared" si="224"/>
        <v>0</v>
      </c>
      <c r="M150" s="150"/>
      <c r="N150" s="558"/>
      <c r="O150" s="559"/>
      <c r="Q150" s="161">
        <v>200</v>
      </c>
      <c r="R150" s="162">
        <f t="shared" si="233"/>
        <v>200</v>
      </c>
      <c r="U150" s="134"/>
      <c r="V150" s="129">
        <v>2</v>
      </c>
      <c r="W150" s="557"/>
    </row>
    <row r="151" spans="1:23" s="144" customFormat="1" ht="16.5" hidden="1" customHeight="1" x14ac:dyDescent="0.2">
      <c r="A151" s="157" t="s">
        <v>267</v>
      </c>
      <c r="B151" s="138" t="s">
        <v>268</v>
      </c>
      <c r="C151" s="139" t="s">
        <v>13</v>
      </c>
      <c r="D151" s="140">
        <v>3976</v>
      </c>
      <c r="E151" s="142">
        <v>24500</v>
      </c>
      <c r="F151" s="142">
        <f>TRUNC(D151*E151)</f>
        <v>97412000</v>
      </c>
      <c r="G151" s="142"/>
      <c r="H151" s="142"/>
      <c r="I151" s="142"/>
      <c r="J151" s="142">
        <f>TRUNC(D151*I151)</f>
        <v>0</v>
      </c>
      <c r="K151" s="142">
        <f>E151+G151+I151</f>
        <v>24500</v>
      </c>
      <c r="L151" s="142">
        <f>F151+H151+J151</f>
        <v>97412000</v>
      </c>
      <c r="M151" s="143"/>
      <c r="N151" s="558">
        <f t="shared" ref="N151" si="250">D152-D151</f>
        <v>-3976</v>
      </c>
      <c r="O151" s="559">
        <f t="shared" ref="O151" si="251">L152-L151</f>
        <v>-97412000</v>
      </c>
      <c r="Q151" s="158">
        <v>3976</v>
      </c>
      <c r="R151" s="159">
        <f t="shared" si="233"/>
        <v>0</v>
      </c>
      <c r="V151" s="144">
        <v>1</v>
      </c>
      <c r="W151" s="556">
        <f t="shared" ref="W151" si="252">L152-L151</f>
        <v>-97412000</v>
      </c>
    </row>
    <row r="152" spans="1:23" ht="16.5" hidden="1" customHeight="1" x14ac:dyDescent="0.2">
      <c r="A152" s="160" t="s">
        <v>269</v>
      </c>
      <c r="B152" s="155" t="s">
        <v>270</v>
      </c>
      <c r="C152" s="147" t="s">
        <v>250</v>
      </c>
      <c r="D152" s="148"/>
      <c r="E152" s="149">
        <v>24500</v>
      </c>
      <c r="F152" s="149">
        <f t="shared" ref="F152:F154" si="253">TRUNC(D152*E152)</f>
        <v>0</v>
      </c>
      <c r="G152" s="149"/>
      <c r="H152" s="149"/>
      <c r="I152" s="149"/>
      <c r="J152" s="149">
        <f t="shared" ref="J152:J154" si="254">TRUNC(D152*I152)</f>
        <v>0</v>
      </c>
      <c r="K152" s="149">
        <f t="shared" ref="K152:L156" si="255">E152+G152+I152</f>
        <v>24500</v>
      </c>
      <c r="L152" s="149">
        <f t="shared" si="255"/>
        <v>0</v>
      </c>
      <c r="M152" s="150"/>
      <c r="N152" s="558"/>
      <c r="O152" s="559"/>
      <c r="Q152" s="161">
        <v>3976</v>
      </c>
      <c r="R152" s="162">
        <f t="shared" si="233"/>
        <v>3976</v>
      </c>
      <c r="U152" s="134"/>
      <c r="V152" s="129">
        <v>2</v>
      </c>
      <c r="W152" s="557"/>
    </row>
    <row r="153" spans="1:23" s="144" customFormat="1" ht="16.5" hidden="1" customHeight="1" x14ac:dyDescent="0.2">
      <c r="A153" s="157" t="s">
        <v>271</v>
      </c>
      <c r="B153" s="138" t="s">
        <v>272</v>
      </c>
      <c r="C153" s="139" t="s">
        <v>13</v>
      </c>
      <c r="D153" s="140">
        <v>9941</v>
      </c>
      <c r="E153" s="142">
        <v>1300</v>
      </c>
      <c r="F153" s="142">
        <f>TRUNC(D153*E153)</f>
        <v>12923300</v>
      </c>
      <c r="G153" s="142"/>
      <c r="H153" s="142"/>
      <c r="I153" s="142"/>
      <c r="J153" s="142">
        <f>TRUNC(D153*I153)</f>
        <v>0</v>
      </c>
      <c r="K153" s="142">
        <f>E153+G153+I153</f>
        <v>1300</v>
      </c>
      <c r="L153" s="142">
        <f>F153+H153+J153</f>
        <v>12923300</v>
      </c>
      <c r="M153" s="143"/>
      <c r="N153" s="558">
        <f t="shared" ref="N153" si="256">D154-D153</f>
        <v>-9941</v>
      </c>
      <c r="O153" s="559">
        <f t="shared" ref="O153" si="257">L154-L153</f>
        <v>-12923300</v>
      </c>
      <c r="Q153" s="158">
        <v>9941</v>
      </c>
      <c r="R153" s="159">
        <f t="shared" si="233"/>
        <v>0</v>
      </c>
      <c r="V153" s="144">
        <v>1</v>
      </c>
      <c r="W153" s="556">
        <f t="shared" ref="W153" si="258">L154-L153</f>
        <v>-12923300</v>
      </c>
    </row>
    <row r="154" spans="1:23" ht="16.5" hidden="1" customHeight="1" x14ac:dyDescent="0.2">
      <c r="A154" s="160" t="s">
        <v>273</v>
      </c>
      <c r="B154" s="155" t="s">
        <v>274</v>
      </c>
      <c r="C154" s="147" t="s">
        <v>250</v>
      </c>
      <c r="D154" s="148"/>
      <c r="E154" s="149">
        <v>1300</v>
      </c>
      <c r="F154" s="149">
        <f t="shared" si="253"/>
        <v>0</v>
      </c>
      <c r="G154" s="149"/>
      <c r="H154" s="149"/>
      <c r="I154" s="149"/>
      <c r="J154" s="149">
        <f t="shared" si="254"/>
        <v>0</v>
      </c>
      <c r="K154" s="149">
        <f t="shared" si="255"/>
        <v>1300</v>
      </c>
      <c r="L154" s="149">
        <f t="shared" si="255"/>
        <v>0</v>
      </c>
      <c r="M154" s="150"/>
      <c r="N154" s="558"/>
      <c r="O154" s="559"/>
      <c r="Q154" s="161">
        <v>9941</v>
      </c>
      <c r="R154" s="162">
        <f t="shared" si="233"/>
        <v>9941</v>
      </c>
      <c r="U154" s="134"/>
      <c r="V154" s="129">
        <v>2</v>
      </c>
      <c r="W154" s="557"/>
    </row>
    <row r="155" spans="1:23" s="144" customFormat="1" ht="16.5" hidden="1" customHeight="1" x14ac:dyDescent="0.2">
      <c r="A155" s="157" t="s">
        <v>275</v>
      </c>
      <c r="B155" s="444" t="s">
        <v>442</v>
      </c>
      <c r="C155" s="139" t="s">
        <v>276</v>
      </c>
      <c r="D155" s="140">
        <v>9722</v>
      </c>
      <c r="E155" s="142">
        <v>120000</v>
      </c>
      <c r="F155" s="142">
        <f>TRUNC(D155*E155)</f>
        <v>1166640000</v>
      </c>
      <c r="G155" s="142"/>
      <c r="H155" s="142"/>
      <c r="I155" s="142"/>
      <c r="J155" s="142">
        <f>TRUNC(D155*I155)</f>
        <v>0</v>
      </c>
      <c r="K155" s="142">
        <f>E155+G155+I155</f>
        <v>120000</v>
      </c>
      <c r="L155" s="142">
        <f>F155+H155+J155</f>
        <v>1166640000</v>
      </c>
      <c r="M155" s="143"/>
      <c r="N155" s="560">
        <f t="shared" ref="N155" si="259">D156-D155</f>
        <v>-9722</v>
      </c>
      <c r="O155" s="559">
        <f t="shared" ref="O155" si="260">L156-L155</f>
        <v>-1166640008</v>
      </c>
      <c r="Q155" s="158">
        <v>9722</v>
      </c>
      <c r="R155" s="159">
        <f t="shared" si="233"/>
        <v>0</v>
      </c>
      <c r="V155" s="144">
        <v>1</v>
      </c>
      <c r="W155" s="556">
        <f t="shared" ref="W155" si="261">L156-L155</f>
        <v>-1166640008</v>
      </c>
    </row>
    <row r="156" spans="1:23" ht="16.5" hidden="1" customHeight="1" x14ac:dyDescent="0.2">
      <c r="A156" s="160" t="s">
        <v>277</v>
      </c>
      <c r="B156" s="445" t="s">
        <v>442</v>
      </c>
      <c r="C156" s="147" t="s">
        <v>278</v>
      </c>
      <c r="D156" s="446"/>
      <c r="E156" s="149">
        <v>106700</v>
      </c>
      <c r="F156" s="149">
        <f>TRUNC(D156*E156)-8</f>
        <v>-8</v>
      </c>
      <c r="G156" s="149"/>
      <c r="H156" s="149"/>
      <c r="I156" s="149"/>
      <c r="J156" s="149">
        <f>TRUNC(D156*I156)</f>
        <v>0</v>
      </c>
      <c r="K156" s="149">
        <f t="shared" si="255"/>
        <v>106700</v>
      </c>
      <c r="L156" s="149">
        <f t="shared" si="255"/>
        <v>-8</v>
      </c>
      <c r="M156" s="447" t="s">
        <v>452</v>
      </c>
      <c r="N156" s="560"/>
      <c r="O156" s="559"/>
      <c r="Q156" s="161">
        <v>9722</v>
      </c>
      <c r="R156" s="162">
        <f t="shared" si="233"/>
        <v>9722</v>
      </c>
      <c r="U156" s="134"/>
      <c r="V156" s="129">
        <v>2</v>
      </c>
      <c r="W156" s="557"/>
    </row>
    <row r="157" spans="1:23" s="144" customFormat="1" ht="16.5" hidden="1" customHeight="1" x14ac:dyDescent="0.2">
      <c r="A157" s="157" t="s">
        <v>280</v>
      </c>
      <c r="B157" s="138" t="s">
        <v>147</v>
      </c>
      <c r="C157" s="139" t="s">
        <v>86</v>
      </c>
      <c r="D157" s="140">
        <v>1</v>
      </c>
      <c r="E157" s="142"/>
      <c r="F157" s="142">
        <f>TRUNC(D157*E157)</f>
        <v>0</v>
      </c>
      <c r="G157" s="142"/>
      <c r="H157" s="142"/>
      <c r="I157" s="142">
        <f>INT(F139*0.54%)</f>
        <v>7726316</v>
      </c>
      <c r="J157" s="142">
        <f>TRUNC(D157*I157)</f>
        <v>7726316</v>
      </c>
      <c r="K157" s="142">
        <f>E157+G157+I157</f>
        <v>7726316</v>
      </c>
      <c r="L157" s="142">
        <f>F157+H157+J157</f>
        <v>7726316</v>
      </c>
      <c r="M157" s="143"/>
      <c r="N157" s="558">
        <f t="shared" ref="N157" si="262">D158-D157</f>
        <v>0</v>
      </c>
      <c r="O157" s="559">
        <f t="shared" ref="O157" si="263">L158-L157</f>
        <v>-7074383</v>
      </c>
      <c r="Q157" s="158">
        <v>1</v>
      </c>
      <c r="R157" s="159">
        <f t="shared" si="233"/>
        <v>0</v>
      </c>
      <c r="V157" s="144">
        <v>1</v>
      </c>
      <c r="W157" s="556">
        <f t="shared" ref="W157" si="264">L158-L157</f>
        <v>-7074383</v>
      </c>
    </row>
    <row r="158" spans="1:23" ht="25.5" customHeight="1" x14ac:dyDescent="0.2">
      <c r="A158" s="518" t="s">
        <v>280</v>
      </c>
      <c r="B158" s="519" t="s">
        <v>148</v>
      </c>
      <c r="C158" s="506" t="s">
        <v>114</v>
      </c>
      <c r="D158" s="507">
        <v>1</v>
      </c>
      <c r="E158" s="509"/>
      <c r="F158" s="509">
        <f t="shared" si="211"/>
        <v>0</v>
      </c>
      <c r="G158" s="509"/>
      <c r="H158" s="509"/>
      <c r="I158" s="509">
        <f>INT(F140*0.54%)-225</f>
        <v>651933</v>
      </c>
      <c r="J158" s="509">
        <f t="shared" ref="J158" si="265">TRUNC(D158*I158)</f>
        <v>651933</v>
      </c>
      <c r="K158" s="509">
        <f t="shared" si="224"/>
        <v>651933</v>
      </c>
      <c r="L158" s="509">
        <f t="shared" si="224"/>
        <v>651933</v>
      </c>
      <c r="M158" s="507"/>
      <c r="N158" s="558"/>
      <c r="O158" s="559"/>
      <c r="Q158" s="161">
        <v>1</v>
      </c>
      <c r="R158" s="162">
        <f t="shared" si="233"/>
        <v>0</v>
      </c>
      <c r="V158" s="129">
        <v>2</v>
      </c>
      <c r="W158" s="557"/>
    </row>
    <row r="159" spans="1:23" s="144" customFormat="1" ht="16.5" hidden="1" customHeight="1" x14ac:dyDescent="0.2">
      <c r="A159" s="157"/>
      <c r="B159" s="138"/>
      <c r="C159" s="139"/>
      <c r="D159" s="140"/>
      <c r="E159" s="142"/>
      <c r="F159" s="142"/>
      <c r="G159" s="142"/>
      <c r="H159" s="142"/>
      <c r="I159" s="142"/>
      <c r="J159" s="142"/>
      <c r="K159" s="142"/>
      <c r="L159" s="142"/>
      <c r="M159" s="495"/>
      <c r="N159" s="558">
        <f t="shared" ref="N159" si="266">D160-D159</f>
        <v>0</v>
      </c>
      <c r="O159" s="559">
        <f t="shared" ref="O159" si="267">L160-L159</f>
        <v>0</v>
      </c>
      <c r="Q159" s="158"/>
      <c r="R159" s="159">
        <f t="shared" si="233"/>
        <v>0</v>
      </c>
      <c r="V159" s="144">
        <v>1</v>
      </c>
      <c r="W159" s="556">
        <f t="shared" ref="W159" si="268">L160-L159</f>
        <v>0</v>
      </c>
    </row>
    <row r="160" spans="1:23" ht="25.5" customHeight="1" x14ac:dyDescent="0.2">
      <c r="A160" s="518"/>
      <c r="B160" s="519"/>
      <c r="C160" s="506"/>
      <c r="D160" s="507"/>
      <c r="E160" s="509"/>
      <c r="F160" s="509"/>
      <c r="G160" s="509"/>
      <c r="H160" s="509"/>
      <c r="I160" s="509"/>
      <c r="J160" s="509"/>
      <c r="K160" s="509"/>
      <c r="L160" s="509"/>
      <c r="M160" s="507"/>
      <c r="N160" s="558"/>
      <c r="O160" s="559"/>
      <c r="Q160" s="161"/>
      <c r="R160" s="162">
        <f t="shared" si="233"/>
        <v>0</v>
      </c>
      <c r="V160" s="129">
        <v>2</v>
      </c>
      <c r="W160" s="557"/>
    </row>
    <row r="161" spans="1:23" s="178" customFormat="1" ht="16.5" hidden="1" customHeight="1" x14ac:dyDescent="0.2">
      <c r="A161" s="172" t="s">
        <v>281</v>
      </c>
      <c r="B161" s="173"/>
      <c r="C161" s="174"/>
      <c r="D161" s="175"/>
      <c r="E161" s="176"/>
      <c r="F161" s="176">
        <f>F163</f>
        <v>206630742</v>
      </c>
      <c r="G161" s="176"/>
      <c r="H161" s="176"/>
      <c r="I161" s="176"/>
      <c r="J161" s="176">
        <f>J163</f>
        <v>1115806</v>
      </c>
      <c r="K161" s="176"/>
      <c r="L161" s="176">
        <f>F161+H161+J161</f>
        <v>207746548</v>
      </c>
      <c r="M161" s="497"/>
      <c r="N161" s="558">
        <f t="shared" ref="N161" si="269">D162-D161</f>
        <v>0</v>
      </c>
      <c r="O161" s="559">
        <f t="shared" ref="O161" si="270">L162-L161</f>
        <v>1683644</v>
      </c>
      <c r="Q161" s="179"/>
      <c r="R161" s="180">
        <f t="shared" si="233"/>
        <v>0</v>
      </c>
      <c r="V161" s="178">
        <v>1</v>
      </c>
      <c r="W161" s="556">
        <f t="shared" ref="W161" si="271">L162-L161</f>
        <v>1683644</v>
      </c>
    </row>
    <row r="162" spans="1:23" s="128" customFormat="1" ht="16.5" hidden="1" customHeight="1" x14ac:dyDescent="0.2">
      <c r="A162" s="181" t="s">
        <v>282</v>
      </c>
      <c r="B162" s="182"/>
      <c r="C162" s="183"/>
      <c r="D162" s="184"/>
      <c r="E162" s="185"/>
      <c r="F162" s="185">
        <f>F164</f>
        <v>208305344</v>
      </c>
      <c r="G162" s="185"/>
      <c r="H162" s="185"/>
      <c r="I162" s="185"/>
      <c r="J162" s="185">
        <f>J164</f>
        <v>1124848</v>
      </c>
      <c r="K162" s="185"/>
      <c r="L162" s="185">
        <f>F162+H162+J162</f>
        <v>209430192</v>
      </c>
      <c r="M162" s="186"/>
      <c r="N162" s="558"/>
      <c r="O162" s="559"/>
      <c r="Q162" s="187"/>
      <c r="R162" s="188">
        <f t="shared" si="233"/>
        <v>0</v>
      </c>
      <c r="S162" s="189"/>
      <c r="T162" s="189"/>
      <c r="U162" s="189"/>
      <c r="V162" s="128">
        <v>2</v>
      </c>
      <c r="W162" s="557"/>
    </row>
    <row r="163" spans="1:23" s="144" customFormat="1" ht="16.5" hidden="1" customHeight="1" x14ac:dyDescent="0.2">
      <c r="A163" s="157" t="s">
        <v>283</v>
      </c>
      <c r="B163" s="138"/>
      <c r="C163" s="139"/>
      <c r="D163" s="140"/>
      <c r="E163" s="142"/>
      <c r="F163" s="142">
        <f>F165+F167+F169+F171+F173+F175+F177</f>
        <v>206630742</v>
      </c>
      <c r="G163" s="142"/>
      <c r="H163" s="142"/>
      <c r="I163" s="142"/>
      <c r="J163" s="142">
        <f>J165+J167+J169+J171+J173+J175+J177</f>
        <v>1115806</v>
      </c>
      <c r="K163" s="142"/>
      <c r="L163" s="142">
        <f>F163+H163+J163</f>
        <v>207746548</v>
      </c>
      <c r="M163" s="143"/>
      <c r="N163" s="558">
        <f t="shared" ref="N163" si="272">D164-D163</f>
        <v>0</v>
      </c>
      <c r="O163" s="559">
        <f t="shared" ref="O163" si="273">L164-L163</f>
        <v>1683644</v>
      </c>
      <c r="Q163" s="158"/>
      <c r="R163" s="159">
        <f t="shared" si="233"/>
        <v>0</v>
      </c>
      <c r="V163" s="144">
        <v>1</v>
      </c>
      <c r="W163" s="556">
        <f t="shared" ref="W163" si="274">L164-L163</f>
        <v>1683644</v>
      </c>
    </row>
    <row r="164" spans="1:23" ht="16.5" hidden="1" customHeight="1" x14ac:dyDescent="0.2">
      <c r="A164" s="160" t="s">
        <v>284</v>
      </c>
      <c r="B164" s="155"/>
      <c r="C164" s="147"/>
      <c r="D164" s="148"/>
      <c r="E164" s="149"/>
      <c r="F164" s="149">
        <f>F166+F168+F170+F172+F174+F176+F178</f>
        <v>208305344</v>
      </c>
      <c r="G164" s="149"/>
      <c r="H164" s="149"/>
      <c r="I164" s="149"/>
      <c r="J164" s="149">
        <f>J166+J168+J170+J172+J174+J176+J178</f>
        <v>1124848</v>
      </c>
      <c r="K164" s="149"/>
      <c r="L164" s="149">
        <f>F164+H164+J164</f>
        <v>209430192</v>
      </c>
      <c r="M164" s="150"/>
      <c r="N164" s="558"/>
      <c r="O164" s="559"/>
      <c r="Q164" s="161"/>
      <c r="R164" s="162">
        <f t="shared" si="233"/>
        <v>0</v>
      </c>
      <c r="U164" s="134"/>
      <c r="V164" s="129">
        <v>2</v>
      </c>
      <c r="W164" s="557"/>
    </row>
    <row r="165" spans="1:23" s="144" customFormat="1" ht="16.5" hidden="1" customHeight="1" x14ac:dyDescent="0.2">
      <c r="A165" s="157" t="s">
        <v>285</v>
      </c>
      <c r="B165" s="451" t="s">
        <v>456</v>
      </c>
      <c r="C165" s="139" t="s">
        <v>9</v>
      </c>
      <c r="D165" s="163">
        <v>28.088000000000001</v>
      </c>
      <c r="E165" s="142">
        <v>1197070</v>
      </c>
      <c r="F165" s="142">
        <f>TRUNC(D165*E165)</f>
        <v>33623302</v>
      </c>
      <c r="G165" s="142"/>
      <c r="H165" s="142"/>
      <c r="I165" s="142"/>
      <c r="J165" s="142"/>
      <c r="K165" s="142"/>
      <c r="L165" s="142">
        <f>F165+H165+J165</f>
        <v>33623302</v>
      </c>
      <c r="M165" s="143"/>
      <c r="N165" s="558">
        <f t="shared" ref="N165" si="275">D166-D165</f>
        <v>0</v>
      </c>
      <c r="O165" s="559">
        <f t="shared" ref="O165" si="276">L166-L165</f>
        <v>-5636700</v>
      </c>
      <c r="Q165" s="158">
        <v>28.088000000000001</v>
      </c>
      <c r="R165" s="159">
        <f t="shared" si="233"/>
        <v>0</v>
      </c>
      <c r="V165" s="144">
        <v>1</v>
      </c>
      <c r="W165" s="556">
        <f t="shared" ref="W165" si="277">L166-L165</f>
        <v>-5636700</v>
      </c>
    </row>
    <row r="166" spans="1:23" ht="16.5" hidden="1" customHeight="1" x14ac:dyDescent="0.2">
      <c r="A166" s="160" t="s">
        <v>285</v>
      </c>
      <c r="B166" s="452" t="s">
        <v>470</v>
      </c>
      <c r="C166" s="147" t="s">
        <v>9</v>
      </c>
      <c r="D166" s="164">
        <v>28.088000000000001</v>
      </c>
      <c r="E166" s="149">
        <v>996390</v>
      </c>
      <c r="F166" s="149">
        <f t="shared" ref="F166:F176" si="278">TRUNC(D166*E166)</f>
        <v>27986602</v>
      </c>
      <c r="G166" s="149"/>
      <c r="H166" s="149"/>
      <c r="I166" s="149"/>
      <c r="J166" s="149"/>
      <c r="K166" s="149"/>
      <c r="L166" s="149">
        <f t="shared" ref="L166:L270" si="279">F166+H166+J166</f>
        <v>27986602</v>
      </c>
      <c r="M166" s="150"/>
      <c r="N166" s="558"/>
      <c r="O166" s="559"/>
      <c r="Q166" s="161">
        <v>28.088000000000001</v>
      </c>
      <c r="R166" s="162">
        <f t="shared" si="233"/>
        <v>0</v>
      </c>
      <c r="U166" s="134"/>
      <c r="V166" s="129">
        <v>2</v>
      </c>
      <c r="W166" s="557"/>
    </row>
    <row r="167" spans="1:23" s="144" customFormat="1" ht="16.5" hidden="1" customHeight="1" x14ac:dyDescent="0.2">
      <c r="A167" s="157" t="s">
        <v>285</v>
      </c>
      <c r="B167" s="451" t="s">
        <v>457</v>
      </c>
      <c r="C167" s="139" t="s">
        <v>9</v>
      </c>
      <c r="D167" s="163">
        <v>20.803000000000001</v>
      </c>
      <c r="E167" s="142">
        <v>1027400</v>
      </c>
      <c r="F167" s="142">
        <f>TRUNC(D167*E167)</f>
        <v>21373002</v>
      </c>
      <c r="G167" s="142"/>
      <c r="H167" s="142"/>
      <c r="I167" s="142"/>
      <c r="J167" s="142"/>
      <c r="K167" s="142"/>
      <c r="L167" s="142">
        <f>F167+H167+J167</f>
        <v>21373002</v>
      </c>
      <c r="M167" s="143"/>
      <c r="N167" s="558">
        <f t="shared" ref="N167" si="280">D168-D167</f>
        <v>0</v>
      </c>
      <c r="O167" s="559">
        <f t="shared" ref="O167" si="281">L168-L167</f>
        <v>-758894</v>
      </c>
      <c r="Q167" s="158">
        <v>20.803000000000001</v>
      </c>
      <c r="R167" s="159">
        <f t="shared" si="233"/>
        <v>0</v>
      </c>
      <c r="V167" s="144">
        <v>1</v>
      </c>
      <c r="W167" s="556">
        <f t="shared" ref="W167" si="282">L168-L167</f>
        <v>-758894</v>
      </c>
    </row>
    <row r="168" spans="1:23" ht="16.5" hidden="1" customHeight="1" x14ac:dyDescent="0.2">
      <c r="A168" s="160" t="s">
        <v>285</v>
      </c>
      <c r="B168" s="452" t="s">
        <v>467</v>
      </c>
      <c r="C168" s="147" t="s">
        <v>9</v>
      </c>
      <c r="D168" s="164">
        <v>20.803000000000001</v>
      </c>
      <c r="E168" s="149">
        <v>990920</v>
      </c>
      <c r="F168" s="149">
        <f t="shared" si="278"/>
        <v>20614108</v>
      </c>
      <c r="G168" s="149"/>
      <c r="H168" s="149"/>
      <c r="I168" s="149"/>
      <c r="J168" s="149"/>
      <c r="K168" s="149"/>
      <c r="L168" s="149">
        <f t="shared" si="279"/>
        <v>20614108</v>
      </c>
      <c r="M168" s="150"/>
      <c r="N168" s="558"/>
      <c r="O168" s="559"/>
      <c r="Q168" s="161">
        <v>20.803000000000001</v>
      </c>
      <c r="R168" s="162">
        <f t="shared" si="233"/>
        <v>0</v>
      </c>
      <c r="U168" s="134"/>
      <c r="V168" s="129">
        <v>2</v>
      </c>
      <c r="W168" s="557"/>
    </row>
    <row r="169" spans="1:23" s="144" customFormat="1" ht="16.5" hidden="1" customHeight="1" x14ac:dyDescent="0.2">
      <c r="A169" s="157" t="s">
        <v>285</v>
      </c>
      <c r="B169" s="451" t="s">
        <v>458</v>
      </c>
      <c r="C169" s="139" t="s">
        <v>9</v>
      </c>
      <c r="D169" s="163">
        <v>32.585999999999999</v>
      </c>
      <c r="E169" s="142">
        <v>1021900</v>
      </c>
      <c r="F169" s="142">
        <f>TRUNC(D169*E169)</f>
        <v>33299633</v>
      </c>
      <c r="G169" s="142"/>
      <c r="H169" s="142"/>
      <c r="I169" s="142"/>
      <c r="J169" s="142"/>
      <c r="K169" s="142"/>
      <c r="L169" s="142">
        <f>F169+H169+J169</f>
        <v>33299633</v>
      </c>
      <c r="M169" s="143"/>
      <c r="N169" s="558">
        <f t="shared" ref="N169" si="283">D170-D169</f>
        <v>0</v>
      </c>
      <c r="O169" s="559">
        <f t="shared" ref="O169" si="284">L170-L169</f>
        <v>-1009514</v>
      </c>
      <c r="Q169" s="158">
        <v>32.585999999999999</v>
      </c>
      <c r="R169" s="159">
        <f t="shared" si="233"/>
        <v>0</v>
      </c>
      <c r="V169" s="144">
        <v>1</v>
      </c>
      <c r="W169" s="556">
        <f t="shared" ref="W169" si="285">L170-L169</f>
        <v>-1009514</v>
      </c>
    </row>
    <row r="170" spans="1:23" ht="16.5" hidden="1" customHeight="1" x14ac:dyDescent="0.2">
      <c r="A170" s="160" t="s">
        <v>285</v>
      </c>
      <c r="B170" s="452" t="s">
        <v>468</v>
      </c>
      <c r="C170" s="147" t="s">
        <v>9</v>
      </c>
      <c r="D170" s="164">
        <v>32.585999999999999</v>
      </c>
      <c r="E170" s="149">
        <v>990920</v>
      </c>
      <c r="F170" s="149">
        <f t="shared" si="278"/>
        <v>32290119</v>
      </c>
      <c r="G170" s="149"/>
      <c r="H170" s="149"/>
      <c r="I170" s="149"/>
      <c r="J170" s="149"/>
      <c r="K170" s="149"/>
      <c r="L170" s="149">
        <f t="shared" si="279"/>
        <v>32290119</v>
      </c>
      <c r="M170" s="150"/>
      <c r="N170" s="558"/>
      <c r="O170" s="559"/>
      <c r="Q170" s="161">
        <v>32.585999999999999</v>
      </c>
      <c r="R170" s="162">
        <f t="shared" si="233"/>
        <v>0</v>
      </c>
      <c r="U170" s="134"/>
      <c r="V170" s="129">
        <v>2</v>
      </c>
      <c r="W170" s="557"/>
    </row>
    <row r="171" spans="1:23" s="144" customFormat="1" ht="16.5" hidden="1" customHeight="1" x14ac:dyDescent="0.2">
      <c r="A171" s="157" t="s">
        <v>285</v>
      </c>
      <c r="B171" s="451" t="s">
        <v>459</v>
      </c>
      <c r="C171" s="139" t="s">
        <v>9</v>
      </c>
      <c r="D171" s="163">
        <v>37.582000000000001</v>
      </c>
      <c r="E171" s="142">
        <v>1021900</v>
      </c>
      <c r="F171" s="142">
        <f>TRUNC(D171*E171)</f>
        <v>38405045</v>
      </c>
      <c r="G171" s="142"/>
      <c r="H171" s="142"/>
      <c r="I171" s="142"/>
      <c r="J171" s="142"/>
      <c r="K171" s="142"/>
      <c r="L171" s="142">
        <f>F171+H171+J171</f>
        <v>38405045</v>
      </c>
      <c r="M171" s="143"/>
      <c r="N171" s="558">
        <f t="shared" ref="N171" si="286">D172-D171</f>
        <v>0</v>
      </c>
      <c r="O171" s="559">
        <f t="shared" ref="O171" si="287">L172-L171</f>
        <v>-1164290</v>
      </c>
      <c r="Q171" s="158">
        <v>37.582000000000001</v>
      </c>
      <c r="R171" s="159">
        <f t="shared" si="233"/>
        <v>0</v>
      </c>
      <c r="V171" s="144">
        <v>1</v>
      </c>
      <c r="W171" s="556">
        <f t="shared" ref="W171" si="288">L172-L171</f>
        <v>-1164290</v>
      </c>
    </row>
    <row r="172" spans="1:23" ht="16.5" hidden="1" customHeight="1" x14ac:dyDescent="0.2">
      <c r="A172" s="160" t="s">
        <v>285</v>
      </c>
      <c r="B172" s="452" t="s">
        <v>469</v>
      </c>
      <c r="C172" s="147" t="s">
        <v>9</v>
      </c>
      <c r="D172" s="164">
        <v>37.582000000000001</v>
      </c>
      <c r="E172" s="149">
        <v>990920</v>
      </c>
      <c r="F172" s="149">
        <f t="shared" si="278"/>
        <v>37240755</v>
      </c>
      <c r="G172" s="149"/>
      <c r="H172" s="149"/>
      <c r="I172" s="149"/>
      <c r="J172" s="149"/>
      <c r="K172" s="149"/>
      <c r="L172" s="149">
        <f t="shared" si="279"/>
        <v>37240755</v>
      </c>
      <c r="M172" s="150"/>
      <c r="N172" s="558"/>
      <c r="O172" s="559"/>
      <c r="Q172" s="161">
        <v>37.582000000000001</v>
      </c>
      <c r="R172" s="162">
        <f t="shared" si="233"/>
        <v>0</v>
      </c>
      <c r="U172" s="134"/>
      <c r="V172" s="129">
        <v>2</v>
      </c>
      <c r="W172" s="557"/>
    </row>
    <row r="173" spans="1:23" s="144" customFormat="1" ht="16.5" hidden="1" customHeight="1" x14ac:dyDescent="0.2">
      <c r="A173" s="157" t="s">
        <v>286</v>
      </c>
      <c r="B173" s="138" t="s">
        <v>99</v>
      </c>
      <c r="C173" s="139" t="s">
        <v>120</v>
      </c>
      <c r="D173" s="140">
        <v>111</v>
      </c>
      <c r="E173" s="142">
        <v>79910</v>
      </c>
      <c r="F173" s="142">
        <f>TRUNC(D173*E173)</f>
        <v>8870010</v>
      </c>
      <c r="G173" s="142"/>
      <c r="H173" s="142"/>
      <c r="I173" s="142"/>
      <c r="J173" s="142"/>
      <c r="K173" s="142"/>
      <c r="L173" s="142">
        <f>F173+H173+J173</f>
        <v>8870010</v>
      </c>
      <c r="M173" s="143"/>
      <c r="N173" s="558">
        <f t="shared" ref="N173" si="289">D174-D173</f>
        <v>0</v>
      </c>
      <c r="O173" s="559">
        <f t="shared" ref="O173" si="290">L174-L173</f>
        <v>1137750</v>
      </c>
      <c r="Q173" s="158">
        <v>111</v>
      </c>
      <c r="R173" s="159">
        <f t="shared" si="233"/>
        <v>0</v>
      </c>
      <c r="V173" s="144">
        <v>1</v>
      </c>
      <c r="W173" s="556">
        <f t="shared" ref="W173" si="291">L174-L173</f>
        <v>1137750</v>
      </c>
    </row>
    <row r="174" spans="1:23" ht="16.5" hidden="1" customHeight="1" x14ac:dyDescent="0.2">
      <c r="A174" s="160" t="s">
        <v>286</v>
      </c>
      <c r="B174" s="155" t="s">
        <v>287</v>
      </c>
      <c r="C174" s="147" t="s">
        <v>120</v>
      </c>
      <c r="D174" s="148">
        <v>111</v>
      </c>
      <c r="E174" s="149">
        <v>90160</v>
      </c>
      <c r="F174" s="149">
        <f t="shared" si="278"/>
        <v>10007760</v>
      </c>
      <c r="G174" s="149"/>
      <c r="H174" s="149"/>
      <c r="I174" s="149"/>
      <c r="J174" s="149"/>
      <c r="K174" s="149"/>
      <c r="L174" s="149">
        <f t="shared" si="279"/>
        <v>10007760</v>
      </c>
      <c r="M174" s="150"/>
      <c r="N174" s="558"/>
      <c r="O174" s="559"/>
      <c r="Q174" s="161">
        <v>111</v>
      </c>
      <c r="R174" s="162">
        <f t="shared" si="233"/>
        <v>0</v>
      </c>
      <c r="U174" s="134"/>
      <c r="V174" s="129">
        <v>2</v>
      </c>
      <c r="W174" s="557"/>
    </row>
    <row r="175" spans="1:23" s="144" customFormat="1" ht="16.5" hidden="1" customHeight="1" x14ac:dyDescent="0.2">
      <c r="A175" s="157" t="s">
        <v>286</v>
      </c>
      <c r="B175" s="138" t="s">
        <v>288</v>
      </c>
      <c r="C175" s="139" t="s">
        <v>120</v>
      </c>
      <c r="D175" s="140">
        <v>775</v>
      </c>
      <c r="E175" s="142">
        <v>91690</v>
      </c>
      <c r="F175" s="142">
        <f>TRUNC(D175*E175)</f>
        <v>71059750</v>
      </c>
      <c r="G175" s="142"/>
      <c r="H175" s="142"/>
      <c r="I175" s="142"/>
      <c r="J175" s="142"/>
      <c r="K175" s="142"/>
      <c r="L175" s="142">
        <f>F175+H175+J175</f>
        <v>71059750</v>
      </c>
      <c r="M175" s="143"/>
      <c r="N175" s="558">
        <f t="shared" ref="N175" si="292">D176-D175</f>
        <v>0</v>
      </c>
      <c r="O175" s="559">
        <f t="shared" ref="O175" si="293">L176-L175</f>
        <v>9106250</v>
      </c>
      <c r="Q175" s="158">
        <v>775</v>
      </c>
      <c r="R175" s="159">
        <f t="shared" si="233"/>
        <v>0</v>
      </c>
      <c r="V175" s="144">
        <v>1</v>
      </c>
      <c r="W175" s="556">
        <f t="shared" ref="W175" si="294">L176-L175</f>
        <v>9106250</v>
      </c>
    </row>
    <row r="176" spans="1:23" ht="16.5" hidden="1" customHeight="1" x14ac:dyDescent="0.2">
      <c r="A176" s="160" t="s">
        <v>286</v>
      </c>
      <c r="B176" s="155" t="s">
        <v>289</v>
      </c>
      <c r="C176" s="147" t="s">
        <v>120</v>
      </c>
      <c r="D176" s="148">
        <v>775</v>
      </c>
      <c r="E176" s="149">
        <v>103440</v>
      </c>
      <c r="F176" s="149">
        <f t="shared" si="278"/>
        <v>80166000</v>
      </c>
      <c r="G176" s="149"/>
      <c r="H176" s="149"/>
      <c r="I176" s="149"/>
      <c r="J176" s="149"/>
      <c r="K176" s="149"/>
      <c r="L176" s="149">
        <f t="shared" si="279"/>
        <v>80166000</v>
      </c>
      <c r="M176" s="150"/>
      <c r="N176" s="558"/>
      <c r="O176" s="559"/>
      <c r="Q176" s="161">
        <v>775</v>
      </c>
      <c r="R176" s="162">
        <f t="shared" si="233"/>
        <v>0</v>
      </c>
      <c r="U176" s="134"/>
      <c r="V176" s="129">
        <v>2</v>
      </c>
      <c r="W176" s="557"/>
    </row>
    <row r="177" spans="1:23" s="144" customFormat="1" ht="16.5" hidden="1" customHeight="1" x14ac:dyDescent="0.2">
      <c r="A177" s="157" t="s">
        <v>290</v>
      </c>
      <c r="B177" s="138" t="s">
        <v>291</v>
      </c>
      <c r="C177" s="139" t="s">
        <v>86</v>
      </c>
      <c r="D177" s="140">
        <v>1</v>
      </c>
      <c r="E177" s="142"/>
      <c r="F177" s="142"/>
      <c r="G177" s="142"/>
      <c r="H177" s="142"/>
      <c r="I177" s="142">
        <v>1115806</v>
      </c>
      <c r="J177" s="142">
        <f>TRUNC(D177*I177)</f>
        <v>1115806</v>
      </c>
      <c r="K177" s="142"/>
      <c r="L177" s="142">
        <f>F177+H177+J177</f>
        <v>1115806</v>
      </c>
      <c r="M177" s="143"/>
      <c r="N177" s="558">
        <f t="shared" ref="N177" si="295">D178-D177</f>
        <v>0</v>
      </c>
      <c r="O177" s="559">
        <f t="shared" ref="O177" si="296">L178-L177</f>
        <v>9042</v>
      </c>
      <c r="Q177" s="158">
        <v>1</v>
      </c>
      <c r="R177" s="159">
        <f t="shared" si="233"/>
        <v>0</v>
      </c>
      <c r="V177" s="144">
        <v>1</v>
      </c>
      <c r="W177" s="556">
        <f t="shared" ref="W177" si="297">L178-L177</f>
        <v>9042</v>
      </c>
    </row>
    <row r="178" spans="1:23" ht="16.5" hidden="1" customHeight="1" x14ac:dyDescent="0.2">
      <c r="A178" s="160" t="s">
        <v>290</v>
      </c>
      <c r="B178" s="155" t="s">
        <v>292</v>
      </c>
      <c r="C178" s="147" t="s">
        <v>114</v>
      </c>
      <c r="D178" s="148">
        <v>1</v>
      </c>
      <c r="E178" s="149"/>
      <c r="F178" s="149"/>
      <c r="G178" s="149"/>
      <c r="H178" s="149"/>
      <c r="I178" s="149">
        <f>INT(F162*0.54%)</f>
        <v>1124848</v>
      </c>
      <c r="J178" s="149">
        <f t="shared" ref="J178" si="298">TRUNC(D178*I178)</f>
        <v>1124848</v>
      </c>
      <c r="K178" s="149"/>
      <c r="L178" s="149">
        <f t="shared" si="279"/>
        <v>1124848</v>
      </c>
      <c r="M178" s="150"/>
      <c r="N178" s="558"/>
      <c r="O178" s="559"/>
      <c r="Q178" s="161">
        <v>1</v>
      </c>
      <c r="R178" s="162">
        <f t="shared" si="233"/>
        <v>0</v>
      </c>
      <c r="U178" s="134"/>
      <c r="V178" s="129">
        <v>2</v>
      </c>
      <c r="W178" s="557"/>
    </row>
    <row r="179" spans="1:23" s="144" customFormat="1" ht="16.5" hidden="1" customHeight="1" x14ac:dyDescent="0.2">
      <c r="A179" s="157"/>
      <c r="B179" s="138"/>
      <c r="C179" s="139"/>
      <c r="D179" s="140"/>
      <c r="E179" s="142"/>
      <c r="F179" s="142"/>
      <c r="G179" s="142"/>
      <c r="H179" s="142"/>
      <c r="I179" s="142"/>
      <c r="J179" s="142"/>
      <c r="K179" s="142"/>
      <c r="L179" s="142"/>
      <c r="M179" s="143"/>
      <c r="N179" s="558">
        <f t="shared" ref="N179" si="299">D180-D179</f>
        <v>0</v>
      </c>
      <c r="O179" s="559">
        <f t="shared" ref="O179" si="300">L180-L179</f>
        <v>0</v>
      </c>
      <c r="Q179" s="158"/>
      <c r="R179" s="159">
        <f t="shared" si="233"/>
        <v>0</v>
      </c>
      <c r="V179" s="144">
        <v>1</v>
      </c>
      <c r="W179" s="556">
        <f t="shared" ref="W179" si="301">L180-L179</f>
        <v>0</v>
      </c>
    </row>
    <row r="180" spans="1:23" ht="16.5" hidden="1" customHeight="1" x14ac:dyDescent="0.2">
      <c r="A180" s="160"/>
      <c r="B180" s="155"/>
      <c r="C180" s="147"/>
      <c r="D180" s="148"/>
      <c r="E180" s="149"/>
      <c r="F180" s="149"/>
      <c r="G180" s="149"/>
      <c r="H180" s="149"/>
      <c r="I180" s="149"/>
      <c r="J180" s="149"/>
      <c r="K180" s="149"/>
      <c r="L180" s="149"/>
      <c r="M180" s="150"/>
      <c r="N180" s="558"/>
      <c r="O180" s="559"/>
      <c r="Q180" s="161"/>
      <c r="R180" s="162">
        <f t="shared" si="233"/>
        <v>0</v>
      </c>
      <c r="U180" s="134"/>
      <c r="V180" s="129">
        <v>2</v>
      </c>
      <c r="W180" s="557"/>
    </row>
    <row r="181" spans="1:23" s="178" customFormat="1" ht="16.5" hidden="1" customHeight="1" x14ac:dyDescent="0.2">
      <c r="A181" s="172" t="s">
        <v>293</v>
      </c>
      <c r="B181" s="173"/>
      <c r="C181" s="174"/>
      <c r="D181" s="175"/>
      <c r="E181" s="176"/>
      <c r="F181" s="176">
        <f>F183+F217</f>
        <v>2879712550</v>
      </c>
      <c r="G181" s="176"/>
      <c r="H181" s="176"/>
      <c r="I181" s="176"/>
      <c r="J181" s="176">
        <f>J183+J217</f>
        <v>314092951</v>
      </c>
      <c r="K181" s="176"/>
      <c r="L181" s="176">
        <f>F181+H181+J181</f>
        <v>3193805501</v>
      </c>
      <c r="M181" s="177"/>
      <c r="N181" s="558">
        <f t="shared" ref="N181" si="302">D182-D181</f>
        <v>0</v>
      </c>
      <c r="O181" s="559">
        <f t="shared" ref="O181" si="303">L182-L181</f>
        <v>0</v>
      </c>
      <c r="Q181" s="179"/>
      <c r="R181" s="180">
        <f t="shared" si="233"/>
        <v>0</v>
      </c>
      <c r="V181" s="178">
        <v>1</v>
      </c>
      <c r="W181" s="556">
        <f t="shared" ref="W181" si="304">L182-L181</f>
        <v>0</v>
      </c>
    </row>
    <row r="182" spans="1:23" s="128" customFormat="1" ht="16.5" hidden="1" customHeight="1" x14ac:dyDescent="0.2">
      <c r="A182" s="453" t="s">
        <v>294</v>
      </c>
      <c r="B182" s="454"/>
      <c r="C182" s="455"/>
      <c r="D182" s="456"/>
      <c r="E182" s="457"/>
      <c r="F182" s="457">
        <f>F184+F218</f>
        <v>2879712550</v>
      </c>
      <c r="G182" s="457"/>
      <c r="H182" s="457"/>
      <c r="I182" s="457"/>
      <c r="J182" s="457">
        <f>J184+J218</f>
        <v>314092951</v>
      </c>
      <c r="K182" s="457"/>
      <c r="L182" s="457">
        <f t="shared" si="279"/>
        <v>3193805501</v>
      </c>
      <c r="M182" s="458"/>
      <c r="N182" s="558"/>
      <c r="O182" s="559"/>
      <c r="Q182" s="187"/>
      <c r="R182" s="188">
        <f t="shared" si="233"/>
        <v>0</v>
      </c>
      <c r="S182" s="189"/>
      <c r="T182" s="189"/>
      <c r="U182" s="189"/>
      <c r="V182" s="128">
        <v>2</v>
      </c>
      <c r="W182" s="557"/>
    </row>
    <row r="183" spans="1:23" s="144" customFormat="1" ht="16.5" hidden="1" customHeight="1" x14ac:dyDescent="0.2">
      <c r="A183" s="425" t="s">
        <v>295</v>
      </c>
      <c r="B183" s="459"/>
      <c r="C183" s="460"/>
      <c r="D183" s="461"/>
      <c r="E183" s="462"/>
      <c r="F183" s="462">
        <f>F185+F201+F209</f>
        <v>987332550</v>
      </c>
      <c r="G183" s="462"/>
      <c r="H183" s="462"/>
      <c r="I183" s="462"/>
      <c r="J183" s="462">
        <f>J185+J201+J209</f>
        <v>110739775</v>
      </c>
      <c r="K183" s="462"/>
      <c r="L183" s="462">
        <f>F183+H183+J183</f>
        <v>1098072325</v>
      </c>
      <c r="M183" s="463"/>
      <c r="N183" s="558">
        <f t="shared" ref="N183" si="305">D184-D183</f>
        <v>0</v>
      </c>
      <c r="O183" s="559">
        <f t="shared" ref="O183" si="306">L184-L183</f>
        <v>0</v>
      </c>
      <c r="Q183" s="158"/>
      <c r="R183" s="159">
        <f t="shared" si="233"/>
        <v>0</v>
      </c>
      <c r="V183" s="144">
        <v>1</v>
      </c>
      <c r="W183" s="556">
        <f t="shared" ref="W183" si="307">L184-L183</f>
        <v>0</v>
      </c>
    </row>
    <row r="184" spans="1:23" ht="16.5" hidden="1" customHeight="1" x14ac:dyDescent="0.2">
      <c r="A184" s="160" t="s">
        <v>296</v>
      </c>
      <c r="B184" s="155"/>
      <c r="C184" s="147"/>
      <c r="D184" s="148"/>
      <c r="E184" s="149"/>
      <c r="F184" s="149">
        <f>F186+F202+F210</f>
        <v>987332550</v>
      </c>
      <c r="G184" s="149"/>
      <c r="H184" s="149"/>
      <c r="I184" s="149"/>
      <c r="J184" s="149">
        <f>J186+J202+J210</f>
        <v>110739775</v>
      </c>
      <c r="K184" s="149"/>
      <c r="L184" s="149">
        <f t="shared" si="279"/>
        <v>1098072325</v>
      </c>
      <c r="M184" s="150"/>
      <c r="N184" s="558"/>
      <c r="O184" s="559"/>
      <c r="Q184" s="161"/>
      <c r="R184" s="162">
        <f t="shared" si="233"/>
        <v>0</v>
      </c>
      <c r="U184" s="134"/>
      <c r="V184" s="129">
        <v>2</v>
      </c>
      <c r="W184" s="557"/>
    </row>
    <row r="185" spans="1:23" s="144" customFormat="1" ht="16.5" hidden="1" customHeight="1" x14ac:dyDescent="0.2">
      <c r="A185" s="157" t="s">
        <v>297</v>
      </c>
      <c r="B185" s="464"/>
      <c r="C185" s="465"/>
      <c r="D185" s="466"/>
      <c r="E185" s="467"/>
      <c r="F185" s="467">
        <f>F187+F189+F191+F193+F195+F197+F199</f>
        <v>876500000</v>
      </c>
      <c r="G185" s="467"/>
      <c r="H185" s="467"/>
      <c r="I185" s="467"/>
      <c r="J185" s="467">
        <f>J187+J189+J191+J193+J195+J197+J199</f>
        <v>98321620</v>
      </c>
      <c r="K185" s="467"/>
      <c r="L185" s="467">
        <f>F185+H185+J185</f>
        <v>974821620</v>
      </c>
      <c r="M185" s="143"/>
      <c r="N185" s="558">
        <f t="shared" ref="N185" si="308">D186-D185</f>
        <v>0</v>
      </c>
      <c r="O185" s="559">
        <f t="shared" ref="O185" si="309">L186-L185</f>
        <v>0</v>
      </c>
      <c r="Q185" s="158"/>
      <c r="R185" s="159">
        <f t="shared" si="233"/>
        <v>0</v>
      </c>
      <c r="V185" s="144">
        <v>1</v>
      </c>
      <c r="W185" s="556">
        <f t="shared" ref="W185" si="310">L186-L185</f>
        <v>0</v>
      </c>
    </row>
    <row r="186" spans="1:23" ht="16.5" hidden="1" customHeight="1" x14ac:dyDescent="0.2">
      <c r="A186" s="165" t="s">
        <v>298</v>
      </c>
      <c r="B186" s="166"/>
      <c r="C186" s="167"/>
      <c r="D186" s="171"/>
      <c r="E186" s="169"/>
      <c r="F186" s="169">
        <f>F188+F190+F192+F194+F196+F198+F200</f>
        <v>876500000</v>
      </c>
      <c r="G186" s="169"/>
      <c r="H186" s="169"/>
      <c r="I186" s="169"/>
      <c r="J186" s="169">
        <f>J188+J190+J192+J194+J196+J198+J200</f>
        <v>98321620</v>
      </c>
      <c r="K186" s="169"/>
      <c r="L186" s="169">
        <f t="shared" si="279"/>
        <v>974821620</v>
      </c>
      <c r="M186" s="170"/>
      <c r="N186" s="558"/>
      <c r="O186" s="559"/>
      <c r="Q186" s="161"/>
      <c r="R186" s="162">
        <f t="shared" si="233"/>
        <v>0</v>
      </c>
      <c r="U186" s="134"/>
      <c r="V186" s="129">
        <v>2</v>
      </c>
      <c r="W186" s="557"/>
    </row>
    <row r="187" spans="1:23" s="144" customFormat="1" ht="16.5" hidden="1" customHeight="1" x14ac:dyDescent="0.2">
      <c r="A187" s="157" t="s">
        <v>299</v>
      </c>
      <c r="B187" s="138" t="s">
        <v>300</v>
      </c>
      <c r="C187" s="139" t="s">
        <v>92</v>
      </c>
      <c r="D187" s="140">
        <v>4</v>
      </c>
      <c r="E187" s="142">
        <v>197000000</v>
      </c>
      <c r="F187" s="142">
        <f>TRUNC(D187*E187)</f>
        <v>788000000</v>
      </c>
      <c r="G187" s="142"/>
      <c r="H187" s="142"/>
      <c r="I187" s="142"/>
      <c r="J187" s="142">
        <f>TRUNC(D187*I187)</f>
        <v>0</v>
      </c>
      <c r="K187" s="142">
        <f>E187+G187+I187</f>
        <v>197000000</v>
      </c>
      <c r="L187" s="142">
        <f>F187+H187+J187</f>
        <v>788000000</v>
      </c>
      <c r="M187" s="143"/>
      <c r="N187" s="558">
        <f t="shared" ref="N187" si="311">D188-D187</f>
        <v>0</v>
      </c>
      <c r="O187" s="559">
        <f t="shared" ref="O187" si="312">L188-L187</f>
        <v>0</v>
      </c>
      <c r="Q187" s="158">
        <v>4</v>
      </c>
      <c r="R187" s="159">
        <f t="shared" si="233"/>
        <v>0</v>
      </c>
      <c r="V187" s="144">
        <v>1</v>
      </c>
      <c r="W187" s="556">
        <f t="shared" ref="W187" si="313">L188-L187</f>
        <v>0</v>
      </c>
    </row>
    <row r="188" spans="1:23" ht="16.5" hidden="1" customHeight="1" x14ac:dyDescent="0.2">
      <c r="A188" s="160" t="s">
        <v>299</v>
      </c>
      <c r="B188" s="155" t="s">
        <v>301</v>
      </c>
      <c r="C188" s="147" t="s">
        <v>302</v>
      </c>
      <c r="D188" s="148">
        <v>4</v>
      </c>
      <c r="E188" s="149">
        <v>197000000</v>
      </c>
      <c r="F188" s="149">
        <f t="shared" ref="F188:F248" si="314">TRUNC(D188*E188)</f>
        <v>788000000</v>
      </c>
      <c r="G188" s="149"/>
      <c r="H188" s="149"/>
      <c r="I188" s="149"/>
      <c r="J188" s="149">
        <f t="shared" ref="J188:J216" si="315">TRUNC(D188*I188)</f>
        <v>0</v>
      </c>
      <c r="K188" s="149">
        <f>E188+G188+I188</f>
        <v>197000000</v>
      </c>
      <c r="L188" s="149">
        <f t="shared" si="279"/>
        <v>788000000</v>
      </c>
      <c r="M188" s="150"/>
      <c r="N188" s="558"/>
      <c r="O188" s="559"/>
      <c r="Q188" s="161">
        <v>4</v>
      </c>
      <c r="R188" s="162">
        <f t="shared" si="233"/>
        <v>0</v>
      </c>
      <c r="U188" s="134"/>
      <c r="V188" s="129">
        <v>2</v>
      </c>
      <c r="W188" s="557"/>
    </row>
    <row r="189" spans="1:23" s="144" customFormat="1" ht="16.5" hidden="1" customHeight="1" x14ac:dyDescent="0.2">
      <c r="A189" s="157" t="s">
        <v>303</v>
      </c>
      <c r="B189" s="138" t="s">
        <v>304</v>
      </c>
      <c r="C189" s="139" t="s">
        <v>92</v>
      </c>
      <c r="D189" s="140">
        <v>1</v>
      </c>
      <c r="E189" s="142">
        <v>52000000</v>
      </c>
      <c r="F189" s="142">
        <f>TRUNC(D189*E189)</f>
        <v>52000000</v>
      </c>
      <c r="G189" s="142"/>
      <c r="H189" s="142"/>
      <c r="I189" s="142"/>
      <c r="J189" s="142">
        <f>TRUNC(D189*I189)</f>
        <v>0</v>
      </c>
      <c r="K189" s="142">
        <f>E189+G189+I189</f>
        <v>52000000</v>
      </c>
      <c r="L189" s="142">
        <f>F189+H189+J189</f>
        <v>52000000</v>
      </c>
      <c r="M189" s="143"/>
      <c r="N189" s="558">
        <f t="shared" ref="N189" si="316">D190-D189</f>
        <v>0</v>
      </c>
      <c r="O189" s="559">
        <f t="shared" ref="O189" si="317">L190-L189</f>
        <v>0</v>
      </c>
      <c r="Q189" s="158">
        <v>1</v>
      </c>
      <c r="R189" s="159">
        <f t="shared" si="233"/>
        <v>0</v>
      </c>
      <c r="V189" s="144">
        <v>1</v>
      </c>
      <c r="W189" s="556">
        <f t="shared" ref="W189" si="318">L190-L189</f>
        <v>0</v>
      </c>
    </row>
    <row r="190" spans="1:23" ht="16.5" hidden="1" customHeight="1" x14ac:dyDescent="0.2">
      <c r="A190" s="160" t="s">
        <v>303</v>
      </c>
      <c r="B190" s="155" t="s">
        <v>305</v>
      </c>
      <c r="C190" s="147" t="s">
        <v>302</v>
      </c>
      <c r="D190" s="148">
        <v>1</v>
      </c>
      <c r="E190" s="149">
        <v>52000000</v>
      </c>
      <c r="F190" s="149">
        <f t="shared" si="314"/>
        <v>52000000</v>
      </c>
      <c r="G190" s="149"/>
      <c r="H190" s="149"/>
      <c r="I190" s="149"/>
      <c r="J190" s="149">
        <f t="shared" si="315"/>
        <v>0</v>
      </c>
      <c r="K190" s="149">
        <f t="shared" ref="K190:K270" si="319">E190+G190+I190</f>
        <v>52000000</v>
      </c>
      <c r="L190" s="149">
        <f t="shared" si="279"/>
        <v>52000000</v>
      </c>
      <c r="M190" s="150"/>
      <c r="N190" s="558"/>
      <c r="O190" s="559"/>
      <c r="Q190" s="161">
        <v>1</v>
      </c>
      <c r="R190" s="162">
        <f t="shared" si="233"/>
        <v>0</v>
      </c>
      <c r="U190" s="134"/>
      <c r="V190" s="129">
        <v>2</v>
      </c>
      <c r="W190" s="557"/>
    </row>
    <row r="191" spans="1:23" s="144" customFormat="1" ht="16.5" hidden="1" customHeight="1" x14ac:dyDescent="0.2">
      <c r="A191" s="157" t="s">
        <v>306</v>
      </c>
      <c r="B191" s="138" t="s">
        <v>307</v>
      </c>
      <c r="C191" s="139" t="s">
        <v>92</v>
      </c>
      <c r="D191" s="140">
        <v>1</v>
      </c>
      <c r="E191" s="142">
        <v>22500000</v>
      </c>
      <c r="F191" s="142">
        <f>TRUNC(D191*E191)</f>
        <v>22500000</v>
      </c>
      <c r="G191" s="142"/>
      <c r="H191" s="142"/>
      <c r="I191" s="142"/>
      <c r="J191" s="142">
        <f>TRUNC(D191*I191)</f>
        <v>0</v>
      </c>
      <c r="K191" s="142">
        <f>E191+G191+I191</f>
        <v>22500000</v>
      </c>
      <c r="L191" s="142">
        <f>F191+H191+J191</f>
        <v>22500000</v>
      </c>
      <c r="M191" s="143"/>
      <c r="N191" s="558">
        <f t="shared" ref="N191" si="320">D192-D191</f>
        <v>0</v>
      </c>
      <c r="O191" s="559">
        <f t="shared" ref="O191" si="321">L192-L191</f>
        <v>0</v>
      </c>
      <c r="Q191" s="158">
        <v>1</v>
      </c>
      <c r="R191" s="159">
        <f t="shared" si="233"/>
        <v>0</v>
      </c>
      <c r="V191" s="144">
        <v>1</v>
      </c>
      <c r="W191" s="556">
        <f t="shared" ref="W191" si="322">L192-L191</f>
        <v>0</v>
      </c>
    </row>
    <row r="192" spans="1:23" ht="16.5" hidden="1" customHeight="1" x14ac:dyDescent="0.2">
      <c r="A192" s="160" t="s">
        <v>306</v>
      </c>
      <c r="B192" s="155" t="s">
        <v>308</v>
      </c>
      <c r="C192" s="147" t="s">
        <v>302</v>
      </c>
      <c r="D192" s="148">
        <v>1</v>
      </c>
      <c r="E192" s="149">
        <v>22500000</v>
      </c>
      <c r="F192" s="149">
        <f t="shared" si="314"/>
        <v>22500000</v>
      </c>
      <c r="G192" s="149"/>
      <c r="H192" s="149"/>
      <c r="I192" s="149"/>
      <c r="J192" s="149">
        <f t="shared" si="315"/>
        <v>0</v>
      </c>
      <c r="K192" s="149">
        <f t="shared" si="319"/>
        <v>22500000</v>
      </c>
      <c r="L192" s="149">
        <f t="shared" si="279"/>
        <v>22500000</v>
      </c>
      <c r="M192" s="150"/>
      <c r="N192" s="558"/>
      <c r="O192" s="559"/>
      <c r="Q192" s="161">
        <v>1</v>
      </c>
      <c r="R192" s="162">
        <f t="shared" si="233"/>
        <v>0</v>
      </c>
      <c r="U192" s="134"/>
      <c r="V192" s="129">
        <v>2</v>
      </c>
      <c r="W192" s="557"/>
    </row>
    <row r="193" spans="1:23" s="144" customFormat="1" ht="16.5" hidden="1" customHeight="1" x14ac:dyDescent="0.2">
      <c r="A193" s="157" t="s">
        <v>309</v>
      </c>
      <c r="B193" s="138" t="s">
        <v>310</v>
      </c>
      <c r="C193" s="139" t="s">
        <v>92</v>
      </c>
      <c r="D193" s="140">
        <v>1</v>
      </c>
      <c r="E193" s="142">
        <v>14000000</v>
      </c>
      <c r="F193" s="142">
        <f>TRUNC(D193*E193)</f>
        <v>14000000</v>
      </c>
      <c r="G193" s="142"/>
      <c r="H193" s="142"/>
      <c r="I193" s="142"/>
      <c r="J193" s="142">
        <f>TRUNC(D193*I193)</f>
        <v>0</v>
      </c>
      <c r="K193" s="142">
        <f>E193+G193+I193</f>
        <v>14000000</v>
      </c>
      <c r="L193" s="142">
        <f>F193+H193+J193</f>
        <v>14000000</v>
      </c>
      <c r="M193" s="143"/>
      <c r="N193" s="558">
        <f t="shared" ref="N193" si="323">D194-D193</f>
        <v>0</v>
      </c>
      <c r="O193" s="559">
        <f t="shared" ref="O193" si="324">L194-L193</f>
        <v>0</v>
      </c>
      <c r="Q193" s="158">
        <v>1</v>
      </c>
      <c r="R193" s="159">
        <f t="shared" si="233"/>
        <v>0</v>
      </c>
      <c r="V193" s="144">
        <v>1</v>
      </c>
      <c r="W193" s="556">
        <f t="shared" ref="W193" si="325">L194-L193</f>
        <v>0</v>
      </c>
    </row>
    <row r="194" spans="1:23" ht="16.5" hidden="1" customHeight="1" x14ac:dyDescent="0.2">
      <c r="A194" s="160" t="s">
        <v>309</v>
      </c>
      <c r="B194" s="155" t="s">
        <v>311</v>
      </c>
      <c r="C194" s="147" t="s">
        <v>302</v>
      </c>
      <c r="D194" s="148">
        <v>1</v>
      </c>
      <c r="E194" s="149">
        <v>14000000</v>
      </c>
      <c r="F194" s="149">
        <f t="shared" si="314"/>
        <v>14000000</v>
      </c>
      <c r="G194" s="149"/>
      <c r="H194" s="149"/>
      <c r="I194" s="149"/>
      <c r="J194" s="149">
        <f t="shared" si="315"/>
        <v>0</v>
      </c>
      <c r="K194" s="149">
        <f t="shared" si="319"/>
        <v>14000000</v>
      </c>
      <c r="L194" s="149">
        <f t="shared" si="279"/>
        <v>14000000</v>
      </c>
      <c r="M194" s="150"/>
      <c r="N194" s="558"/>
      <c r="O194" s="559"/>
      <c r="Q194" s="161">
        <v>1</v>
      </c>
      <c r="R194" s="162">
        <f t="shared" si="233"/>
        <v>0</v>
      </c>
      <c r="U194" s="134"/>
      <c r="V194" s="129">
        <v>2</v>
      </c>
      <c r="W194" s="557"/>
    </row>
    <row r="195" spans="1:23" s="144" customFormat="1" ht="16.5" hidden="1" customHeight="1" x14ac:dyDescent="0.2">
      <c r="A195" s="157" t="s">
        <v>312</v>
      </c>
      <c r="B195" s="138" t="s">
        <v>313</v>
      </c>
      <c r="C195" s="139" t="s">
        <v>86</v>
      </c>
      <c r="D195" s="140">
        <v>1</v>
      </c>
      <c r="E195" s="142"/>
      <c r="F195" s="142">
        <f>TRUNC(D195*E195)</f>
        <v>0</v>
      </c>
      <c r="G195" s="142"/>
      <c r="H195" s="142"/>
      <c r="I195" s="142">
        <v>90450000</v>
      </c>
      <c r="J195" s="142">
        <f>TRUNC(D195*I195)</f>
        <v>90450000</v>
      </c>
      <c r="K195" s="142">
        <f>E195+G195+I195</f>
        <v>90450000</v>
      </c>
      <c r="L195" s="142">
        <f>F195+H195+J195</f>
        <v>90450000</v>
      </c>
      <c r="M195" s="143"/>
      <c r="N195" s="558">
        <f t="shared" ref="N195" si="326">D196-D195</f>
        <v>0</v>
      </c>
      <c r="O195" s="559">
        <f t="shared" ref="O195" si="327">L196-L195</f>
        <v>0</v>
      </c>
      <c r="Q195" s="158">
        <v>1</v>
      </c>
      <c r="R195" s="159">
        <f t="shared" si="233"/>
        <v>0</v>
      </c>
      <c r="V195" s="144">
        <v>1</v>
      </c>
      <c r="W195" s="556">
        <f t="shared" ref="W195" si="328">L196-L195</f>
        <v>0</v>
      </c>
    </row>
    <row r="196" spans="1:23" ht="16.5" hidden="1" customHeight="1" x14ac:dyDescent="0.2">
      <c r="A196" s="160" t="s">
        <v>312</v>
      </c>
      <c r="B196" s="155" t="s">
        <v>314</v>
      </c>
      <c r="C196" s="147" t="s">
        <v>114</v>
      </c>
      <c r="D196" s="148">
        <v>1</v>
      </c>
      <c r="E196" s="149"/>
      <c r="F196" s="149">
        <f t="shared" si="314"/>
        <v>0</v>
      </c>
      <c r="G196" s="149"/>
      <c r="H196" s="149"/>
      <c r="I196" s="149">
        <v>90450000</v>
      </c>
      <c r="J196" s="149">
        <f t="shared" si="315"/>
        <v>90450000</v>
      </c>
      <c r="K196" s="149">
        <f t="shared" si="319"/>
        <v>90450000</v>
      </c>
      <c r="L196" s="149">
        <f t="shared" si="279"/>
        <v>90450000</v>
      </c>
      <c r="M196" s="150"/>
      <c r="N196" s="558"/>
      <c r="O196" s="559"/>
      <c r="Q196" s="161">
        <v>1</v>
      </c>
      <c r="R196" s="162">
        <f t="shared" si="233"/>
        <v>0</v>
      </c>
      <c r="U196" s="134"/>
      <c r="V196" s="129">
        <v>2</v>
      </c>
      <c r="W196" s="557"/>
    </row>
    <row r="197" spans="1:23" s="144" customFormat="1" ht="16.5" hidden="1" customHeight="1" x14ac:dyDescent="0.2">
      <c r="A197" s="157" t="s">
        <v>315</v>
      </c>
      <c r="B197" s="138" t="s">
        <v>316</v>
      </c>
      <c r="C197" s="139" t="s">
        <v>86</v>
      </c>
      <c r="D197" s="140">
        <v>1</v>
      </c>
      <c r="E197" s="142"/>
      <c r="F197" s="142">
        <f>TRUNC(D197*E197)</f>
        <v>0</v>
      </c>
      <c r="G197" s="142"/>
      <c r="H197" s="142"/>
      <c r="I197" s="142">
        <v>1070000</v>
      </c>
      <c r="J197" s="142">
        <f>TRUNC(D197*I197)</f>
        <v>1070000</v>
      </c>
      <c r="K197" s="142">
        <f>E197+G197+I197</f>
        <v>1070000</v>
      </c>
      <c r="L197" s="142">
        <f>F197+H197+J197</f>
        <v>1070000</v>
      </c>
      <c r="M197" s="143"/>
      <c r="N197" s="558">
        <f t="shared" ref="N197" si="329">D198-D197</f>
        <v>0</v>
      </c>
      <c r="O197" s="559">
        <f t="shared" ref="O197" si="330">L198-L197</f>
        <v>0</v>
      </c>
      <c r="Q197" s="158">
        <v>1</v>
      </c>
      <c r="R197" s="159">
        <f t="shared" si="233"/>
        <v>0</v>
      </c>
      <c r="V197" s="144">
        <v>1</v>
      </c>
      <c r="W197" s="556">
        <f t="shared" ref="W197" si="331">L198-L197</f>
        <v>0</v>
      </c>
    </row>
    <row r="198" spans="1:23" ht="16.5" hidden="1" customHeight="1" x14ac:dyDescent="0.2">
      <c r="A198" s="160" t="s">
        <v>315</v>
      </c>
      <c r="B198" s="155" t="s">
        <v>317</v>
      </c>
      <c r="C198" s="147" t="s">
        <v>114</v>
      </c>
      <c r="D198" s="148">
        <v>1</v>
      </c>
      <c r="E198" s="149"/>
      <c r="F198" s="149">
        <f t="shared" si="314"/>
        <v>0</v>
      </c>
      <c r="G198" s="149"/>
      <c r="H198" s="149"/>
      <c r="I198" s="149">
        <v>1070000</v>
      </c>
      <c r="J198" s="149">
        <f t="shared" si="315"/>
        <v>1070000</v>
      </c>
      <c r="K198" s="149">
        <f t="shared" si="319"/>
        <v>1070000</v>
      </c>
      <c r="L198" s="149">
        <f t="shared" si="279"/>
        <v>1070000</v>
      </c>
      <c r="M198" s="150"/>
      <c r="N198" s="558"/>
      <c r="O198" s="559"/>
      <c r="Q198" s="161">
        <v>1</v>
      </c>
      <c r="R198" s="162">
        <f t="shared" si="233"/>
        <v>0</v>
      </c>
      <c r="U198" s="134"/>
      <c r="V198" s="129">
        <v>2</v>
      </c>
      <c r="W198" s="557"/>
    </row>
    <row r="199" spans="1:23" s="144" customFormat="1" ht="16.5" hidden="1" customHeight="1" x14ac:dyDescent="0.2">
      <c r="A199" s="157" t="s">
        <v>318</v>
      </c>
      <c r="B199" s="138" t="s">
        <v>319</v>
      </c>
      <c r="C199" s="139" t="s">
        <v>86</v>
      </c>
      <c r="D199" s="140">
        <v>1</v>
      </c>
      <c r="E199" s="142"/>
      <c r="F199" s="142">
        <f>TRUNC(D199*E199)</f>
        <v>0</v>
      </c>
      <c r="G199" s="142"/>
      <c r="H199" s="142"/>
      <c r="I199" s="142">
        <v>6801620</v>
      </c>
      <c r="J199" s="142">
        <f>TRUNC(D199*I199)</f>
        <v>6801620</v>
      </c>
      <c r="K199" s="142">
        <f>E199+G199+I199</f>
        <v>6801620</v>
      </c>
      <c r="L199" s="142">
        <f>F199+H199+J199</f>
        <v>6801620</v>
      </c>
      <c r="M199" s="143"/>
      <c r="N199" s="558">
        <f t="shared" ref="N199" si="332">D200-D199</f>
        <v>0</v>
      </c>
      <c r="O199" s="559">
        <f t="shared" ref="O199" si="333">L200-L199</f>
        <v>0</v>
      </c>
      <c r="Q199" s="158">
        <v>1</v>
      </c>
      <c r="R199" s="159">
        <f t="shared" si="233"/>
        <v>0</v>
      </c>
      <c r="V199" s="144">
        <v>1</v>
      </c>
      <c r="W199" s="556">
        <f t="shared" ref="W199" si="334">L200-L199</f>
        <v>0</v>
      </c>
    </row>
    <row r="200" spans="1:23" ht="16.5" hidden="1" customHeight="1" x14ac:dyDescent="0.2">
      <c r="A200" s="160" t="s">
        <v>318</v>
      </c>
      <c r="B200" s="155" t="s">
        <v>320</v>
      </c>
      <c r="C200" s="147" t="s">
        <v>114</v>
      </c>
      <c r="D200" s="148">
        <v>1</v>
      </c>
      <c r="E200" s="149"/>
      <c r="F200" s="149">
        <f t="shared" si="314"/>
        <v>0</v>
      </c>
      <c r="G200" s="149"/>
      <c r="H200" s="149"/>
      <c r="I200" s="149">
        <v>6801620</v>
      </c>
      <c r="J200" s="149">
        <f t="shared" si="315"/>
        <v>6801620</v>
      </c>
      <c r="K200" s="149">
        <f t="shared" si="319"/>
        <v>6801620</v>
      </c>
      <c r="L200" s="149">
        <f t="shared" si="279"/>
        <v>6801620</v>
      </c>
      <c r="M200" s="150"/>
      <c r="N200" s="558"/>
      <c r="O200" s="559"/>
      <c r="Q200" s="161">
        <v>1</v>
      </c>
      <c r="R200" s="162">
        <f t="shared" si="233"/>
        <v>0</v>
      </c>
      <c r="U200" s="134"/>
      <c r="V200" s="129">
        <v>2</v>
      </c>
      <c r="W200" s="557"/>
    </row>
    <row r="201" spans="1:23" s="144" customFormat="1" ht="16.5" hidden="1" customHeight="1" x14ac:dyDescent="0.2">
      <c r="A201" s="157" t="s">
        <v>321</v>
      </c>
      <c r="B201" s="138"/>
      <c r="C201" s="139"/>
      <c r="D201" s="140"/>
      <c r="E201" s="142"/>
      <c r="F201" s="142">
        <f>F203+F205+F207</f>
        <v>42446800</v>
      </c>
      <c r="G201" s="142"/>
      <c r="H201" s="142"/>
      <c r="I201" s="142"/>
      <c r="J201" s="142">
        <f>J203+J205+J207</f>
        <v>4774680</v>
      </c>
      <c r="K201" s="142"/>
      <c r="L201" s="142">
        <f>F201+H201+J201</f>
        <v>47221480</v>
      </c>
      <c r="M201" s="143"/>
      <c r="N201" s="558">
        <f t="shared" ref="N201" si="335">D202-D201</f>
        <v>0</v>
      </c>
      <c r="O201" s="559">
        <f t="shared" ref="O201" si="336">L202-L201</f>
        <v>0</v>
      </c>
      <c r="Q201" s="158"/>
      <c r="R201" s="159">
        <f t="shared" si="233"/>
        <v>0</v>
      </c>
      <c r="V201" s="144">
        <v>1</v>
      </c>
      <c r="W201" s="556">
        <f t="shared" ref="W201" si="337">L202-L201</f>
        <v>0</v>
      </c>
    </row>
    <row r="202" spans="1:23" ht="16.5" hidden="1" customHeight="1" x14ac:dyDescent="0.2">
      <c r="A202" s="160" t="s">
        <v>322</v>
      </c>
      <c r="B202" s="155"/>
      <c r="C202" s="147"/>
      <c r="D202" s="148"/>
      <c r="E202" s="149"/>
      <c r="F202" s="149">
        <f>F204+F206+F208</f>
        <v>42446800</v>
      </c>
      <c r="G202" s="149"/>
      <c r="H202" s="149"/>
      <c r="I202" s="149"/>
      <c r="J202" s="149">
        <f>J204+J206+J208</f>
        <v>4774680</v>
      </c>
      <c r="K202" s="149"/>
      <c r="L202" s="149">
        <f t="shared" si="279"/>
        <v>47221480</v>
      </c>
      <c r="M202" s="150"/>
      <c r="N202" s="558"/>
      <c r="O202" s="559"/>
      <c r="Q202" s="161"/>
      <c r="R202" s="162">
        <f t="shared" si="233"/>
        <v>0</v>
      </c>
      <c r="U202" s="134"/>
      <c r="V202" s="129">
        <v>2</v>
      </c>
      <c r="W202" s="557"/>
    </row>
    <row r="203" spans="1:23" s="144" customFormat="1" ht="16.5" hidden="1" customHeight="1" x14ac:dyDescent="0.2">
      <c r="A203" s="157" t="s">
        <v>323</v>
      </c>
      <c r="B203" s="138" t="s">
        <v>324</v>
      </c>
      <c r="C203" s="139" t="s">
        <v>92</v>
      </c>
      <c r="D203" s="140">
        <v>1</v>
      </c>
      <c r="E203" s="142">
        <v>42446800</v>
      </c>
      <c r="F203" s="142">
        <f>TRUNC(D203*E203)</f>
        <v>42446800</v>
      </c>
      <c r="G203" s="142"/>
      <c r="H203" s="142"/>
      <c r="I203" s="142"/>
      <c r="J203" s="142">
        <f>TRUNC(D203*I203)</f>
        <v>0</v>
      </c>
      <c r="K203" s="142">
        <f>E203+G203+I203</f>
        <v>42446800</v>
      </c>
      <c r="L203" s="142">
        <f>F203+H203+J203</f>
        <v>42446800</v>
      </c>
      <c r="M203" s="143"/>
      <c r="N203" s="558">
        <f t="shared" ref="N203" si="338">D204-D203</f>
        <v>0</v>
      </c>
      <c r="O203" s="559">
        <f t="shared" ref="O203" si="339">L204-L203</f>
        <v>0</v>
      </c>
      <c r="Q203" s="158">
        <v>1</v>
      </c>
      <c r="R203" s="159">
        <f t="shared" ref="R203:R266" si="340">Q203-D203</f>
        <v>0</v>
      </c>
      <c r="V203" s="144">
        <v>1</v>
      </c>
      <c r="W203" s="556">
        <f t="shared" ref="W203" si="341">L204-L203</f>
        <v>0</v>
      </c>
    </row>
    <row r="204" spans="1:23" ht="16.5" hidden="1" customHeight="1" x14ac:dyDescent="0.2">
      <c r="A204" s="160" t="s">
        <v>323</v>
      </c>
      <c r="B204" s="155" t="s">
        <v>325</v>
      </c>
      <c r="C204" s="147" t="s">
        <v>302</v>
      </c>
      <c r="D204" s="148">
        <v>1</v>
      </c>
      <c r="E204" s="149">
        <v>42446800</v>
      </c>
      <c r="F204" s="149">
        <f t="shared" si="314"/>
        <v>42446800</v>
      </c>
      <c r="G204" s="149"/>
      <c r="H204" s="149"/>
      <c r="I204" s="149"/>
      <c r="J204" s="149">
        <f t="shared" si="315"/>
        <v>0</v>
      </c>
      <c r="K204" s="149">
        <f t="shared" si="319"/>
        <v>42446800</v>
      </c>
      <c r="L204" s="149">
        <f t="shared" si="279"/>
        <v>42446800</v>
      </c>
      <c r="M204" s="150"/>
      <c r="N204" s="558"/>
      <c r="O204" s="559"/>
      <c r="Q204" s="161">
        <v>1</v>
      </c>
      <c r="R204" s="162">
        <f t="shared" si="340"/>
        <v>0</v>
      </c>
      <c r="U204" s="134"/>
      <c r="V204" s="129">
        <v>2</v>
      </c>
      <c r="W204" s="557"/>
    </row>
    <row r="205" spans="1:23" s="144" customFormat="1" ht="16.5" hidden="1" customHeight="1" x14ac:dyDescent="0.2">
      <c r="A205" s="157" t="s">
        <v>312</v>
      </c>
      <c r="B205" s="138" t="s">
        <v>313</v>
      </c>
      <c r="C205" s="139" t="s">
        <v>86</v>
      </c>
      <c r="D205" s="140">
        <v>1</v>
      </c>
      <c r="E205" s="142"/>
      <c r="F205" s="142">
        <f>TRUNC(D205*E205)</f>
        <v>0</v>
      </c>
      <c r="G205" s="142"/>
      <c r="H205" s="142"/>
      <c r="I205" s="142">
        <v>4244680</v>
      </c>
      <c r="J205" s="142">
        <f>TRUNC(D205*I205)</f>
        <v>4244680</v>
      </c>
      <c r="K205" s="142">
        <f>E205+G205+I205</f>
        <v>4244680</v>
      </c>
      <c r="L205" s="142">
        <f>F205+H205+J205</f>
        <v>4244680</v>
      </c>
      <c r="M205" s="143"/>
      <c r="N205" s="558">
        <f t="shared" ref="N205" si="342">D206-D205</f>
        <v>0</v>
      </c>
      <c r="O205" s="559">
        <f t="shared" ref="O205" si="343">L206-L205</f>
        <v>0</v>
      </c>
      <c r="Q205" s="158">
        <v>1</v>
      </c>
      <c r="R205" s="159">
        <f t="shared" si="340"/>
        <v>0</v>
      </c>
      <c r="V205" s="144">
        <v>1</v>
      </c>
      <c r="W205" s="556">
        <f t="shared" ref="W205" si="344">L206-L205</f>
        <v>0</v>
      </c>
    </row>
    <row r="206" spans="1:23" ht="16.5" hidden="1" customHeight="1" x14ac:dyDescent="0.2">
      <c r="A206" s="160" t="s">
        <v>312</v>
      </c>
      <c r="B206" s="155" t="s">
        <v>314</v>
      </c>
      <c r="C206" s="147" t="s">
        <v>114</v>
      </c>
      <c r="D206" s="148">
        <v>1</v>
      </c>
      <c r="E206" s="149"/>
      <c r="F206" s="149">
        <f t="shared" si="314"/>
        <v>0</v>
      </c>
      <c r="G206" s="149"/>
      <c r="H206" s="149"/>
      <c r="I206" s="149">
        <v>4244680</v>
      </c>
      <c r="J206" s="149">
        <f t="shared" si="315"/>
        <v>4244680</v>
      </c>
      <c r="K206" s="149">
        <f t="shared" si="319"/>
        <v>4244680</v>
      </c>
      <c r="L206" s="149">
        <f t="shared" si="279"/>
        <v>4244680</v>
      </c>
      <c r="M206" s="150"/>
      <c r="N206" s="558"/>
      <c r="O206" s="559"/>
      <c r="Q206" s="161">
        <v>1</v>
      </c>
      <c r="R206" s="162">
        <f t="shared" si="340"/>
        <v>0</v>
      </c>
      <c r="U206" s="134"/>
      <c r="V206" s="129">
        <v>2</v>
      </c>
      <c r="W206" s="557"/>
    </row>
    <row r="207" spans="1:23" s="144" customFormat="1" ht="16.5" hidden="1" customHeight="1" x14ac:dyDescent="0.2">
      <c r="A207" s="157" t="s">
        <v>326</v>
      </c>
      <c r="B207" s="138" t="s">
        <v>327</v>
      </c>
      <c r="C207" s="139" t="s">
        <v>86</v>
      </c>
      <c r="D207" s="140">
        <v>1</v>
      </c>
      <c r="E207" s="142"/>
      <c r="F207" s="142">
        <f>TRUNC(D207*E207)</f>
        <v>0</v>
      </c>
      <c r="G207" s="142"/>
      <c r="H207" s="142"/>
      <c r="I207" s="142">
        <v>530000</v>
      </c>
      <c r="J207" s="142">
        <f>TRUNC(D207*I207)</f>
        <v>530000</v>
      </c>
      <c r="K207" s="142">
        <f>E207+G207+I207</f>
        <v>530000</v>
      </c>
      <c r="L207" s="142">
        <f>F207+H207+J207</f>
        <v>530000</v>
      </c>
      <c r="M207" s="143"/>
      <c r="N207" s="558">
        <f t="shared" ref="N207" si="345">D208-D207</f>
        <v>0</v>
      </c>
      <c r="O207" s="559">
        <f t="shared" ref="O207" si="346">L208-L207</f>
        <v>0</v>
      </c>
      <c r="Q207" s="158">
        <v>1</v>
      </c>
      <c r="R207" s="159">
        <f t="shared" si="340"/>
        <v>0</v>
      </c>
      <c r="V207" s="144">
        <v>1</v>
      </c>
      <c r="W207" s="556">
        <f t="shared" ref="W207" si="347">L208-L207</f>
        <v>0</v>
      </c>
    </row>
    <row r="208" spans="1:23" ht="16.5" hidden="1" customHeight="1" x14ac:dyDescent="0.2">
      <c r="A208" s="160" t="s">
        <v>326</v>
      </c>
      <c r="B208" s="155" t="s">
        <v>328</v>
      </c>
      <c r="C208" s="147" t="s">
        <v>114</v>
      </c>
      <c r="D208" s="148">
        <v>1</v>
      </c>
      <c r="E208" s="149"/>
      <c r="F208" s="149">
        <f t="shared" si="314"/>
        <v>0</v>
      </c>
      <c r="G208" s="149"/>
      <c r="H208" s="149"/>
      <c r="I208" s="149">
        <v>530000</v>
      </c>
      <c r="J208" s="149">
        <f t="shared" si="315"/>
        <v>530000</v>
      </c>
      <c r="K208" s="149">
        <f t="shared" si="319"/>
        <v>530000</v>
      </c>
      <c r="L208" s="149">
        <f t="shared" si="279"/>
        <v>530000</v>
      </c>
      <c r="M208" s="150"/>
      <c r="N208" s="558"/>
      <c r="O208" s="559"/>
      <c r="Q208" s="161">
        <v>1</v>
      </c>
      <c r="R208" s="162">
        <f t="shared" si="340"/>
        <v>0</v>
      </c>
      <c r="U208" s="134"/>
      <c r="V208" s="129">
        <v>2</v>
      </c>
      <c r="W208" s="557"/>
    </row>
    <row r="209" spans="1:23" s="144" customFormat="1" ht="16.5" hidden="1" customHeight="1" x14ac:dyDescent="0.2">
      <c r="A209" s="157" t="s">
        <v>329</v>
      </c>
      <c r="B209" s="138"/>
      <c r="C209" s="139"/>
      <c r="D209" s="140"/>
      <c r="E209" s="142"/>
      <c r="F209" s="142">
        <f>F211+F213+F215</f>
        <v>68385750</v>
      </c>
      <c r="G209" s="142"/>
      <c r="H209" s="142">
        <f>H211+H213+H215</f>
        <v>0</v>
      </c>
      <c r="I209" s="142"/>
      <c r="J209" s="142">
        <f>J211+J213+J215</f>
        <v>7643475</v>
      </c>
      <c r="K209" s="142"/>
      <c r="L209" s="142">
        <f>F209+H209+J209</f>
        <v>76029225</v>
      </c>
      <c r="M209" s="143"/>
      <c r="N209" s="558">
        <f t="shared" ref="N209" si="348">D210-D209</f>
        <v>0</v>
      </c>
      <c r="O209" s="559">
        <f t="shared" ref="O209" si="349">L210-L209</f>
        <v>0</v>
      </c>
      <c r="Q209" s="158"/>
      <c r="R209" s="159">
        <f t="shared" si="340"/>
        <v>0</v>
      </c>
      <c r="V209" s="144">
        <v>1</v>
      </c>
      <c r="W209" s="556">
        <f t="shared" ref="W209" si="350">L210-L209</f>
        <v>0</v>
      </c>
    </row>
    <row r="210" spans="1:23" ht="16.5" hidden="1" customHeight="1" x14ac:dyDescent="0.2">
      <c r="A210" s="160" t="s">
        <v>330</v>
      </c>
      <c r="B210" s="155"/>
      <c r="C210" s="147"/>
      <c r="D210" s="148"/>
      <c r="E210" s="149"/>
      <c r="F210" s="149">
        <f>F212+F214+F216</f>
        <v>68385750</v>
      </c>
      <c r="G210" s="149"/>
      <c r="H210" s="149">
        <f>H212+H214+H216</f>
        <v>0</v>
      </c>
      <c r="I210" s="149"/>
      <c r="J210" s="149">
        <f>J212+J214+J216</f>
        <v>7643475</v>
      </c>
      <c r="K210" s="149"/>
      <c r="L210" s="149">
        <f t="shared" si="279"/>
        <v>76029225</v>
      </c>
      <c r="M210" s="150"/>
      <c r="N210" s="558"/>
      <c r="O210" s="559"/>
      <c r="Q210" s="161"/>
      <c r="R210" s="162">
        <f t="shared" si="340"/>
        <v>0</v>
      </c>
      <c r="U210" s="134"/>
      <c r="V210" s="129">
        <v>2</v>
      </c>
      <c r="W210" s="557"/>
    </row>
    <row r="211" spans="1:23" s="144" customFormat="1" ht="16.5" hidden="1" customHeight="1" x14ac:dyDescent="0.2">
      <c r="A211" s="157" t="s">
        <v>331</v>
      </c>
      <c r="B211" s="138" t="s">
        <v>332</v>
      </c>
      <c r="C211" s="139" t="s">
        <v>92</v>
      </c>
      <c r="D211" s="140">
        <v>2</v>
      </c>
      <c r="E211" s="142">
        <v>34192875</v>
      </c>
      <c r="F211" s="142">
        <f>TRUNC(D211*E211)</f>
        <v>68385750</v>
      </c>
      <c r="G211" s="142"/>
      <c r="H211" s="142"/>
      <c r="I211" s="142"/>
      <c r="J211" s="142">
        <f>TRUNC(D211*I211)</f>
        <v>0</v>
      </c>
      <c r="K211" s="142">
        <f>E211+G211+I211</f>
        <v>34192875</v>
      </c>
      <c r="L211" s="142">
        <f>F211+H211+J211</f>
        <v>68385750</v>
      </c>
      <c r="M211" s="143"/>
      <c r="N211" s="558">
        <f t="shared" ref="N211" si="351">D212-D211</f>
        <v>0</v>
      </c>
      <c r="O211" s="559">
        <f t="shared" ref="O211" si="352">L212-L211</f>
        <v>0</v>
      </c>
      <c r="Q211" s="158">
        <v>2</v>
      </c>
      <c r="R211" s="159">
        <f t="shared" si="340"/>
        <v>0</v>
      </c>
      <c r="V211" s="144">
        <v>1</v>
      </c>
      <c r="W211" s="556">
        <f t="shared" ref="W211" si="353">L212-L211</f>
        <v>0</v>
      </c>
    </row>
    <row r="212" spans="1:23" ht="16.5" hidden="1" customHeight="1" x14ac:dyDescent="0.2">
      <c r="A212" s="160" t="s">
        <v>331</v>
      </c>
      <c r="B212" s="155" t="s">
        <v>333</v>
      </c>
      <c r="C212" s="147" t="s">
        <v>302</v>
      </c>
      <c r="D212" s="148">
        <v>2</v>
      </c>
      <c r="E212" s="149">
        <v>34192875</v>
      </c>
      <c r="F212" s="149">
        <f t="shared" si="314"/>
        <v>68385750</v>
      </c>
      <c r="G212" s="149"/>
      <c r="H212" s="149"/>
      <c r="I212" s="149"/>
      <c r="J212" s="149">
        <f t="shared" si="315"/>
        <v>0</v>
      </c>
      <c r="K212" s="149">
        <f t="shared" si="319"/>
        <v>34192875</v>
      </c>
      <c r="L212" s="149">
        <f t="shared" si="279"/>
        <v>68385750</v>
      </c>
      <c r="M212" s="150"/>
      <c r="N212" s="558"/>
      <c r="O212" s="559"/>
      <c r="Q212" s="161">
        <v>2</v>
      </c>
      <c r="R212" s="162">
        <f t="shared" si="340"/>
        <v>0</v>
      </c>
      <c r="U212" s="134"/>
      <c r="V212" s="129">
        <v>2</v>
      </c>
      <c r="W212" s="557"/>
    </row>
    <row r="213" spans="1:23" s="144" customFormat="1" ht="16.5" hidden="1" customHeight="1" x14ac:dyDescent="0.2">
      <c r="A213" s="157" t="s">
        <v>312</v>
      </c>
      <c r="B213" s="138" t="s">
        <v>313</v>
      </c>
      <c r="C213" s="139" t="s">
        <v>86</v>
      </c>
      <c r="D213" s="140">
        <v>1</v>
      </c>
      <c r="E213" s="142"/>
      <c r="F213" s="142"/>
      <c r="G213" s="142"/>
      <c r="H213" s="142"/>
      <c r="I213" s="142">
        <v>6838575</v>
      </c>
      <c r="J213" s="142">
        <f>TRUNC(D213*I213)</f>
        <v>6838575</v>
      </c>
      <c r="K213" s="142">
        <f>E213+G213+I213</f>
        <v>6838575</v>
      </c>
      <c r="L213" s="142">
        <f>F213+H213+J213</f>
        <v>6838575</v>
      </c>
      <c r="M213" s="143"/>
      <c r="N213" s="558">
        <f t="shared" ref="N213" si="354">D214-D213</f>
        <v>0</v>
      </c>
      <c r="O213" s="559">
        <f t="shared" ref="O213" si="355">L214-L213</f>
        <v>0</v>
      </c>
      <c r="Q213" s="158">
        <v>1</v>
      </c>
      <c r="R213" s="159">
        <f t="shared" si="340"/>
        <v>0</v>
      </c>
      <c r="V213" s="144">
        <v>1</v>
      </c>
      <c r="W213" s="556">
        <f t="shared" ref="W213" si="356">L214-L213</f>
        <v>0</v>
      </c>
    </row>
    <row r="214" spans="1:23" ht="16.5" hidden="1" customHeight="1" x14ac:dyDescent="0.2">
      <c r="A214" s="160" t="s">
        <v>312</v>
      </c>
      <c r="B214" s="155" t="s">
        <v>314</v>
      </c>
      <c r="C214" s="147" t="s">
        <v>114</v>
      </c>
      <c r="D214" s="148">
        <v>1</v>
      </c>
      <c r="E214" s="149"/>
      <c r="F214" s="149"/>
      <c r="G214" s="149"/>
      <c r="H214" s="149"/>
      <c r="I214" s="149">
        <v>6838575</v>
      </c>
      <c r="J214" s="149">
        <f t="shared" si="315"/>
        <v>6838575</v>
      </c>
      <c r="K214" s="149">
        <f t="shared" si="319"/>
        <v>6838575</v>
      </c>
      <c r="L214" s="149">
        <f t="shared" si="279"/>
        <v>6838575</v>
      </c>
      <c r="M214" s="150"/>
      <c r="N214" s="558"/>
      <c r="O214" s="559"/>
      <c r="Q214" s="161">
        <v>1</v>
      </c>
      <c r="R214" s="162">
        <f t="shared" si="340"/>
        <v>0</v>
      </c>
      <c r="U214" s="134"/>
      <c r="V214" s="129">
        <v>2</v>
      </c>
      <c r="W214" s="557"/>
    </row>
    <row r="215" spans="1:23" s="144" customFormat="1" ht="16.5" hidden="1" customHeight="1" x14ac:dyDescent="0.2">
      <c r="A215" s="157" t="s">
        <v>315</v>
      </c>
      <c r="B215" s="138" t="s">
        <v>316</v>
      </c>
      <c r="C215" s="139" t="s">
        <v>86</v>
      </c>
      <c r="D215" s="140">
        <v>1</v>
      </c>
      <c r="E215" s="142"/>
      <c r="F215" s="142"/>
      <c r="G215" s="142"/>
      <c r="H215" s="142"/>
      <c r="I215" s="142">
        <v>804900</v>
      </c>
      <c r="J215" s="142">
        <f>TRUNC(D215*I215)</f>
        <v>804900</v>
      </c>
      <c r="K215" s="142">
        <f>E215+G215+I215</f>
        <v>804900</v>
      </c>
      <c r="L215" s="142">
        <f>F215+H215+J215</f>
        <v>804900</v>
      </c>
      <c r="M215" s="143"/>
      <c r="N215" s="558">
        <f t="shared" ref="N215" si="357">D216-D215</f>
        <v>0</v>
      </c>
      <c r="O215" s="559">
        <f t="shared" ref="O215" si="358">L216-L215</f>
        <v>0</v>
      </c>
      <c r="Q215" s="158">
        <v>1</v>
      </c>
      <c r="R215" s="159">
        <f t="shared" si="340"/>
        <v>0</v>
      </c>
      <c r="V215" s="144">
        <v>1</v>
      </c>
      <c r="W215" s="556">
        <f t="shared" ref="W215" si="359">L216-L215</f>
        <v>0</v>
      </c>
    </row>
    <row r="216" spans="1:23" ht="16.5" hidden="1" customHeight="1" x14ac:dyDescent="0.2">
      <c r="A216" s="160" t="s">
        <v>315</v>
      </c>
      <c r="B216" s="155" t="s">
        <v>317</v>
      </c>
      <c r="C216" s="147" t="s">
        <v>114</v>
      </c>
      <c r="D216" s="148">
        <v>1</v>
      </c>
      <c r="E216" s="149"/>
      <c r="F216" s="149"/>
      <c r="G216" s="149"/>
      <c r="H216" s="149"/>
      <c r="I216" s="149">
        <v>804900</v>
      </c>
      <c r="J216" s="149">
        <f t="shared" si="315"/>
        <v>804900</v>
      </c>
      <c r="K216" s="149">
        <f t="shared" si="319"/>
        <v>804900</v>
      </c>
      <c r="L216" s="149">
        <f t="shared" si="279"/>
        <v>804900</v>
      </c>
      <c r="M216" s="150"/>
      <c r="N216" s="558"/>
      <c r="O216" s="559"/>
      <c r="Q216" s="161">
        <v>1</v>
      </c>
      <c r="R216" s="162">
        <f t="shared" si="340"/>
        <v>0</v>
      </c>
      <c r="U216" s="134"/>
      <c r="V216" s="129">
        <v>2</v>
      </c>
      <c r="W216" s="557"/>
    </row>
    <row r="217" spans="1:23" s="144" customFormat="1" ht="16.5" hidden="1" customHeight="1" x14ac:dyDescent="0.2">
      <c r="A217" s="157" t="s">
        <v>334</v>
      </c>
      <c r="B217" s="138"/>
      <c r="C217" s="139"/>
      <c r="D217" s="140"/>
      <c r="E217" s="142"/>
      <c r="F217" s="142">
        <f>F219+F233</f>
        <v>1892380000</v>
      </c>
      <c r="G217" s="142"/>
      <c r="H217" s="142"/>
      <c r="I217" s="142"/>
      <c r="J217" s="142">
        <f>J219+J233</f>
        <v>203353176</v>
      </c>
      <c r="K217" s="142">
        <f>E217+G217+I217</f>
        <v>0</v>
      </c>
      <c r="L217" s="142">
        <f>F217+H217+J217</f>
        <v>2095733176</v>
      </c>
      <c r="M217" s="143"/>
      <c r="N217" s="558">
        <f t="shared" ref="N217" si="360">D218-D217</f>
        <v>0</v>
      </c>
      <c r="O217" s="559">
        <f t="shared" ref="O217" si="361">L218-L217</f>
        <v>0</v>
      </c>
      <c r="Q217" s="158"/>
      <c r="R217" s="159">
        <f t="shared" si="340"/>
        <v>0</v>
      </c>
      <c r="V217" s="144">
        <v>1</v>
      </c>
      <c r="W217" s="556">
        <f t="shared" ref="W217" si="362">L218-L217</f>
        <v>0</v>
      </c>
    </row>
    <row r="218" spans="1:23" ht="16.5" hidden="1" customHeight="1" x14ac:dyDescent="0.2">
      <c r="A218" s="468" t="s">
        <v>335</v>
      </c>
      <c r="B218" s="469"/>
      <c r="C218" s="470"/>
      <c r="D218" s="471"/>
      <c r="E218" s="472"/>
      <c r="F218" s="472">
        <f>F220+F234</f>
        <v>1892380000</v>
      </c>
      <c r="G218" s="472"/>
      <c r="H218" s="472"/>
      <c r="I218" s="472"/>
      <c r="J218" s="472">
        <f>J220+J234</f>
        <v>203353176</v>
      </c>
      <c r="K218" s="472">
        <f t="shared" si="319"/>
        <v>0</v>
      </c>
      <c r="L218" s="472">
        <f t="shared" si="279"/>
        <v>2095733176</v>
      </c>
      <c r="M218" s="153"/>
      <c r="N218" s="558"/>
      <c r="O218" s="559"/>
      <c r="Q218" s="161"/>
      <c r="R218" s="162">
        <f t="shared" si="340"/>
        <v>0</v>
      </c>
      <c r="U218" s="134"/>
      <c r="V218" s="129">
        <v>2</v>
      </c>
      <c r="W218" s="557"/>
    </row>
    <row r="219" spans="1:23" s="144" customFormat="1" ht="16.5" hidden="1" customHeight="1" x14ac:dyDescent="0.2">
      <c r="A219" s="425" t="s">
        <v>336</v>
      </c>
      <c r="B219" s="459"/>
      <c r="C219" s="460"/>
      <c r="D219" s="461"/>
      <c r="E219" s="462"/>
      <c r="F219" s="462">
        <f>F221+F223+F225+F227+F229+F231</f>
        <v>1664000000</v>
      </c>
      <c r="G219" s="462"/>
      <c r="H219" s="462"/>
      <c r="I219" s="462"/>
      <c r="J219" s="462">
        <f>J221+J223+J225+J227+J229+J231</f>
        <v>178295920</v>
      </c>
      <c r="K219" s="462"/>
      <c r="L219" s="462">
        <f>F219+H219+J219</f>
        <v>1842295920</v>
      </c>
      <c r="M219" s="463"/>
      <c r="N219" s="558">
        <f t="shared" ref="N219" si="363">D220-D219</f>
        <v>0</v>
      </c>
      <c r="O219" s="559">
        <f t="shared" ref="O219" si="364">L220-L219</f>
        <v>0</v>
      </c>
      <c r="Q219" s="158"/>
      <c r="R219" s="159">
        <f t="shared" si="340"/>
        <v>0</v>
      </c>
      <c r="V219" s="144">
        <v>1</v>
      </c>
      <c r="W219" s="556">
        <f t="shared" ref="W219" si="365">L220-L219</f>
        <v>0</v>
      </c>
    </row>
    <row r="220" spans="1:23" ht="16.5" hidden="1" customHeight="1" x14ac:dyDescent="0.2">
      <c r="A220" s="160" t="s">
        <v>336</v>
      </c>
      <c r="B220" s="155"/>
      <c r="C220" s="147"/>
      <c r="D220" s="148"/>
      <c r="E220" s="149"/>
      <c r="F220" s="149">
        <f>F222+F224+F226+F228+F230+F232</f>
        <v>1664000000</v>
      </c>
      <c r="G220" s="149"/>
      <c r="H220" s="149"/>
      <c r="I220" s="149"/>
      <c r="J220" s="149">
        <f>J222+J224+J226+J228+J230+J232</f>
        <v>178295920</v>
      </c>
      <c r="K220" s="149"/>
      <c r="L220" s="149">
        <f t="shared" si="279"/>
        <v>1842295920</v>
      </c>
      <c r="M220" s="150"/>
      <c r="N220" s="558"/>
      <c r="O220" s="559"/>
      <c r="Q220" s="161"/>
      <c r="R220" s="162">
        <f t="shared" si="340"/>
        <v>0</v>
      </c>
      <c r="U220" s="134"/>
      <c r="V220" s="129">
        <v>2</v>
      </c>
      <c r="W220" s="557"/>
    </row>
    <row r="221" spans="1:23" s="144" customFormat="1" ht="16.5" hidden="1" customHeight="1" x14ac:dyDescent="0.2">
      <c r="A221" s="157" t="s">
        <v>337</v>
      </c>
      <c r="B221" s="464" t="s">
        <v>97</v>
      </c>
      <c r="C221" s="465" t="s">
        <v>92</v>
      </c>
      <c r="D221" s="466">
        <v>4</v>
      </c>
      <c r="E221" s="467">
        <v>411000000</v>
      </c>
      <c r="F221" s="467">
        <f>TRUNC(D221*E221)</f>
        <v>1644000000</v>
      </c>
      <c r="G221" s="467"/>
      <c r="H221" s="467"/>
      <c r="I221" s="467"/>
      <c r="J221" s="467"/>
      <c r="K221" s="467">
        <f>E221+G221+I221</f>
        <v>411000000</v>
      </c>
      <c r="L221" s="467">
        <f>F221+H221+J221</f>
        <v>1644000000</v>
      </c>
      <c r="M221" s="143"/>
      <c r="N221" s="558">
        <f t="shared" ref="N221" si="366">D222-D221</f>
        <v>0</v>
      </c>
      <c r="O221" s="559">
        <f t="shared" ref="O221" si="367">L222-L221</f>
        <v>0</v>
      </c>
      <c r="Q221" s="158">
        <v>4</v>
      </c>
      <c r="R221" s="159">
        <f t="shared" si="340"/>
        <v>0</v>
      </c>
      <c r="V221" s="144">
        <v>1</v>
      </c>
      <c r="W221" s="556">
        <f t="shared" ref="W221" si="368">L222-L221</f>
        <v>0</v>
      </c>
    </row>
    <row r="222" spans="1:23" ht="16.5" hidden="1" customHeight="1" x14ac:dyDescent="0.2">
      <c r="A222" s="165" t="s">
        <v>337</v>
      </c>
      <c r="B222" s="166" t="s">
        <v>338</v>
      </c>
      <c r="C222" s="167" t="s">
        <v>302</v>
      </c>
      <c r="D222" s="171">
        <v>4</v>
      </c>
      <c r="E222" s="169">
        <v>411000000</v>
      </c>
      <c r="F222" s="169">
        <f t="shared" si="314"/>
        <v>1644000000</v>
      </c>
      <c r="G222" s="169"/>
      <c r="H222" s="169"/>
      <c r="I222" s="169"/>
      <c r="J222" s="169"/>
      <c r="K222" s="169">
        <f t="shared" si="319"/>
        <v>411000000</v>
      </c>
      <c r="L222" s="169">
        <f t="shared" si="279"/>
        <v>1644000000</v>
      </c>
      <c r="M222" s="170"/>
      <c r="N222" s="558"/>
      <c r="O222" s="559"/>
      <c r="Q222" s="161">
        <v>4</v>
      </c>
      <c r="R222" s="162">
        <f t="shared" si="340"/>
        <v>0</v>
      </c>
      <c r="U222" s="134"/>
      <c r="V222" s="129">
        <v>2</v>
      </c>
      <c r="W222" s="557"/>
    </row>
    <row r="223" spans="1:23" s="144" customFormat="1" ht="16.5" hidden="1" customHeight="1" x14ac:dyDescent="0.2">
      <c r="A223" s="157" t="s">
        <v>339</v>
      </c>
      <c r="B223" s="138" t="s">
        <v>93</v>
      </c>
      <c r="C223" s="139" t="s">
        <v>92</v>
      </c>
      <c r="D223" s="140">
        <v>2</v>
      </c>
      <c r="E223" s="142">
        <v>10000000</v>
      </c>
      <c r="F223" s="142">
        <f>TRUNC(D223*E223)</f>
        <v>20000000</v>
      </c>
      <c r="G223" s="142"/>
      <c r="H223" s="142"/>
      <c r="I223" s="142"/>
      <c r="J223" s="142"/>
      <c r="K223" s="142">
        <f>E223+G223+I223</f>
        <v>10000000</v>
      </c>
      <c r="L223" s="142">
        <f>F223+H223+J223</f>
        <v>20000000</v>
      </c>
      <c r="M223" s="143"/>
      <c r="N223" s="558">
        <f t="shared" ref="N223" si="369">D224-D223</f>
        <v>0</v>
      </c>
      <c r="O223" s="559">
        <f t="shared" ref="O223" si="370">L224-L223</f>
        <v>0</v>
      </c>
      <c r="Q223" s="158">
        <v>2</v>
      </c>
      <c r="R223" s="159">
        <f t="shared" si="340"/>
        <v>0</v>
      </c>
      <c r="V223" s="144">
        <v>1</v>
      </c>
      <c r="W223" s="556">
        <f t="shared" ref="W223" si="371">L224-L223</f>
        <v>0</v>
      </c>
    </row>
    <row r="224" spans="1:23" ht="16.5" hidden="1" customHeight="1" x14ac:dyDescent="0.2">
      <c r="A224" s="160" t="s">
        <v>339</v>
      </c>
      <c r="B224" s="155" t="s">
        <v>340</v>
      </c>
      <c r="C224" s="147" t="s">
        <v>302</v>
      </c>
      <c r="D224" s="148">
        <v>2</v>
      </c>
      <c r="E224" s="149">
        <v>10000000</v>
      </c>
      <c r="F224" s="149">
        <f t="shared" si="314"/>
        <v>20000000</v>
      </c>
      <c r="G224" s="149"/>
      <c r="H224" s="149"/>
      <c r="I224" s="149"/>
      <c r="J224" s="149"/>
      <c r="K224" s="149">
        <f t="shared" si="319"/>
        <v>10000000</v>
      </c>
      <c r="L224" s="149">
        <f t="shared" si="279"/>
        <v>20000000</v>
      </c>
      <c r="M224" s="150"/>
      <c r="N224" s="558"/>
      <c r="O224" s="559"/>
      <c r="Q224" s="161">
        <v>2</v>
      </c>
      <c r="R224" s="162">
        <f t="shared" si="340"/>
        <v>0</v>
      </c>
      <c r="U224" s="134"/>
      <c r="V224" s="129">
        <v>2</v>
      </c>
      <c r="W224" s="557"/>
    </row>
    <row r="225" spans="1:23" s="144" customFormat="1" ht="16.5" hidden="1" customHeight="1" x14ac:dyDescent="0.2">
      <c r="A225" s="157" t="s">
        <v>312</v>
      </c>
      <c r="B225" s="138" t="s">
        <v>313</v>
      </c>
      <c r="C225" s="139" t="s">
        <v>86</v>
      </c>
      <c r="D225" s="140">
        <v>1</v>
      </c>
      <c r="E225" s="142"/>
      <c r="F225" s="142">
        <f>TRUNC(D225*E225)</f>
        <v>0</v>
      </c>
      <c r="G225" s="142"/>
      <c r="H225" s="142"/>
      <c r="I225" s="142">
        <v>166400000</v>
      </c>
      <c r="J225" s="142">
        <f>TRUNC(D225*I225)</f>
        <v>166400000</v>
      </c>
      <c r="K225" s="142">
        <f>E225+G225+I225</f>
        <v>166400000</v>
      </c>
      <c r="L225" s="142">
        <f>F225+H225+J225</f>
        <v>166400000</v>
      </c>
      <c r="M225" s="143"/>
      <c r="N225" s="558">
        <f t="shared" ref="N225" si="372">D226-D225</f>
        <v>0</v>
      </c>
      <c r="O225" s="559">
        <f t="shared" ref="O225" si="373">L226-L225</f>
        <v>0</v>
      </c>
      <c r="Q225" s="158">
        <v>1</v>
      </c>
      <c r="R225" s="159">
        <f t="shared" si="340"/>
        <v>0</v>
      </c>
      <c r="V225" s="144">
        <v>1</v>
      </c>
      <c r="W225" s="556">
        <f t="shared" ref="W225" si="374">L226-L225</f>
        <v>0</v>
      </c>
    </row>
    <row r="226" spans="1:23" ht="16.5" hidden="1" customHeight="1" x14ac:dyDescent="0.2">
      <c r="A226" s="160" t="s">
        <v>312</v>
      </c>
      <c r="B226" s="155" t="s">
        <v>314</v>
      </c>
      <c r="C226" s="147" t="s">
        <v>114</v>
      </c>
      <c r="D226" s="148">
        <v>1</v>
      </c>
      <c r="E226" s="149"/>
      <c r="F226" s="149">
        <f t="shared" si="314"/>
        <v>0</v>
      </c>
      <c r="G226" s="149"/>
      <c r="H226" s="149"/>
      <c r="I226" s="149">
        <v>166400000</v>
      </c>
      <c r="J226" s="149">
        <f t="shared" ref="J226:J248" si="375">TRUNC(D226*I226)</f>
        <v>166400000</v>
      </c>
      <c r="K226" s="149">
        <f t="shared" si="319"/>
        <v>166400000</v>
      </c>
      <c r="L226" s="149">
        <f t="shared" si="279"/>
        <v>166400000</v>
      </c>
      <c r="M226" s="150"/>
      <c r="N226" s="558"/>
      <c r="O226" s="559"/>
      <c r="Q226" s="161">
        <v>1</v>
      </c>
      <c r="R226" s="162">
        <f t="shared" si="340"/>
        <v>0</v>
      </c>
      <c r="U226" s="134"/>
      <c r="V226" s="129">
        <v>2</v>
      </c>
      <c r="W226" s="557"/>
    </row>
    <row r="227" spans="1:23" s="144" customFormat="1" ht="16.5" hidden="1" customHeight="1" x14ac:dyDescent="0.2">
      <c r="A227" s="157" t="s">
        <v>315</v>
      </c>
      <c r="B227" s="138" t="s">
        <v>316</v>
      </c>
      <c r="C227" s="139" t="s">
        <v>86</v>
      </c>
      <c r="D227" s="140">
        <v>1</v>
      </c>
      <c r="E227" s="142"/>
      <c r="F227" s="142">
        <f>TRUNC(D227*E227)</f>
        <v>0</v>
      </c>
      <c r="G227" s="142"/>
      <c r="H227" s="142"/>
      <c r="I227" s="142">
        <v>1070000</v>
      </c>
      <c r="J227" s="142">
        <f>TRUNC(D227*I227)</f>
        <v>1070000</v>
      </c>
      <c r="K227" s="142">
        <f>E227+G227+I227</f>
        <v>1070000</v>
      </c>
      <c r="L227" s="142">
        <f>F227+H227+J227</f>
        <v>1070000</v>
      </c>
      <c r="M227" s="143"/>
      <c r="N227" s="558">
        <f t="shared" ref="N227" si="376">D228-D227</f>
        <v>0</v>
      </c>
      <c r="O227" s="559">
        <f t="shared" ref="O227" si="377">L228-L227</f>
        <v>0</v>
      </c>
      <c r="Q227" s="158">
        <v>1</v>
      </c>
      <c r="R227" s="159">
        <f t="shared" si="340"/>
        <v>0</v>
      </c>
      <c r="V227" s="144">
        <v>1</v>
      </c>
      <c r="W227" s="556">
        <f t="shared" ref="W227" si="378">L228-L227</f>
        <v>0</v>
      </c>
    </row>
    <row r="228" spans="1:23" ht="16.5" hidden="1" customHeight="1" x14ac:dyDescent="0.2">
      <c r="A228" s="160" t="s">
        <v>315</v>
      </c>
      <c r="B228" s="155" t="s">
        <v>317</v>
      </c>
      <c r="C228" s="147" t="s">
        <v>114</v>
      </c>
      <c r="D228" s="148">
        <v>1</v>
      </c>
      <c r="E228" s="149"/>
      <c r="F228" s="149">
        <f t="shared" si="314"/>
        <v>0</v>
      </c>
      <c r="G228" s="149"/>
      <c r="H228" s="149"/>
      <c r="I228" s="149">
        <v>1070000</v>
      </c>
      <c r="J228" s="149">
        <f t="shared" si="375"/>
        <v>1070000</v>
      </c>
      <c r="K228" s="149">
        <f t="shared" si="319"/>
        <v>1070000</v>
      </c>
      <c r="L228" s="149">
        <f t="shared" si="279"/>
        <v>1070000</v>
      </c>
      <c r="M228" s="150"/>
      <c r="N228" s="558"/>
      <c r="O228" s="559"/>
      <c r="Q228" s="161">
        <v>1</v>
      </c>
      <c r="R228" s="162">
        <f t="shared" si="340"/>
        <v>0</v>
      </c>
      <c r="U228" s="134"/>
      <c r="V228" s="129">
        <v>2</v>
      </c>
      <c r="W228" s="557"/>
    </row>
    <row r="229" spans="1:23" s="144" customFormat="1" ht="16.5" hidden="1" customHeight="1" x14ac:dyDescent="0.2">
      <c r="A229" s="157" t="s">
        <v>318</v>
      </c>
      <c r="B229" s="138" t="s">
        <v>319</v>
      </c>
      <c r="C229" s="139" t="s">
        <v>86</v>
      </c>
      <c r="D229" s="140">
        <v>1</v>
      </c>
      <c r="E229" s="142"/>
      <c r="F229" s="142">
        <f>TRUNC(D229*E229)</f>
        <v>0</v>
      </c>
      <c r="G229" s="142"/>
      <c r="H229" s="142"/>
      <c r="I229" s="142">
        <v>6840000</v>
      </c>
      <c r="J229" s="142">
        <f>TRUNC(D229*I229)</f>
        <v>6840000</v>
      </c>
      <c r="K229" s="142">
        <f>E229+G229+I229</f>
        <v>6840000</v>
      </c>
      <c r="L229" s="142">
        <f>F229+H229+J229</f>
        <v>6840000</v>
      </c>
      <c r="M229" s="143"/>
      <c r="N229" s="558">
        <f t="shared" ref="N229" si="379">D230-D229</f>
        <v>0</v>
      </c>
      <c r="O229" s="559">
        <f t="shared" ref="O229" si="380">L230-L229</f>
        <v>0</v>
      </c>
      <c r="Q229" s="158">
        <v>1</v>
      </c>
      <c r="R229" s="159">
        <f t="shared" si="340"/>
        <v>0</v>
      </c>
      <c r="V229" s="144">
        <v>1</v>
      </c>
      <c r="W229" s="556">
        <f t="shared" ref="W229" si="381">L230-L229</f>
        <v>0</v>
      </c>
    </row>
    <row r="230" spans="1:23" ht="16.5" hidden="1" customHeight="1" x14ac:dyDescent="0.2">
      <c r="A230" s="160" t="s">
        <v>318</v>
      </c>
      <c r="B230" s="155" t="s">
        <v>320</v>
      </c>
      <c r="C230" s="147" t="s">
        <v>114</v>
      </c>
      <c r="D230" s="148">
        <v>1</v>
      </c>
      <c r="E230" s="149"/>
      <c r="F230" s="149">
        <f t="shared" si="314"/>
        <v>0</v>
      </c>
      <c r="G230" s="149"/>
      <c r="H230" s="149"/>
      <c r="I230" s="149">
        <v>6840000</v>
      </c>
      <c r="J230" s="149">
        <f t="shared" si="375"/>
        <v>6840000</v>
      </c>
      <c r="K230" s="149">
        <f t="shared" si="319"/>
        <v>6840000</v>
      </c>
      <c r="L230" s="149">
        <f t="shared" si="279"/>
        <v>6840000</v>
      </c>
      <c r="M230" s="150"/>
      <c r="N230" s="558"/>
      <c r="O230" s="559"/>
      <c r="Q230" s="161">
        <v>1</v>
      </c>
      <c r="R230" s="162">
        <f t="shared" si="340"/>
        <v>0</v>
      </c>
      <c r="U230" s="134"/>
      <c r="V230" s="129">
        <v>2</v>
      </c>
      <c r="W230" s="557"/>
    </row>
    <row r="231" spans="1:23" s="144" customFormat="1" ht="16.5" hidden="1" customHeight="1" x14ac:dyDescent="0.2">
      <c r="A231" s="157" t="s">
        <v>341</v>
      </c>
      <c r="B231" s="138" t="s">
        <v>342</v>
      </c>
      <c r="C231" s="139" t="s">
        <v>86</v>
      </c>
      <c r="D231" s="140">
        <v>1</v>
      </c>
      <c r="E231" s="142"/>
      <c r="F231" s="142">
        <f>TRUNC(D231*E231)</f>
        <v>0</v>
      </c>
      <c r="G231" s="142"/>
      <c r="H231" s="142"/>
      <c r="I231" s="142">
        <v>3985920</v>
      </c>
      <c r="J231" s="142">
        <f>TRUNC(D231*I231)</f>
        <v>3985920</v>
      </c>
      <c r="K231" s="142">
        <f>E231+G231+I231</f>
        <v>3985920</v>
      </c>
      <c r="L231" s="142">
        <f>F231+H231+J231</f>
        <v>3985920</v>
      </c>
      <c r="M231" s="143"/>
      <c r="N231" s="558">
        <f t="shared" ref="N231" si="382">D232-D231</f>
        <v>0</v>
      </c>
      <c r="O231" s="559">
        <f t="shared" ref="O231" si="383">L232-L231</f>
        <v>0</v>
      </c>
      <c r="Q231" s="158">
        <v>1</v>
      </c>
      <c r="R231" s="159">
        <f t="shared" si="340"/>
        <v>0</v>
      </c>
      <c r="V231" s="144">
        <v>1</v>
      </c>
      <c r="W231" s="556">
        <f t="shared" ref="W231" si="384">L232-L231</f>
        <v>0</v>
      </c>
    </row>
    <row r="232" spans="1:23" ht="16.5" hidden="1" customHeight="1" x14ac:dyDescent="0.2">
      <c r="A232" s="160" t="s">
        <v>341</v>
      </c>
      <c r="B232" s="155" t="s">
        <v>343</v>
      </c>
      <c r="C232" s="147" t="s">
        <v>114</v>
      </c>
      <c r="D232" s="148">
        <v>1</v>
      </c>
      <c r="E232" s="149"/>
      <c r="F232" s="149">
        <f t="shared" si="314"/>
        <v>0</v>
      </c>
      <c r="G232" s="149"/>
      <c r="H232" s="149"/>
      <c r="I232" s="149">
        <v>3985920</v>
      </c>
      <c r="J232" s="149">
        <f t="shared" si="375"/>
        <v>3985920</v>
      </c>
      <c r="K232" s="149">
        <f t="shared" si="319"/>
        <v>3985920</v>
      </c>
      <c r="L232" s="149">
        <f t="shared" si="279"/>
        <v>3985920</v>
      </c>
      <c r="M232" s="150"/>
      <c r="N232" s="558"/>
      <c r="O232" s="559"/>
      <c r="Q232" s="161">
        <v>1</v>
      </c>
      <c r="R232" s="162">
        <f t="shared" si="340"/>
        <v>0</v>
      </c>
      <c r="U232" s="134"/>
      <c r="V232" s="129">
        <v>2</v>
      </c>
      <c r="W232" s="557"/>
    </row>
    <row r="233" spans="1:23" s="144" customFormat="1" ht="16.5" hidden="1" customHeight="1" x14ac:dyDescent="0.2">
      <c r="A233" s="157" t="s">
        <v>344</v>
      </c>
      <c r="B233" s="138"/>
      <c r="C233" s="139"/>
      <c r="D233" s="140"/>
      <c r="E233" s="142"/>
      <c r="F233" s="142">
        <f>F235+F237+F239+F241+F243+F245+F247</f>
        <v>228380000</v>
      </c>
      <c r="G233" s="142"/>
      <c r="H233" s="142"/>
      <c r="I233" s="142"/>
      <c r="J233" s="142">
        <f>J235+J237+J239+J241+J243+J245+J247</f>
        <v>25057256</v>
      </c>
      <c r="K233" s="142"/>
      <c r="L233" s="142">
        <f>F233+H233+J233</f>
        <v>253437256</v>
      </c>
      <c r="M233" s="143"/>
      <c r="N233" s="558">
        <f t="shared" ref="N233" si="385">D234-D233</f>
        <v>0</v>
      </c>
      <c r="O233" s="559">
        <f t="shared" ref="O233" si="386">L234-L233</f>
        <v>0</v>
      </c>
      <c r="Q233" s="158"/>
      <c r="R233" s="159">
        <f t="shared" si="340"/>
        <v>0</v>
      </c>
      <c r="V233" s="144">
        <v>1</v>
      </c>
      <c r="W233" s="556">
        <f t="shared" ref="W233" si="387">L234-L233</f>
        <v>0</v>
      </c>
    </row>
    <row r="234" spans="1:23" ht="16.5" hidden="1" customHeight="1" x14ac:dyDescent="0.2">
      <c r="A234" s="160" t="s">
        <v>344</v>
      </c>
      <c r="B234" s="155"/>
      <c r="C234" s="147"/>
      <c r="D234" s="148"/>
      <c r="E234" s="149"/>
      <c r="F234" s="149">
        <f>F236+F238+F240+F242+F244+F246+F248</f>
        <v>228380000</v>
      </c>
      <c r="G234" s="149"/>
      <c r="H234" s="149"/>
      <c r="I234" s="149"/>
      <c r="J234" s="149">
        <f>J236+J238+J240+J242+J244+J246+J248</f>
        <v>25057256</v>
      </c>
      <c r="K234" s="149"/>
      <c r="L234" s="149">
        <f t="shared" si="279"/>
        <v>253437256</v>
      </c>
      <c r="M234" s="150"/>
      <c r="N234" s="558"/>
      <c r="O234" s="559"/>
      <c r="Q234" s="161"/>
      <c r="R234" s="162">
        <f t="shared" si="340"/>
        <v>0</v>
      </c>
      <c r="U234" s="134"/>
      <c r="V234" s="129">
        <v>2</v>
      </c>
      <c r="W234" s="557"/>
    </row>
    <row r="235" spans="1:23" s="144" customFormat="1" ht="16.5" hidden="1" customHeight="1" x14ac:dyDescent="0.2">
      <c r="A235" s="157" t="s">
        <v>345</v>
      </c>
      <c r="B235" s="138" t="s">
        <v>96</v>
      </c>
      <c r="C235" s="139" t="s">
        <v>92</v>
      </c>
      <c r="D235" s="140">
        <v>4</v>
      </c>
      <c r="E235" s="142">
        <v>7370000</v>
      </c>
      <c r="F235" s="142">
        <f>TRUNC(D235*E235)</f>
        <v>29480000</v>
      </c>
      <c r="G235" s="142"/>
      <c r="H235" s="142"/>
      <c r="I235" s="142"/>
      <c r="J235" s="142">
        <f>TRUNC(D235*I235)</f>
        <v>0</v>
      </c>
      <c r="K235" s="142">
        <f>E235+G235+I235</f>
        <v>7370000</v>
      </c>
      <c r="L235" s="142">
        <f>F235+H235+J235</f>
        <v>29480000</v>
      </c>
      <c r="M235" s="143"/>
      <c r="N235" s="558">
        <f t="shared" ref="N235" si="388">D236-D235</f>
        <v>0</v>
      </c>
      <c r="O235" s="559">
        <f t="shared" ref="O235" si="389">L236-L235</f>
        <v>0</v>
      </c>
      <c r="Q235" s="158">
        <v>4</v>
      </c>
      <c r="R235" s="159">
        <f t="shared" si="340"/>
        <v>0</v>
      </c>
      <c r="V235" s="144">
        <v>1</v>
      </c>
      <c r="W235" s="556">
        <f t="shared" ref="W235" si="390">L236-L235</f>
        <v>0</v>
      </c>
    </row>
    <row r="236" spans="1:23" ht="16.5" hidden="1" customHeight="1" x14ac:dyDescent="0.2">
      <c r="A236" s="160" t="s">
        <v>345</v>
      </c>
      <c r="B236" s="155" t="s">
        <v>346</v>
      </c>
      <c r="C236" s="147" t="s">
        <v>302</v>
      </c>
      <c r="D236" s="148">
        <v>4</v>
      </c>
      <c r="E236" s="149">
        <v>7370000</v>
      </c>
      <c r="F236" s="149">
        <f t="shared" si="314"/>
        <v>29480000</v>
      </c>
      <c r="G236" s="149"/>
      <c r="H236" s="149"/>
      <c r="I236" s="149"/>
      <c r="J236" s="149">
        <f t="shared" si="375"/>
        <v>0</v>
      </c>
      <c r="K236" s="149">
        <f t="shared" si="319"/>
        <v>7370000</v>
      </c>
      <c r="L236" s="149">
        <f t="shared" si="279"/>
        <v>29480000</v>
      </c>
      <c r="M236" s="150"/>
      <c r="N236" s="558"/>
      <c r="O236" s="559"/>
      <c r="Q236" s="161">
        <v>4</v>
      </c>
      <c r="R236" s="162">
        <f t="shared" si="340"/>
        <v>0</v>
      </c>
      <c r="U236" s="134"/>
      <c r="V236" s="129">
        <v>2</v>
      </c>
      <c r="W236" s="557"/>
    </row>
    <row r="237" spans="1:23" s="144" customFormat="1" ht="16.5" hidden="1" customHeight="1" x14ac:dyDescent="0.2">
      <c r="A237" s="157" t="s">
        <v>347</v>
      </c>
      <c r="B237" s="138" t="s">
        <v>95</v>
      </c>
      <c r="C237" s="139" t="s">
        <v>92</v>
      </c>
      <c r="D237" s="140">
        <v>4</v>
      </c>
      <c r="E237" s="142">
        <v>21725000</v>
      </c>
      <c r="F237" s="142">
        <f>TRUNC(D237*E237)</f>
        <v>86900000</v>
      </c>
      <c r="G237" s="142"/>
      <c r="H237" s="142"/>
      <c r="I237" s="142"/>
      <c r="J237" s="142">
        <f>TRUNC(D237*I237)</f>
        <v>0</v>
      </c>
      <c r="K237" s="142">
        <f>E237+G237+I237</f>
        <v>21725000</v>
      </c>
      <c r="L237" s="142">
        <f>F237+H237+J237</f>
        <v>86900000</v>
      </c>
      <c r="M237" s="143"/>
      <c r="N237" s="558">
        <f t="shared" ref="N237" si="391">D238-D237</f>
        <v>0</v>
      </c>
      <c r="O237" s="559">
        <f t="shared" ref="O237" si="392">L238-L237</f>
        <v>0</v>
      </c>
      <c r="Q237" s="158">
        <v>4</v>
      </c>
      <c r="R237" s="159">
        <f t="shared" si="340"/>
        <v>0</v>
      </c>
      <c r="V237" s="144">
        <v>1</v>
      </c>
      <c r="W237" s="556">
        <f t="shared" ref="W237" si="393">L238-L237</f>
        <v>0</v>
      </c>
    </row>
    <row r="238" spans="1:23" ht="16.5" hidden="1" customHeight="1" x14ac:dyDescent="0.2">
      <c r="A238" s="160" t="s">
        <v>347</v>
      </c>
      <c r="B238" s="155" t="s">
        <v>348</v>
      </c>
      <c r="C238" s="147" t="s">
        <v>302</v>
      </c>
      <c r="D238" s="148">
        <v>4</v>
      </c>
      <c r="E238" s="149">
        <v>21725000</v>
      </c>
      <c r="F238" s="149">
        <f t="shared" si="314"/>
        <v>86900000</v>
      </c>
      <c r="G238" s="149"/>
      <c r="H238" s="149"/>
      <c r="I238" s="149"/>
      <c r="J238" s="149">
        <f t="shared" si="375"/>
        <v>0</v>
      </c>
      <c r="K238" s="149">
        <f t="shared" si="319"/>
        <v>21725000</v>
      </c>
      <c r="L238" s="149">
        <f t="shared" si="279"/>
        <v>86900000</v>
      </c>
      <c r="M238" s="150"/>
      <c r="N238" s="558"/>
      <c r="O238" s="559"/>
      <c r="Q238" s="161">
        <v>4</v>
      </c>
      <c r="R238" s="162">
        <f t="shared" si="340"/>
        <v>0</v>
      </c>
      <c r="U238" s="134"/>
      <c r="V238" s="129">
        <v>2</v>
      </c>
      <c r="W238" s="557"/>
    </row>
    <row r="239" spans="1:23" s="144" customFormat="1" ht="16.5" hidden="1" customHeight="1" x14ac:dyDescent="0.2">
      <c r="A239" s="157" t="s">
        <v>349</v>
      </c>
      <c r="B239" s="138" t="s">
        <v>94</v>
      </c>
      <c r="C239" s="139" t="s">
        <v>92</v>
      </c>
      <c r="D239" s="140">
        <v>4</v>
      </c>
      <c r="E239" s="142">
        <v>15300000</v>
      </c>
      <c r="F239" s="142">
        <f>TRUNC(D239*E239)</f>
        <v>61200000</v>
      </c>
      <c r="G239" s="142"/>
      <c r="H239" s="142"/>
      <c r="I239" s="142"/>
      <c r="J239" s="142">
        <f>TRUNC(D239*I239)</f>
        <v>0</v>
      </c>
      <c r="K239" s="142">
        <f>E239+G239+I239</f>
        <v>15300000</v>
      </c>
      <c r="L239" s="142">
        <f>F239+H239+J239</f>
        <v>61200000</v>
      </c>
      <c r="M239" s="143"/>
      <c r="N239" s="558">
        <f t="shared" ref="N239" si="394">D240-D239</f>
        <v>0</v>
      </c>
      <c r="O239" s="559">
        <f t="shared" ref="O239" si="395">L240-L239</f>
        <v>0</v>
      </c>
      <c r="Q239" s="158">
        <v>4</v>
      </c>
      <c r="R239" s="159">
        <f t="shared" si="340"/>
        <v>0</v>
      </c>
      <c r="V239" s="144">
        <v>1</v>
      </c>
      <c r="W239" s="556">
        <f t="shared" ref="W239" si="396">L240-L239</f>
        <v>0</v>
      </c>
    </row>
    <row r="240" spans="1:23" ht="16.5" hidden="1" customHeight="1" x14ac:dyDescent="0.2">
      <c r="A240" s="160" t="s">
        <v>349</v>
      </c>
      <c r="B240" s="155" t="s">
        <v>350</v>
      </c>
      <c r="C240" s="147" t="s">
        <v>302</v>
      </c>
      <c r="D240" s="148">
        <v>4</v>
      </c>
      <c r="E240" s="149">
        <v>15300000</v>
      </c>
      <c r="F240" s="149">
        <f t="shared" si="314"/>
        <v>61200000</v>
      </c>
      <c r="G240" s="149"/>
      <c r="H240" s="149"/>
      <c r="I240" s="149"/>
      <c r="J240" s="149">
        <f t="shared" si="375"/>
        <v>0</v>
      </c>
      <c r="K240" s="149">
        <f t="shared" si="319"/>
        <v>15300000</v>
      </c>
      <c r="L240" s="149">
        <f t="shared" si="279"/>
        <v>61200000</v>
      </c>
      <c r="M240" s="150"/>
      <c r="N240" s="558"/>
      <c r="O240" s="559"/>
      <c r="Q240" s="161">
        <v>4</v>
      </c>
      <c r="R240" s="162">
        <f t="shared" si="340"/>
        <v>0</v>
      </c>
      <c r="U240" s="134"/>
      <c r="V240" s="129">
        <v>2</v>
      </c>
      <c r="W240" s="557"/>
    </row>
    <row r="241" spans="1:23" s="144" customFormat="1" ht="16.5" hidden="1" customHeight="1" x14ac:dyDescent="0.2">
      <c r="A241" s="157" t="s">
        <v>351</v>
      </c>
      <c r="B241" s="138" t="s">
        <v>91</v>
      </c>
      <c r="C241" s="139" t="s">
        <v>92</v>
      </c>
      <c r="D241" s="140">
        <v>2</v>
      </c>
      <c r="E241" s="142">
        <v>25400000</v>
      </c>
      <c r="F241" s="142">
        <f>TRUNC(D241*E241)</f>
        <v>50800000</v>
      </c>
      <c r="G241" s="142"/>
      <c r="H241" s="142"/>
      <c r="I241" s="142"/>
      <c r="J241" s="142">
        <f>TRUNC(D241*I241)</f>
        <v>0</v>
      </c>
      <c r="K241" s="142">
        <f>E241+G241+I241</f>
        <v>25400000</v>
      </c>
      <c r="L241" s="142">
        <f>F241+H241+J241</f>
        <v>50800000</v>
      </c>
      <c r="M241" s="143"/>
      <c r="N241" s="558">
        <f t="shared" ref="N241" si="397">D242-D241</f>
        <v>0</v>
      </c>
      <c r="O241" s="559">
        <f t="shared" ref="O241" si="398">L242-L241</f>
        <v>0</v>
      </c>
      <c r="Q241" s="158">
        <v>2</v>
      </c>
      <c r="R241" s="159">
        <f t="shared" si="340"/>
        <v>0</v>
      </c>
      <c r="V241" s="144">
        <v>1</v>
      </c>
      <c r="W241" s="556">
        <f t="shared" ref="W241" si="399">L242-L241</f>
        <v>0</v>
      </c>
    </row>
    <row r="242" spans="1:23" ht="16.5" hidden="1" customHeight="1" x14ac:dyDescent="0.2">
      <c r="A242" s="160" t="s">
        <v>351</v>
      </c>
      <c r="B242" s="155" t="s">
        <v>352</v>
      </c>
      <c r="C242" s="147" t="s">
        <v>302</v>
      </c>
      <c r="D242" s="148">
        <v>2</v>
      </c>
      <c r="E242" s="149">
        <v>25400000</v>
      </c>
      <c r="F242" s="149">
        <f t="shared" si="314"/>
        <v>50800000</v>
      </c>
      <c r="G242" s="149"/>
      <c r="H242" s="149"/>
      <c r="I242" s="149"/>
      <c r="J242" s="149">
        <f t="shared" si="375"/>
        <v>0</v>
      </c>
      <c r="K242" s="149">
        <f t="shared" si="319"/>
        <v>25400000</v>
      </c>
      <c r="L242" s="149">
        <f t="shared" si="279"/>
        <v>50800000</v>
      </c>
      <c r="M242" s="150"/>
      <c r="N242" s="558"/>
      <c r="O242" s="559"/>
      <c r="Q242" s="161">
        <v>2</v>
      </c>
      <c r="R242" s="162">
        <f t="shared" si="340"/>
        <v>0</v>
      </c>
      <c r="U242" s="134"/>
      <c r="V242" s="129">
        <v>2</v>
      </c>
      <c r="W242" s="557"/>
    </row>
    <row r="243" spans="1:23" s="144" customFormat="1" ht="16.5" hidden="1" customHeight="1" x14ac:dyDescent="0.2">
      <c r="A243" s="157" t="s">
        <v>312</v>
      </c>
      <c r="B243" s="138" t="s">
        <v>313</v>
      </c>
      <c r="C243" s="139" t="s">
        <v>86</v>
      </c>
      <c r="D243" s="140">
        <v>1</v>
      </c>
      <c r="E243" s="142"/>
      <c r="F243" s="142">
        <f>TRUNC(D243*E243)</f>
        <v>0</v>
      </c>
      <c r="G243" s="142"/>
      <c r="H243" s="142"/>
      <c r="I243" s="142">
        <v>22838000</v>
      </c>
      <c r="J243" s="142">
        <f>TRUNC(D243*I243)</f>
        <v>22838000</v>
      </c>
      <c r="K243" s="142">
        <f>E243+G243+I243</f>
        <v>22838000</v>
      </c>
      <c r="L243" s="142">
        <f>F243+H243+J243</f>
        <v>22838000</v>
      </c>
      <c r="M243" s="143"/>
      <c r="N243" s="558">
        <f t="shared" ref="N243" si="400">D244-D243</f>
        <v>0</v>
      </c>
      <c r="O243" s="559">
        <f t="shared" ref="O243" si="401">L244-L243</f>
        <v>0</v>
      </c>
      <c r="Q243" s="158">
        <v>1</v>
      </c>
      <c r="R243" s="159">
        <f t="shared" si="340"/>
        <v>0</v>
      </c>
      <c r="V243" s="144">
        <v>1</v>
      </c>
      <c r="W243" s="556">
        <f t="shared" ref="W243" si="402">L244-L243</f>
        <v>0</v>
      </c>
    </row>
    <row r="244" spans="1:23" ht="16.5" hidden="1" customHeight="1" x14ac:dyDescent="0.2">
      <c r="A244" s="160" t="s">
        <v>312</v>
      </c>
      <c r="B244" s="155" t="s">
        <v>314</v>
      </c>
      <c r="C244" s="147" t="s">
        <v>114</v>
      </c>
      <c r="D244" s="148">
        <v>1</v>
      </c>
      <c r="E244" s="149"/>
      <c r="F244" s="149">
        <f t="shared" si="314"/>
        <v>0</v>
      </c>
      <c r="G244" s="149"/>
      <c r="H244" s="149"/>
      <c r="I244" s="149">
        <v>22838000</v>
      </c>
      <c r="J244" s="149">
        <f t="shared" si="375"/>
        <v>22838000</v>
      </c>
      <c r="K244" s="149">
        <f t="shared" si="319"/>
        <v>22838000</v>
      </c>
      <c r="L244" s="149">
        <f t="shared" si="279"/>
        <v>22838000</v>
      </c>
      <c r="M244" s="150"/>
      <c r="N244" s="558"/>
      <c r="O244" s="559"/>
      <c r="Q244" s="161">
        <v>1</v>
      </c>
      <c r="R244" s="162">
        <f t="shared" si="340"/>
        <v>0</v>
      </c>
      <c r="U244" s="134"/>
      <c r="V244" s="129">
        <v>2</v>
      </c>
      <c r="W244" s="557"/>
    </row>
    <row r="245" spans="1:23" s="144" customFormat="1" ht="16.5" hidden="1" customHeight="1" x14ac:dyDescent="0.2">
      <c r="A245" s="157" t="s">
        <v>315</v>
      </c>
      <c r="B245" s="138" t="s">
        <v>316</v>
      </c>
      <c r="C245" s="139" t="s">
        <v>86</v>
      </c>
      <c r="D245" s="140">
        <v>1</v>
      </c>
      <c r="E245" s="142"/>
      <c r="F245" s="142">
        <f>TRUNC(D245*E245)</f>
        <v>0</v>
      </c>
      <c r="G245" s="142"/>
      <c r="H245" s="142"/>
      <c r="I245" s="142">
        <v>1070000</v>
      </c>
      <c r="J245" s="142">
        <f>TRUNC(D245*I245)</f>
        <v>1070000</v>
      </c>
      <c r="K245" s="142">
        <f>E245+G245+I245</f>
        <v>1070000</v>
      </c>
      <c r="L245" s="142">
        <f>F245+H245+J245</f>
        <v>1070000</v>
      </c>
      <c r="M245" s="143"/>
      <c r="N245" s="558">
        <f t="shared" ref="N245" si="403">D246-D245</f>
        <v>0</v>
      </c>
      <c r="O245" s="559">
        <f t="shared" ref="O245" si="404">L246-L245</f>
        <v>0</v>
      </c>
      <c r="Q245" s="158">
        <v>1</v>
      </c>
      <c r="R245" s="159">
        <f t="shared" si="340"/>
        <v>0</v>
      </c>
      <c r="V245" s="144">
        <v>1</v>
      </c>
      <c r="W245" s="556">
        <f t="shared" ref="W245" si="405">L246-L245</f>
        <v>0</v>
      </c>
    </row>
    <row r="246" spans="1:23" ht="16.5" hidden="1" customHeight="1" x14ac:dyDescent="0.2">
      <c r="A246" s="160" t="s">
        <v>315</v>
      </c>
      <c r="B246" s="155" t="s">
        <v>317</v>
      </c>
      <c r="C246" s="147" t="s">
        <v>114</v>
      </c>
      <c r="D246" s="148">
        <v>1</v>
      </c>
      <c r="E246" s="149"/>
      <c r="F246" s="149">
        <f t="shared" si="314"/>
        <v>0</v>
      </c>
      <c r="G246" s="149"/>
      <c r="H246" s="149"/>
      <c r="I246" s="149">
        <v>1070000</v>
      </c>
      <c r="J246" s="149">
        <f t="shared" si="375"/>
        <v>1070000</v>
      </c>
      <c r="K246" s="149">
        <f t="shared" si="319"/>
        <v>1070000</v>
      </c>
      <c r="L246" s="149">
        <f t="shared" si="279"/>
        <v>1070000</v>
      </c>
      <c r="M246" s="150"/>
      <c r="N246" s="558"/>
      <c r="O246" s="559"/>
      <c r="Q246" s="161">
        <v>1</v>
      </c>
      <c r="R246" s="162">
        <f t="shared" si="340"/>
        <v>0</v>
      </c>
      <c r="U246" s="134"/>
      <c r="V246" s="129">
        <v>2</v>
      </c>
      <c r="W246" s="557"/>
    </row>
    <row r="247" spans="1:23" s="144" customFormat="1" ht="16.5" hidden="1" customHeight="1" x14ac:dyDescent="0.2">
      <c r="A247" s="157" t="s">
        <v>318</v>
      </c>
      <c r="B247" s="138" t="s">
        <v>319</v>
      </c>
      <c r="C247" s="139" t="s">
        <v>86</v>
      </c>
      <c r="D247" s="140">
        <v>1</v>
      </c>
      <c r="E247" s="142"/>
      <c r="F247" s="142">
        <f>TRUNC(D247*E247)</f>
        <v>0</v>
      </c>
      <c r="G247" s="142"/>
      <c r="H247" s="142"/>
      <c r="I247" s="142">
        <v>1149256</v>
      </c>
      <c r="J247" s="142">
        <f>TRUNC(D247*I247)</f>
        <v>1149256</v>
      </c>
      <c r="K247" s="142">
        <f>E247+G247+I247</f>
        <v>1149256</v>
      </c>
      <c r="L247" s="142">
        <f>F247+H247+J247</f>
        <v>1149256</v>
      </c>
      <c r="M247" s="143"/>
      <c r="N247" s="558">
        <f t="shared" ref="N247" si="406">D248-D247</f>
        <v>0</v>
      </c>
      <c r="O247" s="559">
        <f t="shared" ref="O247" si="407">L248-L247</f>
        <v>0</v>
      </c>
      <c r="Q247" s="158">
        <v>1</v>
      </c>
      <c r="R247" s="159">
        <f t="shared" si="340"/>
        <v>0</v>
      </c>
      <c r="V247" s="144">
        <v>1</v>
      </c>
      <c r="W247" s="556">
        <f t="shared" ref="W247" si="408">L248-L247</f>
        <v>0</v>
      </c>
    </row>
    <row r="248" spans="1:23" ht="16.5" hidden="1" customHeight="1" x14ac:dyDescent="0.2">
      <c r="A248" s="160" t="s">
        <v>318</v>
      </c>
      <c r="B248" s="155" t="s">
        <v>320</v>
      </c>
      <c r="C248" s="147" t="s">
        <v>114</v>
      </c>
      <c r="D248" s="148">
        <v>1</v>
      </c>
      <c r="E248" s="149"/>
      <c r="F248" s="149">
        <f t="shared" si="314"/>
        <v>0</v>
      </c>
      <c r="G248" s="149"/>
      <c r="H248" s="149"/>
      <c r="I248" s="149">
        <v>1149256</v>
      </c>
      <c r="J248" s="149">
        <f t="shared" si="375"/>
        <v>1149256</v>
      </c>
      <c r="K248" s="149">
        <f t="shared" si="319"/>
        <v>1149256</v>
      </c>
      <c r="L248" s="149">
        <f t="shared" si="279"/>
        <v>1149256</v>
      </c>
      <c r="M248" s="150"/>
      <c r="N248" s="558"/>
      <c r="O248" s="559"/>
      <c r="Q248" s="161">
        <v>1</v>
      </c>
      <c r="R248" s="162">
        <f t="shared" si="340"/>
        <v>0</v>
      </c>
      <c r="U248" s="134"/>
      <c r="V248" s="129">
        <v>2</v>
      </c>
      <c r="W248" s="557"/>
    </row>
    <row r="249" spans="1:23" s="144" customFormat="1" ht="16.5" hidden="1" customHeight="1" x14ac:dyDescent="0.2">
      <c r="A249" s="157"/>
      <c r="B249" s="138"/>
      <c r="C249" s="139"/>
      <c r="D249" s="140"/>
      <c r="E249" s="142"/>
      <c r="F249" s="142"/>
      <c r="G249" s="142"/>
      <c r="H249" s="142"/>
      <c r="I249" s="142"/>
      <c r="J249" s="142"/>
      <c r="K249" s="142"/>
      <c r="L249" s="142"/>
      <c r="M249" s="143"/>
      <c r="N249" s="558">
        <f t="shared" ref="N249" si="409">D250-D249</f>
        <v>0</v>
      </c>
      <c r="O249" s="559">
        <f t="shared" ref="O249" si="410">L250-L249</f>
        <v>0</v>
      </c>
      <c r="Q249" s="158"/>
      <c r="R249" s="159">
        <f t="shared" si="340"/>
        <v>0</v>
      </c>
      <c r="V249" s="144">
        <v>1</v>
      </c>
      <c r="W249" s="556">
        <f t="shared" ref="W249" si="411">L250-L249</f>
        <v>0</v>
      </c>
    </row>
    <row r="250" spans="1:23" ht="16.5" hidden="1" customHeight="1" x14ac:dyDescent="0.2">
      <c r="A250" s="160"/>
      <c r="B250" s="155"/>
      <c r="C250" s="147"/>
      <c r="D250" s="148"/>
      <c r="E250" s="149"/>
      <c r="F250" s="149"/>
      <c r="G250" s="149"/>
      <c r="H250" s="149"/>
      <c r="I250" s="149"/>
      <c r="J250" s="149"/>
      <c r="K250" s="149"/>
      <c r="L250" s="149"/>
      <c r="M250" s="150"/>
      <c r="N250" s="558"/>
      <c r="O250" s="559"/>
      <c r="Q250" s="161"/>
      <c r="R250" s="162">
        <f t="shared" si="340"/>
        <v>0</v>
      </c>
      <c r="U250" s="134"/>
      <c r="V250" s="129">
        <v>2</v>
      </c>
      <c r="W250" s="557"/>
    </row>
    <row r="251" spans="1:23" s="178" customFormat="1" ht="16.5" hidden="1" customHeight="1" x14ac:dyDescent="0.2">
      <c r="A251" s="172" t="s">
        <v>353</v>
      </c>
      <c r="B251" s="173"/>
      <c r="C251" s="174"/>
      <c r="D251" s="175"/>
      <c r="E251" s="176"/>
      <c r="F251" s="176">
        <f>F253+F267</f>
        <v>34298800</v>
      </c>
      <c r="G251" s="176"/>
      <c r="H251" s="176"/>
      <c r="I251" s="176"/>
      <c r="J251" s="176">
        <f>J253+J267</f>
        <v>191360</v>
      </c>
      <c r="K251" s="176"/>
      <c r="L251" s="176">
        <f>F251+H251+J251</f>
        <v>34490160</v>
      </c>
      <c r="M251" s="177"/>
      <c r="N251" s="558">
        <f t="shared" ref="N251" si="412">D252-D251</f>
        <v>0</v>
      </c>
      <c r="O251" s="559">
        <f t="shared" ref="O251" si="413">L252-L251</f>
        <v>0</v>
      </c>
      <c r="Q251" s="179"/>
      <c r="R251" s="180">
        <f t="shared" si="340"/>
        <v>0</v>
      </c>
      <c r="V251" s="178">
        <v>1</v>
      </c>
      <c r="W251" s="556">
        <f t="shared" ref="W251" si="414">L252-L251</f>
        <v>0</v>
      </c>
    </row>
    <row r="252" spans="1:23" s="128" customFormat="1" ht="16.5" hidden="1" customHeight="1" x14ac:dyDescent="0.2">
      <c r="A252" s="181" t="s">
        <v>354</v>
      </c>
      <c r="B252" s="182"/>
      <c r="C252" s="183"/>
      <c r="D252" s="184"/>
      <c r="E252" s="185"/>
      <c r="F252" s="185">
        <f>F254+F268</f>
        <v>34298800</v>
      </c>
      <c r="G252" s="185"/>
      <c r="H252" s="185"/>
      <c r="I252" s="185"/>
      <c r="J252" s="185">
        <f>J254+J268</f>
        <v>191360</v>
      </c>
      <c r="K252" s="185"/>
      <c r="L252" s="185">
        <f t="shared" si="279"/>
        <v>34490160</v>
      </c>
      <c r="M252" s="186"/>
      <c r="N252" s="558"/>
      <c r="O252" s="559"/>
      <c r="Q252" s="187"/>
      <c r="R252" s="188">
        <f t="shared" si="340"/>
        <v>0</v>
      </c>
      <c r="S252" s="189"/>
      <c r="T252" s="189"/>
      <c r="U252" s="189"/>
      <c r="V252" s="128">
        <v>2</v>
      </c>
      <c r="W252" s="557"/>
    </row>
    <row r="253" spans="1:23" s="144" customFormat="1" ht="16.5" hidden="1" customHeight="1" x14ac:dyDescent="0.2">
      <c r="A253" s="157" t="s">
        <v>355</v>
      </c>
      <c r="B253" s="138"/>
      <c r="C253" s="139" t="s">
        <v>86</v>
      </c>
      <c r="D253" s="140">
        <v>1</v>
      </c>
      <c r="E253" s="142"/>
      <c r="F253" s="142">
        <f>F255+F257+F259+F261+F263+F265</f>
        <v>26458800</v>
      </c>
      <c r="G253" s="142"/>
      <c r="H253" s="142">
        <f>H255+H257+H259+H261+H263+H265</f>
        <v>0</v>
      </c>
      <c r="I253" s="142"/>
      <c r="J253" s="142">
        <f>J255+J257+J259+J261+J263+J265</f>
        <v>149360</v>
      </c>
      <c r="K253" s="142">
        <f>E253+G253+I253</f>
        <v>0</v>
      </c>
      <c r="L253" s="142">
        <f>F253+H253+J253</f>
        <v>26608160</v>
      </c>
      <c r="M253" s="143"/>
      <c r="N253" s="558">
        <f t="shared" ref="N253" si="415">D254-D253</f>
        <v>0</v>
      </c>
      <c r="O253" s="559">
        <f t="shared" ref="O253" si="416">L254-L253</f>
        <v>0</v>
      </c>
      <c r="Q253" s="158">
        <v>1</v>
      </c>
      <c r="R253" s="159">
        <f t="shared" si="340"/>
        <v>0</v>
      </c>
      <c r="V253" s="144">
        <v>1</v>
      </c>
      <c r="W253" s="556">
        <f t="shared" ref="W253" si="417">L254-L253</f>
        <v>0</v>
      </c>
    </row>
    <row r="254" spans="1:23" ht="16.5" hidden="1" customHeight="1" x14ac:dyDescent="0.2">
      <c r="A254" s="468" t="s">
        <v>355</v>
      </c>
      <c r="B254" s="469" t="s">
        <v>0</v>
      </c>
      <c r="C254" s="470" t="s">
        <v>114</v>
      </c>
      <c r="D254" s="471">
        <v>1</v>
      </c>
      <c r="E254" s="472"/>
      <c r="F254" s="472">
        <f>F256+F258+F260+F262+F264+F266</f>
        <v>26458800</v>
      </c>
      <c r="G254" s="472"/>
      <c r="H254" s="472">
        <f>H256+H258+H260+H262+H264+H266</f>
        <v>0</v>
      </c>
      <c r="I254" s="472"/>
      <c r="J254" s="472">
        <f>J256+J258+J260+J262+J264+J266</f>
        <v>149360</v>
      </c>
      <c r="K254" s="472">
        <f t="shared" si="319"/>
        <v>0</v>
      </c>
      <c r="L254" s="472">
        <f t="shared" si="279"/>
        <v>26608160</v>
      </c>
      <c r="M254" s="153"/>
      <c r="N254" s="558"/>
      <c r="O254" s="559"/>
      <c r="Q254" s="161">
        <v>1</v>
      </c>
      <c r="R254" s="162">
        <f t="shared" si="340"/>
        <v>0</v>
      </c>
      <c r="U254" s="134"/>
      <c r="V254" s="129">
        <v>2</v>
      </c>
      <c r="W254" s="557"/>
    </row>
    <row r="255" spans="1:23" s="144" customFormat="1" ht="16.5" hidden="1" customHeight="1" x14ac:dyDescent="0.2">
      <c r="A255" s="425" t="s">
        <v>356</v>
      </c>
      <c r="B255" s="459" t="s">
        <v>357</v>
      </c>
      <c r="C255" s="460" t="s">
        <v>279</v>
      </c>
      <c r="D255" s="461">
        <v>650</v>
      </c>
      <c r="E255" s="462">
        <v>17500</v>
      </c>
      <c r="F255" s="462">
        <f>TRUNC(D255*E255)</f>
        <v>11375000</v>
      </c>
      <c r="G255" s="462"/>
      <c r="H255" s="462"/>
      <c r="I255" s="462"/>
      <c r="J255" s="462">
        <f>TRUNC(D255*I255)</f>
        <v>0</v>
      </c>
      <c r="K255" s="462">
        <f>E255+G255+I255</f>
        <v>17500</v>
      </c>
      <c r="L255" s="462">
        <f>F255+H255+J255</f>
        <v>11375000</v>
      </c>
      <c r="M255" s="463"/>
      <c r="N255" s="558">
        <f t="shared" ref="N255" si="418">D256-D255</f>
        <v>0</v>
      </c>
      <c r="O255" s="559">
        <f t="shared" ref="O255" si="419">L256-L255</f>
        <v>0</v>
      </c>
      <c r="Q255" s="158">
        <v>650</v>
      </c>
      <c r="R255" s="159">
        <f t="shared" si="340"/>
        <v>0</v>
      </c>
      <c r="V255" s="144">
        <v>1</v>
      </c>
      <c r="W255" s="556">
        <f t="shared" ref="W255" si="420">L256-L255</f>
        <v>0</v>
      </c>
    </row>
    <row r="256" spans="1:23" ht="16.5" hidden="1" customHeight="1" x14ac:dyDescent="0.2">
      <c r="A256" s="160" t="s">
        <v>356</v>
      </c>
      <c r="B256" s="155" t="s">
        <v>358</v>
      </c>
      <c r="C256" s="147" t="s">
        <v>279</v>
      </c>
      <c r="D256" s="148">
        <v>650</v>
      </c>
      <c r="E256" s="149">
        <v>17500</v>
      </c>
      <c r="F256" s="149">
        <f t="shared" ref="F256:F264" si="421">TRUNC(D256*E256)</f>
        <v>11375000</v>
      </c>
      <c r="G256" s="149"/>
      <c r="H256" s="149"/>
      <c r="I256" s="149"/>
      <c r="J256" s="149">
        <f t="shared" ref="J256:J272" si="422">TRUNC(D256*I256)</f>
        <v>0</v>
      </c>
      <c r="K256" s="149">
        <f t="shared" si="319"/>
        <v>17500</v>
      </c>
      <c r="L256" s="149">
        <f t="shared" si="279"/>
        <v>11375000</v>
      </c>
      <c r="M256" s="150"/>
      <c r="N256" s="558"/>
      <c r="O256" s="559"/>
      <c r="Q256" s="161">
        <v>650</v>
      </c>
      <c r="R256" s="162">
        <f t="shared" si="340"/>
        <v>0</v>
      </c>
      <c r="U256" s="134"/>
      <c r="V256" s="129">
        <v>2</v>
      </c>
      <c r="W256" s="557"/>
    </row>
    <row r="257" spans="1:23" s="144" customFormat="1" ht="16.5" hidden="1" customHeight="1" x14ac:dyDescent="0.2">
      <c r="A257" s="157" t="s">
        <v>89</v>
      </c>
      <c r="B257" s="464" t="s">
        <v>4</v>
      </c>
      <c r="C257" s="465" t="s">
        <v>231</v>
      </c>
      <c r="D257" s="466">
        <v>635</v>
      </c>
      <c r="E257" s="467">
        <v>14300</v>
      </c>
      <c r="F257" s="467">
        <f>TRUNC(D257*E257)</f>
        <v>9080500</v>
      </c>
      <c r="G257" s="467"/>
      <c r="H257" s="467"/>
      <c r="I257" s="467"/>
      <c r="J257" s="467">
        <f>TRUNC(D257*I257)</f>
        <v>0</v>
      </c>
      <c r="K257" s="467">
        <f>E257+G257+I257</f>
        <v>14300</v>
      </c>
      <c r="L257" s="467">
        <f>F257+H257+J257</f>
        <v>9080500</v>
      </c>
      <c r="M257" s="143"/>
      <c r="N257" s="558">
        <f t="shared" ref="N257" si="423">D258-D257</f>
        <v>0</v>
      </c>
      <c r="O257" s="559">
        <f t="shared" ref="O257" si="424">L258-L257</f>
        <v>0</v>
      </c>
      <c r="Q257" s="158">
        <v>635</v>
      </c>
      <c r="R257" s="159">
        <f t="shared" si="340"/>
        <v>0</v>
      </c>
      <c r="V257" s="144">
        <v>1</v>
      </c>
      <c r="W257" s="556">
        <f t="shared" ref="W257" si="425">L258-L257</f>
        <v>0</v>
      </c>
    </row>
    <row r="258" spans="1:23" ht="16.5" hidden="1" customHeight="1" x14ac:dyDescent="0.2">
      <c r="A258" s="165" t="s">
        <v>89</v>
      </c>
      <c r="B258" s="166" t="s">
        <v>4</v>
      </c>
      <c r="C258" s="167" t="s">
        <v>231</v>
      </c>
      <c r="D258" s="171">
        <v>635</v>
      </c>
      <c r="E258" s="169">
        <v>14300</v>
      </c>
      <c r="F258" s="169">
        <f t="shared" si="421"/>
        <v>9080500</v>
      </c>
      <c r="G258" s="169"/>
      <c r="H258" s="169"/>
      <c r="I258" s="169"/>
      <c r="J258" s="169">
        <f t="shared" si="422"/>
        <v>0</v>
      </c>
      <c r="K258" s="169">
        <f t="shared" si="319"/>
        <v>14300</v>
      </c>
      <c r="L258" s="169">
        <f t="shared" si="279"/>
        <v>9080500</v>
      </c>
      <c r="M258" s="170"/>
      <c r="N258" s="558"/>
      <c r="O258" s="559"/>
      <c r="Q258" s="161">
        <v>635</v>
      </c>
      <c r="R258" s="162">
        <f t="shared" si="340"/>
        <v>0</v>
      </c>
      <c r="U258" s="134"/>
      <c r="V258" s="129">
        <v>2</v>
      </c>
      <c r="W258" s="557"/>
    </row>
    <row r="259" spans="1:23" s="144" customFormat="1" ht="16.5" hidden="1" customHeight="1" x14ac:dyDescent="0.2">
      <c r="A259" s="157" t="s">
        <v>88</v>
      </c>
      <c r="B259" s="138" t="s">
        <v>4</v>
      </c>
      <c r="C259" s="139" t="s">
        <v>231</v>
      </c>
      <c r="D259" s="140">
        <v>185</v>
      </c>
      <c r="E259" s="142">
        <v>24400</v>
      </c>
      <c r="F259" s="142">
        <f>TRUNC(D259*E259)</f>
        <v>4514000</v>
      </c>
      <c r="G259" s="142"/>
      <c r="H259" s="142"/>
      <c r="I259" s="142"/>
      <c r="J259" s="142">
        <f>TRUNC(D259*I259)</f>
        <v>0</v>
      </c>
      <c r="K259" s="142">
        <f>E259+G259+I259</f>
        <v>24400</v>
      </c>
      <c r="L259" s="142">
        <f>F259+H259+J259</f>
        <v>4514000</v>
      </c>
      <c r="M259" s="143"/>
      <c r="N259" s="558">
        <f t="shared" ref="N259" si="426">D260-D259</f>
        <v>0</v>
      </c>
      <c r="O259" s="559">
        <f t="shared" ref="O259" si="427">L260-L259</f>
        <v>0</v>
      </c>
      <c r="Q259" s="158">
        <v>185</v>
      </c>
      <c r="R259" s="159">
        <f t="shared" si="340"/>
        <v>0</v>
      </c>
      <c r="V259" s="144">
        <v>1</v>
      </c>
      <c r="W259" s="556">
        <f t="shared" ref="W259" si="428">L260-L259</f>
        <v>0</v>
      </c>
    </row>
    <row r="260" spans="1:23" ht="16.5" hidden="1" customHeight="1" x14ac:dyDescent="0.2">
      <c r="A260" s="160" t="s">
        <v>88</v>
      </c>
      <c r="B260" s="155" t="s">
        <v>4</v>
      </c>
      <c r="C260" s="147" t="s">
        <v>231</v>
      </c>
      <c r="D260" s="148">
        <v>185</v>
      </c>
      <c r="E260" s="149">
        <v>24400</v>
      </c>
      <c r="F260" s="149">
        <f t="shared" si="421"/>
        <v>4514000</v>
      </c>
      <c r="G260" s="149"/>
      <c r="H260" s="149"/>
      <c r="I260" s="149"/>
      <c r="J260" s="149">
        <f t="shared" si="422"/>
        <v>0</v>
      </c>
      <c r="K260" s="149">
        <f t="shared" si="319"/>
        <v>24400</v>
      </c>
      <c r="L260" s="149">
        <f t="shared" si="279"/>
        <v>4514000</v>
      </c>
      <c r="M260" s="150"/>
      <c r="N260" s="558"/>
      <c r="O260" s="559"/>
      <c r="Q260" s="161">
        <v>185</v>
      </c>
      <c r="R260" s="162">
        <f t="shared" si="340"/>
        <v>0</v>
      </c>
      <c r="U260" s="134"/>
      <c r="V260" s="129">
        <v>2</v>
      </c>
      <c r="W260" s="557"/>
    </row>
    <row r="261" spans="1:23" s="144" customFormat="1" ht="16.5" hidden="1" customHeight="1" x14ac:dyDescent="0.2">
      <c r="A261" s="157" t="s">
        <v>87</v>
      </c>
      <c r="B261" s="138" t="s">
        <v>8</v>
      </c>
      <c r="C261" s="139" t="s">
        <v>231</v>
      </c>
      <c r="D261" s="140">
        <v>20</v>
      </c>
      <c r="E261" s="142">
        <v>8060</v>
      </c>
      <c r="F261" s="142">
        <f>TRUNC(D261*E261)</f>
        <v>161200</v>
      </c>
      <c r="G261" s="142"/>
      <c r="H261" s="142"/>
      <c r="I261" s="142"/>
      <c r="J261" s="142">
        <f>TRUNC(D261*I261)</f>
        <v>0</v>
      </c>
      <c r="K261" s="142">
        <f>E261+G261+I261</f>
        <v>8060</v>
      </c>
      <c r="L261" s="142">
        <f>F261+H261+J261</f>
        <v>161200</v>
      </c>
      <c r="M261" s="143"/>
      <c r="N261" s="558">
        <f t="shared" ref="N261" si="429">D262-D261</f>
        <v>0</v>
      </c>
      <c r="O261" s="559">
        <f t="shared" ref="O261" si="430">L262-L261</f>
        <v>0</v>
      </c>
      <c r="Q261" s="158">
        <v>20</v>
      </c>
      <c r="R261" s="159">
        <f t="shared" si="340"/>
        <v>0</v>
      </c>
      <c r="V261" s="144">
        <v>1</v>
      </c>
      <c r="W261" s="556">
        <f t="shared" ref="W261" si="431">L262-L261</f>
        <v>0</v>
      </c>
    </row>
    <row r="262" spans="1:23" ht="16.5" hidden="1" customHeight="1" x14ac:dyDescent="0.2">
      <c r="A262" s="160" t="s">
        <v>87</v>
      </c>
      <c r="B262" s="155" t="s">
        <v>8</v>
      </c>
      <c r="C262" s="147" t="s">
        <v>231</v>
      </c>
      <c r="D262" s="148">
        <v>20</v>
      </c>
      <c r="E262" s="149">
        <v>8060</v>
      </c>
      <c r="F262" s="149">
        <f t="shared" si="421"/>
        <v>161200</v>
      </c>
      <c r="G262" s="149"/>
      <c r="H262" s="149"/>
      <c r="I262" s="149"/>
      <c r="J262" s="149">
        <f t="shared" si="422"/>
        <v>0</v>
      </c>
      <c r="K262" s="149">
        <f t="shared" si="319"/>
        <v>8060</v>
      </c>
      <c r="L262" s="149">
        <f t="shared" si="279"/>
        <v>161200</v>
      </c>
      <c r="M262" s="150"/>
      <c r="N262" s="558"/>
      <c r="O262" s="559"/>
      <c r="Q262" s="161">
        <v>20</v>
      </c>
      <c r="R262" s="162">
        <f t="shared" si="340"/>
        <v>0</v>
      </c>
      <c r="U262" s="134"/>
      <c r="V262" s="129">
        <v>2</v>
      </c>
      <c r="W262" s="557"/>
    </row>
    <row r="263" spans="1:23" s="144" customFormat="1" ht="16.5" hidden="1" customHeight="1" x14ac:dyDescent="0.2">
      <c r="A263" s="157" t="s">
        <v>98</v>
      </c>
      <c r="B263" s="138" t="s">
        <v>359</v>
      </c>
      <c r="C263" s="139" t="s">
        <v>120</v>
      </c>
      <c r="D263" s="140">
        <v>19</v>
      </c>
      <c r="E263" s="142">
        <v>69900</v>
      </c>
      <c r="F263" s="142">
        <f>TRUNC(D263*E263)</f>
        <v>1328100</v>
      </c>
      <c r="G263" s="142"/>
      <c r="H263" s="142"/>
      <c r="I263" s="142"/>
      <c r="J263" s="142">
        <f>TRUNC(D263*I263)</f>
        <v>0</v>
      </c>
      <c r="K263" s="142">
        <f>E263+G263+I263</f>
        <v>69900</v>
      </c>
      <c r="L263" s="142">
        <f>F263+H263+J263</f>
        <v>1328100</v>
      </c>
      <c r="M263" s="143"/>
      <c r="N263" s="558">
        <f t="shared" ref="N263" si="432">D264-D263</f>
        <v>0</v>
      </c>
      <c r="O263" s="559">
        <f t="shared" ref="O263" si="433">L264-L263</f>
        <v>0</v>
      </c>
      <c r="Q263" s="158">
        <v>19</v>
      </c>
      <c r="R263" s="159">
        <f t="shared" si="340"/>
        <v>0</v>
      </c>
      <c r="V263" s="144">
        <v>1</v>
      </c>
      <c r="W263" s="556">
        <f t="shared" ref="W263" si="434">L264-L263</f>
        <v>0</v>
      </c>
    </row>
    <row r="264" spans="1:23" ht="16.5" hidden="1" customHeight="1" x14ac:dyDescent="0.2">
      <c r="A264" s="160" t="s">
        <v>98</v>
      </c>
      <c r="B264" s="155" t="s">
        <v>359</v>
      </c>
      <c r="C264" s="147" t="s">
        <v>120</v>
      </c>
      <c r="D264" s="148">
        <v>19</v>
      </c>
      <c r="E264" s="149">
        <v>69900</v>
      </c>
      <c r="F264" s="149">
        <f t="shared" si="421"/>
        <v>1328100</v>
      </c>
      <c r="G264" s="149"/>
      <c r="H264" s="149"/>
      <c r="I264" s="149"/>
      <c r="J264" s="149">
        <f t="shared" si="422"/>
        <v>0</v>
      </c>
      <c r="K264" s="149">
        <f t="shared" si="319"/>
        <v>69900</v>
      </c>
      <c r="L264" s="149">
        <f t="shared" si="279"/>
        <v>1328100</v>
      </c>
      <c r="M264" s="150"/>
      <c r="N264" s="558"/>
      <c r="O264" s="559"/>
      <c r="Q264" s="161">
        <v>19</v>
      </c>
      <c r="R264" s="162">
        <f t="shared" si="340"/>
        <v>0</v>
      </c>
      <c r="U264" s="134"/>
      <c r="V264" s="129">
        <v>2</v>
      </c>
      <c r="W264" s="557"/>
    </row>
    <row r="265" spans="1:23" s="144" customFormat="1" ht="16.5" hidden="1" customHeight="1" x14ac:dyDescent="0.2">
      <c r="A265" s="157" t="s">
        <v>360</v>
      </c>
      <c r="B265" s="138" t="s">
        <v>361</v>
      </c>
      <c r="C265" s="139" t="s">
        <v>86</v>
      </c>
      <c r="D265" s="140">
        <v>1</v>
      </c>
      <c r="E265" s="142"/>
      <c r="F265" s="142"/>
      <c r="G265" s="142"/>
      <c r="H265" s="142"/>
      <c r="I265" s="142">
        <v>149360</v>
      </c>
      <c r="J265" s="142">
        <f>TRUNC(D265*I265)</f>
        <v>149360</v>
      </c>
      <c r="K265" s="142">
        <f>E265+G265+I265</f>
        <v>149360</v>
      </c>
      <c r="L265" s="142">
        <f>F265+H265+J265</f>
        <v>149360</v>
      </c>
      <c r="M265" s="143"/>
      <c r="N265" s="558">
        <f t="shared" ref="N265" si="435">D266-D265</f>
        <v>0</v>
      </c>
      <c r="O265" s="559">
        <f t="shared" ref="O265" si="436">L266-L265</f>
        <v>0</v>
      </c>
      <c r="Q265" s="158">
        <v>1</v>
      </c>
      <c r="R265" s="159">
        <f t="shared" si="340"/>
        <v>0</v>
      </c>
      <c r="V265" s="144">
        <v>1</v>
      </c>
      <c r="W265" s="556">
        <f t="shared" ref="W265" si="437">L266-L265</f>
        <v>0</v>
      </c>
    </row>
    <row r="266" spans="1:23" ht="16.5" hidden="1" customHeight="1" x14ac:dyDescent="0.2">
      <c r="A266" s="160" t="s">
        <v>360</v>
      </c>
      <c r="B266" s="155" t="s">
        <v>362</v>
      </c>
      <c r="C266" s="147" t="s">
        <v>114</v>
      </c>
      <c r="D266" s="148">
        <v>1</v>
      </c>
      <c r="E266" s="149"/>
      <c r="F266" s="149"/>
      <c r="G266" s="149"/>
      <c r="H266" s="149"/>
      <c r="I266" s="149">
        <v>149360</v>
      </c>
      <c r="J266" s="149">
        <f t="shared" si="422"/>
        <v>149360</v>
      </c>
      <c r="K266" s="149">
        <f t="shared" si="319"/>
        <v>149360</v>
      </c>
      <c r="L266" s="149">
        <f t="shared" si="279"/>
        <v>149360</v>
      </c>
      <c r="M266" s="150"/>
      <c r="N266" s="558"/>
      <c r="O266" s="559"/>
      <c r="Q266" s="161">
        <v>1</v>
      </c>
      <c r="R266" s="162">
        <f t="shared" si="340"/>
        <v>0</v>
      </c>
      <c r="U266" s="134"/>
      <c r="V266" s="129">
        <v>2</v>
      </c>
      <c r="W266" s="557"/>
    </row>
    <row r="267" spans="1:23" s="144" customFormat="1" ht="16.5" hidden="1" customHeight="1" x14ac:dyDescent="0.2">
      <c r="A267" s="157" t="s">
        <v>363</v>
      </c>
      <c r="B267" s="138"/>
      <c r="C267" s="139" t="s">
        <v>86</v>
      </c>
      <c r="D267" s="140">
        <v>1</v>
      </c>
      <c r="E267" s="142"/>
      <c r="F267" s="142">
        <f>F269+F271</f>
        <v>7840000</v>
      </c>
      <c r="G267" s="142"/>
      <c r="H267" s="142"/>
      <c r="I267" s="142"/>
      <c r="J267" s="142">
        <f>J269+J271</f>
        <v>42000</v>
      </c>
      <c r="K267" s="142"/>
      <c r="L267" s="142">
        <f>F267+H267+J267</f>
        <v>7882000</v>
      </c>
      <c r="M267" s="143"/>
      <c r="N267" s="558">
        <f t="shared" ref="N267" si="438">D268-D267</f>
        <v>0</v>
      </c>
      <c r="O267" s="559">
        <f t="shared" ref="O267" si="439">L268-L267</f>
        <v>0</v>
      </c>
      <c r="Q267" s="158">
        <v>1</v>
      </c>
      <c r="R267" s="159">
        <f t="shared" ref="R267:R278" si="440">Q267-D267</f>
        <v>0</v>
      </c>
      <c r="V267" s="144">
        <v>1</v>
      </c>
      <c r="W267" s="556">
        <f t="shared" ref="W267" si="441">L268-L267</f>
        <v>0</v>
      </c>
    </row>
    <row r="268" spans="1:23" ht="16.5" hidden="1" customHeight="1" x14ac:dyDescent="0.2">
      <c r="A268" s="160" t="s">
        <v>363</v>
      </c>
      <c r="B268" s="155" t="s">
        <v>0</v>
      </c>
      <c r="C268" s="147" t="s">
        <v>114</v>
      </c>
      <c r="D268" s="148">
        <v>1</v>
      </c>
      <c r="E268" s="149"/>
      <c r="F268" s="149">
        <f>F270+F272</f>
        <v>7840000</v>
      </c>
      <c r="G268" s="149"/>
      <c r="H268" s="149"/>
      <c r="I268" s="149"/>
      <c r="J268" s="149">
        <f>J270+J272</f>
        <v>42000</v>
      </c>
      <c r="K268" s="149"/>
      <c r="L268" s="149">
        <f t="shared" si="279"/>
        <v>7882000</v>
      </c>
      <c r="M268" s="150"/>
      <c r="N268" s="558"/>
      <c r="O268" s="559"/>
      <c r="Q268" s="161">
        <v>1</v>
      </c>
      <c r="R268" s="162">
        <f t="shared" si="440"/>
        <v>0</v>
      </c>
      <c r="U268" s="134"/>
      <c r="V268" s="129">
        <v>2</v>
      </c>
      <c r="W268" s="557"/>
    </row>
    <row r="269" spans="1:23" s="144" customFormat="1" ht="16.5" hidden="1" customHeight="1" x14ac:dyDescent="0.2">
      <c r="A269" s="157" t="s">
        <v>364</v>
      </c>
      <c r="B269" s="138" t="s">
        <v>7</v>
      </c>
      <c r="C269" s="139" t="s">
        <v>48</v>
      </c>
      <c r="D269" s="140">
        <v>16</v>
      </c>
      <c r="E269" s="142">
        <v>490000</v>
      </c>
      <c r="F269" s="142">
        <f>TRUNC(D269*E269)</f>
        <v>7840000</v>
      </c>
      <c r="G269" s="142"/>
      <c r="H269" s="142"/>
      <c r="I269" s="142"/>
      <c r="J269" s="142">
        <f>TRUNC(D269*I269)</f>
        <v>0</v>
      </c>
      <c r="K269" s="142">
        <f>E269+G269+I269</f>
        <v>490000</v>
      </c>
      <c r="L269" s="142">
        <f>F269+H269+J269</f>
        <v>7840000</v>
      </c>
      <c r="M269" s="143"/>
      <c r="N269" s="558">
        <f t="shared" ref="N269" si="442">D270-D269</f>
        <v>0</v>
      </c>
      <c r="O269" s="559">
        <f t="shared" ref="O269" si="443">L270-L269</f>
        <v>0</v>
      </c>
      <c r="Q269" s="158">
        <v>16</v>
      </c>
      <c r="R269" s="159">
        <f t="shared" si="440"/>
        <v>0</v>
      </c>
      <c r="V269" s="144">
        <v>1</v>
      </c>
      <c r="W269" s="556">
        <f t="shared" ref="W269" si="444">L270-L269</f>
        <v>0</v>
      </c>
    </row>
    <row r="270" spans="1:23" ht="16.5" hidden="1" customHeight="1" x14ac:dyDescent="0.2">
      <c r="A270" s="160" t="s">
        <v>364</v>
      </c>
      <c r="B270" s="155" t="s">
        <v>7</v>
      </c>
      <c r="C270" s="147" t="s">
        <v>365</v>
      </c>
      <c r="D270" s="148">
        <v>16</v>
      </c>
      <c r="E270" s="149">
        <v>490000</v>
      </c>
      <c r="F270" s="149">
        <f t="shared" ref="F270:F272" si="445">TRUNC(D270*E270)</f>
        <v>7840000</v>
      </c>
      <c r="G270" s="149"/>
      <c r="H270" s="149"/>
      <c r="I270" s="149"/>
      <c r="J270" s="149">
        <f t="shared" si="422"/>
        <v>0</v>
      </c>
      <c r="K270" s="149">
        <f t="shared" si="319"/>
        <v>490000</v>
      </c>
      <c r="L270" s="149">
        <f t="shared" si="279"/>
        <v>7840000</v>
      </c>
      <c r="M270" s="150"/>
      <c r="N270" s="558"/>
      <c r="O270" s="559"/>
      <c r="Q270" s="161">
        <v>16</v>
      </c>
      <c r="R270" s="162">
        <f t="shared" si="440"/>
        <v>0</v>
      </c>
      <c r="U270" s="134"/>
      <c r="V270" s="129">
        <v>2</v>
      </c>
      <c r="W270" s="557"/>
    </row>
    <row r="271" spans="1:23" s="144" customFormat="1" ht="16.5" hidden="1" customHeight="1" x14ac:dyDescent="0.2">
      <c r="A271" s="157" t="s">
        <v>366</v>
      </c>
      <c r="B271" s="138" t="s">
        <v>361</v>
      </c>
      <c r="C271" s="139" t="s">
        <v>86</v>
      </c>
      <c r="D271" s="140">
        <v>1</v>
      </c>
      <c r="E271" s="142"/>
      <c r="F271" s="142">
        <f>TRUNC(D271*E271)</f>
        <v>0</v>
      </c>
      <c r="G271" s="142"/>
      <c r="H271" s="142"/>
      <c r="I271" s="142">
        <v>42000</v>
      </c>
      <c r="J271" s="142">
        <f>TRUNC(D271*I271)</f>
        <v>42000</v>
      </c>
      <c r="K271" s="142">
        <f>E271+G271+I271</f>
        <v>42000</v>
      </c>
      <c r="L271" s="142">
        <f>F271+H271+J271</f>
        <v>42000</v>
      </c>
      <c r="M271" s="143"/>
      <c r="N271" s="558">
        <f t="shared" ref="N271" si="446">D272-D271</f>
        <v>0</v>
      </c>
      <c r="O271" s="559">
        <f t="shared" ref="O271" si="447">L272-L271</f>
        <v>0</v>
      </c>
      <c r="Q271" s="158">
        <v>1</v>
      </c>
      <c r="R271" s="159">
        <f t="shared" si="440"/>
        <v>0</v>
      </c>
      <c r="V271" s="144">
        <v>1</v>
      </c>
      <c r="W271" s="556">
        <f t="shared" ref="W271" si="448">L272-L271</f>
        <v>0</v>
      </c>
    </row>
    <row r="272" spans="1:23" ht="16.5" hidden="1" customHeight="1" x14ac:dyDescent="0.2">
      <c r="A272" s="160" t="s">
        <v>366</v>
      </c>
      <c r="B272" s="155" t="s">
        <v>362</v>
      </c>
      <c r="C272" s="147" t="s">
        <v>114</v>
      </c>
      <c r="D272" s="148">
        <v>1</v>
      </c>
      <c r="E272" s="149"/>
      <c r="F272" s="149">
        <f t="shared" si="445"/>
        <v>0</v>
      </c>
      <c r="G272" s="149"/>
      <c r="H272" s="149"/>
      <c r="I272" s="149">
        <v>42000</v>
      </c>
      <c r="J272" s="149">
        <f t="shared" si="422"/>
        <v>42000</v>
      </c>
      <c r="K272" s="149">
        <f t="shared" ref="K272:L272" si="449">E272+G272+I272</f>
        <v>42000</v>
      </c>
      <c r="L272" s="149">
        <f t="shared" si="449"/>
        <v>42000</v>
      </c>
      <c r="M272" s="150"/>
      <c r="N272" s="558"/>
      <c r="O272" s="559"/>
      <c r="Q272" s="161">
        <v>1</v>
      </c>
      <c r="R272" s="162">
        <f t="shared" si="440"/>
        <v>0</v>
      </c>
      <c r="U272" s="134"/>
      <c r="V272" s="129">
        <v>2</v>
      </c>
      <c r="W272" s="557"/>
    </row>
    <row r="273" spans="1:23" s="144" customFormat="1" ht="16.5" hidden="1" customHeight="1" x14ac:dyDescent="0.2">
      <c r="A273" s="157"/>
      <c r="B273" s="138"/>
      <c r="C273" s="139"/>
      <c r="D273" s="140"/>
      <c r="E273" s="142"/>
      <c r="F273" s="142"/>
      <c r="G273" s="142"/>
      <c r="H273" s="142"/>
      <c r="I273" s="142"/>
      <c r="J273" s="142"/>
      <c r="K273" s="142"/>
      <c r="L273" s="142"/>
      <c r="M273" s="143"/>
      <c r="N273" s="558">
        <f t="shared" ref="N273" si="450">D274-D273</f>
        <v>0</v>
      </c>
      <c r="O273" s="559">
        <f t="shared" ref="O273" si="451">L274-L273</f>
        <v>0</v>
      </c>
      <c r="Q273" s="158"/>
      <c r="R273" s="159">
        <f t="shared" si="440"/>
        <v>0</v>
      </c>
      <c r="V273" s="144">
        <v>1</v>
      </c>
      <c r="W273" s="556">
        <f t="shared" ref="W273" si="452">L274-L273</f>
        <v>0</v>
      </c>
    </row>
    <row r="274" spans="1:23" ht="16.5" hidden="1" customHeight="1" x14ac:dyDescent="0.2">
      <c r="A274" s="160"/>
      <c r="B274" s="155"/>
      <c r="C274" s="147"/>
      <c r="D274" s="148"/>
      <c r="E274" s="149"/>
      <c r="F274" s="149"/>
      <c r="G274" s="149"/>
      <c r="H274" s="149"/>
      <c r="I274" s="149"/>
      <c r="J274" s="149"/>
      <c r="K274" s="149"/>
      <c r="L274" s="149"/>
      <c r="M274" s="150"/>
      <c r="N274" s="558"/>
      <c r="O274" s="559"/>
      <c r="Q274" s="161"/>
      <c r="R274" s="162">
        <f t="shared" si="440"/>
        <v>0</v>
      </c>
      <c r="U274" s="134"/>
      <c r="V274" s="129">
        <v>2</v>
      </c>
      <c r="W274" s="557"/>
    </row>
    <row r="275" spans="1:23" s="178" customFormat="1" ht="16.5" hidden="1" customHeight="1" x14ac:dyDescent="0.2">
      <c r="A275" s="476" t="s">
        <v>367</v>
      </c>
      <c r="B275" s="427"/>
      <c r="C275" s="428"/>
      <c r="D275" s="429"/>
      <c r="E275" s="431"/>
      <c r="F275" s="431">
        <f>F277+F293</f>
        <v>0</v>
      </c>
      <c r="G275" s="431"/>
      <c r="H275" s="431"/>
      <c r="I275" s="477"/>
      <c r="J275" s="477">
        <f>J277+J293</f>
        <v>-25</v>
      </c>
      <c r="K275" s="477"/>
      <c r="L275" s="477">
        <f>F275+H275+J275</f>
        <v>-25</v>
      </c>
      <c r="M275" s="432"/>
      <c r="N275" s="558">
        <f t="shared" ref="N275" si="453">D276-D275</f>
        <v>0</v>
      </c>
      <c r="O275" s="559">
        <f t="shared" ref="O275" si="454">L276-L275</f>
        <v>-1716</v>
      </c>
      <c r="Q275" s="179"/>
      <c r="R275" s="180">
        <f t="shared" si="440"/>
        <v>0</v>
      </c>
      <c r="V275" s="178">
        <v>1</v>
      </c>
      <c r="W275" s="556">
        <f t="shared" ref="W275" si="455">L276-L275</f>
        <v>-1716</v>
      </c>
    </row>
    <row r="276" spans="1:23" s="128" customFormat="1" ht="16.5" hidden="1" customHeight="1" x14ac:dyDescent="0.2">
      <c r="A276" s="478" t="s">
        <v>368</v>
      </c>
      <c r="B276" s="479"/>
      <c r="C276" s="480"/>
      <c r="D276" s="481"/>
      <c r="E276" s="482"/>
      <c r="F276" s="482">
        <f>F278+F294</f>
        <v>0</v>
      </c>
      <c r="G276" s="482"/>
      <c r="H276" s="482"/>
      <c r="I276" s="483"/>
      <c r="J276" s="483">
        <f>J278+J294</f>
        <v>-1741</v>
      </c>
      <c r="K276" s="483"/>
      <c r="L276" s="483">
        <f t="shared" ref="L276:L278" si="456">F276+H276+J276</f>
        <v>-1741</v>
      </c>
      <c r="M276" s="484"/>
      <c r="N276" s="558"/>
      <c r="O276" s="559"/>
      <c r="Q276" s="187"/>
      <c r="R276" s="188">
        <f t="shared" si="440"/>
        <v>0</v>
      </c>
      <c r="S276" s="189"/>
      <c r="T276" s="189"/>
      <c r="U276" s="189"/>
      <c r="V276" s="128">
        <v>2</v>
      </c>
      <c r="W276" s="557"/>
    </row>
    <row r="277" spans="1:23" s="144" customFormat="1" ht="16.5" hidden="1" customHeight="1" x14ac:dyDescent="0.2">
      <c r="A277" s="190" t="s">
        <v>369</v>
      </c>
      <c r="B277" s="191"/>
      <c r="C277" s="192" t="s">
        <v>86</v>
      </c>
      <c r="D277" s="193">
        <v>1</v>
      </c>
      <c r="E277" s="194"/>
      <c r="F277" s="194">
        <f>TRUNC(D277*E277)</f>
        <v>0</v>
      </c>
      <c r="G277" s="194"/>
      <c r="H277" s="194"/>
      <c r="I277" s="195">
        <v>-25</v>
      </c>
      <c r="J277" s="195">
        <f>TRUNC(D277*I277)</f>
        <v>-25</v>
      </c>
      <c r="K277" s="195">
        <f>E277+G277+I277</f>
        <v>-25</v>
      </c>
      <c r="L277" s="195">
        <f>F277+H277+J277</f>
        <v>-25</v>
      </c>
      <c r="M277" s="196"/>
      <c r="N277" s="558">
        <f t="shared" ref="N277" si="457">D278-D277</f>
        <v>0</v>
      </c>
      <c r="O277" s="559">
        <f t="shared" ref="O277" si="458">L278-L277</f>
        <v>-1716</v>
      </c>
      <c r="Q277" s="158">
        <v>1</v>
      </c>
      <c r="R277" s="159">
        <f t="shared" si="440"/>
        <v>0</v>
      </c>
      <c r="V277" s="144">
        <v>1</v>
      </c>
      <c r="W277" s="556">
        <f t="shared" ref="W277" si="459">L278-L277</f>
        <v>-1716</v>
      </c>
    </row>
    <row r="278" spans="1:23" ht="16.5" hidden="1" customHeight="1" x14ac:dyDescent="0.2">
      <c r="A278" s="160" t="s">
        <v>370</v>
      </c>
      <c r="B278" s="155"/>
      <c r="C278" s="147" t="s">
        <v>114</v>
      </c>
      <c r="D278" s="148">
        <v>1</v>
      </c>
      <c r="E278" s="149"/>
      <c r="F278" s="149">
        <f t="shared" ref="F278" si="460">TRUNC(D278*E278)</f>
        <v>0</v>
      </c>
      <c r="G278" s="149"/>
      <c r="H278" s="149"/>
      <c r="I278" s="197">
        <v>-1741</v>
      </c>
      <c r="J278" s="197">
        <f t="shared" ref="J278" si="461">TRUNC(D278*I278)</f>
        <v>-1741</v>
      </c>
      <c r="K278" s="197">
        <f t="shared" ref="K278" si="462">E278+G278+I278</f>
        <v>-1741</v>
      </c>
      <c r="L278" s="197">
        <f t="shared" si="456"/>
        <v>-1741</v>
      </c>
      <c r="M278" s="150"/>
      <c r="N278" s="558"/>
      <c r="O278" s="559"/>
      <c r="Q278" s="161">
        <v>1</v>
      </c>
      <c r="R278" s="162">
        <f t="shared" si="440"/>
        <v>0</v>
      </c>
      <c r="U278" s="134"/>
      <c r="V278" s="129">
        <v>2</v>
      </c>
      <c r="W278" s="557"/>
    </row>
    <row r="279" spans="1:23" s="144" customFormat="1" ht="16.5" hidden="1" customHeight="1" x14ac:dyDescent="0.2">
      <c r="A279" s="198"/>
      <c r="B279" s="199"/>
      <c r="C279" s="200"/>
      <c r="D279" s="199"/>
      <c r="E279" s="201"/>
      <c r="F279" s="201"/>
      <c r="G279" s="201"/>
      <c r="H279" s="201"/>
      <c r="I279" s="201"/>
      <c r="J279" s="201"/>
      <c r="K279" s="201"/>
      <c r="L279" s="201"/>
      <c r="M279" s="202"/>
      <c r="N279" s="558">
        <f t="shared" ref="N279" si="463">D280-D279</f>
        <v>0</v>
      </c>
      <c r="O279" s="559">
        <f t="shared" ref="O279" si="464">L280-L279</f>
        <v>0</v>
      </c>
      <c r="Q279" s="158"/>
      <c r="R279" s="159"/>
      <c r="V279" s="144">
        <v>1</v>
      </c>
      <c r="W279" s="556">
        <f t="shared" ref="W279" si="465">L280-L279</f>
        <v>0</v>
      </c>
    </row>
    <row r="280" spans="1:23" ht="16.5" hidden="1" customHeight="1" x14ac:dyDescent="0.2">
      <c r="A280" s="203"/>
      <c r="B280" s="204"/>
      <c r="C280" s="205"/>
      <c r="D280" s="204"/>
      <c r="E280" s="206"/>
      <c r="F280" s="206"/>
      <c r="G280" s="206"/>
      <c r="H280" s="206"/>
      <c r="I280" s="206"/>
      <c r="J280" s="206"/>
      <c r="K280" s="206"/>
      <c r="L280" s="206"/>
      <c r="M280" s="207"/>
      <c r="N280" s="558"/>
      <c r="O280" s="559"/>
      <c r="Q280" s="161"/>
      <c r="R280" s="162"/>
      <c r="U280" s="134"/>
      <c r="V280" s="129">
        <v>2</v>
      </c>
      <c r="W280" s="557"/>
    </row>
    <row r="281" spans="1:23" s="144" customFormat="1" ht="16.5" hidden="1" customHeight="1" x14ac:dyDescent="0.2">
      <c r="A281" s="198"/>
      <c r="B281" s="199"/>
      <c r="C281" s="200"/>
      <c r="D281" s="199"/>
      <c r="E281" s="201"/>
      <c r="F281" s="201"/>
      <c r="G281" s="201"/>
      <c r="H281" s="201"/>
      <c r="I281" s="201"/>
      <c r="J281" s="201"/>
      <c r="K281" s="201"/>
      <c r="L281" s="201"/>
      <c r="M281" s="202"/>
      <c r="N281" s="558">
        <f t="shared" ref="N281" si="466">D282-D281</f>
        <v>0</v>
      </c>
      <c r="O281" s="559">
        <f t="shared" ref="O281" si="467">L282-L281</f>
        <v>0</v>
      </c>
      <c r="Q281" s="158"/>
      <c r="R281" s="159"/>
      <c r="V281" s="144">
        <v>1</v>
      </c>
      <c r="W281" s="556">
        <f t="shared" ref="W281" si="468">L282-L281</f>
        <v>0</v>
      </c>
    </row>
    <row r="282" spans="1:23" ht="16.5" hidden="1" customHeight="1" x14ac:dyDescent="0.2">
      <c r="A282" s="203"/>
      <c r="B282" s="204"/>
      <c r="C282" s="205"/>
      <c r="D282" s="204"/>
      <c r="E282" s="206"/>
      <c r="F282" s="206"/>
      <c r="G282" s="206"/>
      <c r="H282" s="206"/>
      <c r="I282" s="206"/>
      <c r="J282" s="206"/>
      <c r="K282" s="206"/>
      <c r="L282" s="206"/>
      <c r="M282" s="207"/>
      <c r="N282" s="558"/>
      <c r="O282" s="559"/>
      <c r="Q282" s="161"/>
      <c r="R282" s="162"/>
      <c r="U282" s="134"/>
      <c r="V282" s="129">
        <v>2</v>
      </c>
      <c r="W282" s="557"/>
    </row>
    <row r="283" spans="1:23" s="144" customFormat="1" ht="16.5" hidden="1" customHeight="1" x14ac:dyDescent="0.2">
      <c r="A283" s="198"/>
      <c r="B283" s="199"/>
      <c r="C283" s="200"/>
      <c r="D283" s="199"/>
      <c r="E283" s="201"/>
      <c r="F283" s="201"/>
      <c r="G283" s="201"/>
      <c r="H283" s="201"/>
      <c r="I283" s="201"/>
      <c r="J283" s="201"/>
      <c r="K283" s="201"/>
      <c r="L283" s="201"/>
      <c r="M283" s="202"/>
      <c r="N283" s="558">
        <f t="shared" ref="N283" si="469">D284-D283</f>
        <v>0</v>
      </c>
      <c r="O283" s="559">
        <f t="shared" ref="O283" si="470">L284-L283</f>
        <v>0</v>
      </c>
      <c r="Q283" s="158"/>
      <c r="R283" s="159"/>
      <c r="V283" s="144">
        <v>1</v>
      </c>
      <c r="W283" s="556">
        <f t="shared" ref="W283" si="471">L284-L283</f>
        <v>0</v>
      </c>
    </row>
    <row r="284" spans="1:23" ht="16.5" hidden="1" customHeight="1" x14ac:dyDescent="0.2">
      <c r="A284" s="203"/>
      <c r="B284" s="204"/>
      <c r="C284" s="205"/>
      <c r="D284" s="204"/>
      <c r="E284" s="206"/>
      <c r="F284" s="206"/>
      <c r="G284" s="206"/>
      <c r="H284" s="206"/>
      <c r="I284" s="206"/>
      <c r="J284" s="206"/>
      <c r="K284" s="206"/>
      <c r="L284" s="206"/>
      <c r="M284" s="207"/>
      <c r="N284" s="558"/>
      <c r="O284" s="559"/>
      <c r="Q284" s="161"/>
      <c r="R284" s="162"/>
      <c r="U284" s="134"/>
      <c r="V284" s="129">
        <v>2</v>
      </c>
      <c r="W284" s="557"/>
    </row>
    <row r="285" spans="1:23" s="144" customFormat="1" ht="16.5" hidden="1" customHeight="1" x14ac:dyDescent="0.2">
      <c r="A285" s="198"/>
      <c r="B285" s="199"/>
      <c r="C285" s="200"/>
      <c r="D285" s="199"/>
      <c r="E285" s="201"/>
      <c r="F285" s="201"/>
      <c r="G285" s="201"/>
      <c r="H285" s="201"/>
      <c r="I285" s="201"/>
      <c r="J285" s="201"/>
      <c r="K285" s="201"/>
      <c r="L285" s="201"/>
      <c r="M285" s="202"/>
      <c r="N285" s="558">
        <f t="shared" ref="N285" si="472">D286-D285</f>
        <v>0</v>
      </c>
      <c r="O285" s="559">
        <f t="shared" ref="O285" si="473">L286-L285</f>
        <v>0</v>
      </c>
      <c r="Q285" s="158"/>
      <c r="R285" s="159"/>
      <c r="V285" s="144">
        <v>1</v>
      </c>
      <c r="W285" s="556">
        <f t="shared" ref="W285" si="474">L286-L285</f>
        <v>0</v>
      </c>
    </row>
    <row r="286" spans="1:23" ht="16.5" hidden="1" customHeight="1" x14ac:dyDescent="0.2">
      <c r="A286" s="203"/>
      <c r="B286" s="204"/>
      <c r="C286" s="205"/>
      <c r="D286" s="204"/>
      <c r="E286" s="206"/>
      <c r="F286" s="206"/>
      <c r="G286" s="206"/>
      <c r="H286" s="206"/>
      <c r="I286" s="206"/>
      <c r="J286" s="206"/>
      <c r="K286" s="206"/>
      <c r="L286" s="206"/>
      <c r="M286" s="207"/>
      <c r="N286" s="558"/>
      <c r="O286" s="559"/>
      <c r="Q286" s="161"/>
      <c r="R286" s="162"/>
      <c r="U286" s="134"/>
      <c r="V286" s="129">
        <v>2</v>
      </c>
      <c r="W286" s="557"/>
    </row>
    <row r="287" spans="1:23" s="144" customFormat="1" ht="16.5" hidden="1" customHeight="1" x14ac:dyDescent="0.2">
      <c r="A287" s="198"/>
      <c r="B287" s="199"/>
      <c r="C287" s="200"/>
      <c r="D287" s="199"/>
      <c r="E287" s="201"/>
      <c r="F287" s="201"/>
      <c r="G287" s="201"/>
      <c r="H287" s="201"/>
      <c r="I287" s="201"/>
      <c r="J287" s="201"/>
      <c r="K287" s="201"/>
      <c r="L287" s="201"/>
      <c r="M287" s="202"/>
      <c r="N287" s="558">
        <f t="shared" ref="N287" si="475">D288-D287</f>
        <v>0</v>
      </c>
      <c r="O287" s="559">
        <f t="shared" ref="O287" si="476">L288-L287</f>
        <v>0</v>
      </c>
      <c r="Q287" s="158"/>
      <c r="R287" s="159"/>
      <c r="V287" s="144">
        <v>1</v>
      </c>
      <c r="W287" s="556">
        <f t="shared" ref="W287" si="477">L288-L287</f>
        <v>0</v>
      </c>
    </row>
    <row r="288" spans="1:23" ht="16.5" hidden="1" customHeight="1" x14ac:dyDescent="0.2">
      <c r="A288" s="203"/>
      <c r="B288" s="204"/>
      <c r="C288" s="205"/>
      <c r="D288" s="204"/>
      <c r="E288" s="206"/>
      <c r="F288" s="206"/>
      <c r="G288" s="206"/>
      <c r="H288" s="206"/>
      <c r="I288" s="206"/>
      <c r="J288" s="206"/>
      <c r="K288" s="206"/>
      <c r="L288" s="206"/>
      <c r="M288" s="207"/>
      <c r="N288" s="558"/>
      <c r="O288" s="559"/>
      <c r="Q288" s="161"/>
      <c r="R288" s="162"/>
      <c r="U288" s="134"/>
      <c r="V288" s="129">
        <v>2</v>
      </c>
      <c r="W288" s="557"/>
    </row>
    <row r="289" spans="1:23" s="144" customFormat="1" ht="16.5" hidden="1" customHeight="1" x14ac:dyDescent="0.2">
      <c r="A289" s="198"/>
      <c r="B289" s="199"/>
      <c r="C289" s="200"/>
      <c r="D289" s="199"/>
      <c r="E289" s="201"/>
      <c r="F289" s="201"/>
      <c r="G289" s="201"/>
      <c r="H289" s="201"/>
      <c r="I289" s="201"/>
      <c r="J289" s="201"/>
      <c r="K289" s="201"/>
      <c r="L289" s="201"/>
      <c r="M289" s="202"/>
      <c r="N289" s="558">
        <f t="shared" ref="N289" si="478">D290-D289</f>
        <v>0</v>
      </c>
      <c r="O289" s="559">
        <f t="shared" ref="O289" si="479">L290-L289</f>
        <v>0</v>
      </c>
      <c r="Q289" s="158"/>
      <c r="R289" s="159"/>
      <c r="V289" s="144">
        <v>1</v>
      </c>
      <c r="W289" s="556">
        <f t="shared" ref="W289" si="480">L290-L289</f>
        <v>0</v>
      </c>
    </row>
    <row r="290" spans="1:23" ht="16.5" hidden="1" customHeight="1" x14ac:dyDescent="0.2">
      <c r="A290" s="208"/>
      <c r="B290" s="209"/>
      <c r="C290" s="210"/>
      <c r="D290" s="209"/>
      <c r="E290" s="211"/>
      <c r="F290" s="211"/>
      <c r="G290" s="211"/>
      <c r="H290" s="211"/>
      <c r="I290" s="211"/>
      <c r="J290" s="211"/>
      <c r="K290" s="211"/>
      <c r="L290" s="211"/>
      <c r="M290" s="212"/>
      <c r="N290" s="558"/>
      <c r="O290" s="559"/>
      <c r="Q290" s="161"/>
      <c r="R290" s="162"/>
      <c r="U290" s="134"/>
      <c r="V290" s="129">
        <v>2</v>
      </c>
      <c r="W290" s="557"/>
    </row>
    <row r="291" spans="1:23" s="134" customFormat="1" ht="16.5" hidden="1" customHeight="1" x14ac:dyDescent="0.2">
      <c r="A291" s="213"/>
      <c r="B291" s="213"/>
      <c r="C291" s="214"/>
      <c r="D291" s="213"/>
      <c r="E291" s="215"/>
      <c r="F291" s="215"/>
      <c r="G291" s="215"/>
      <c r="H291" s="215"/>
      <c r="I291" s="215"/>
      <c r="J291" s="215"/>
      <c r="K291" s="215"/>
      <c r="L291" s="215"/>
      <c r="M291" s="213"/>
      <c r="N291" s="216"/>
      <c r="Q291" s="217"/>
      <c r="R291" s="218"/>
      <c r="U291" s="490"/>
      <c r="W291" s="486"/>
    </row>
    <row r="292" spans="1:23" ht="16.5" hidden="1" customHeight="1" x14ac:dyDescent="0.2">
      <c r="A292" s="204"/>
      <c r="B292" s="204"/>
      <c r="C292" s="205"/>
      <c r="D292" s="204"/>
      <c r="E292" s="206"/>
      <c r="F292" s="206"/>
      <c r="G292" s="206"/>
      <c r="H292" s="206"/>
      <c r="I292" s="206"/>
      <c r="J292" s="206"/>
      <c r="K292" s="206"/>
      <c r="L292" s="206"/>
      <c r="M292" s="204"/>
      <c r="O292" s="219"/>
      <c r="Q292" s="161"/>
      <c r="R292" s="162"/>
    </row>
    <row r="293" spans="1:23" s="134" customFormat="1" ht="16.5" hidden="1" customHeight="1" x14ac:dyDescent="0.2">
      <c r="A293" s="220"/>
      <c r="B293" s="220"/>
      <c r="C293" s="221"/>
      <c r="D293" s="220"/>
      <c r="E293" s="222"/>
      <c r="F293" s="222"/>
      <c r="G293" s="222"/>
      <c r="H293" s="222"/>
      <c r="I293" s="222"/>
      <c r="J293" s="222"/>
      <c r="K293" s="222"/>
      <c r="L293" s="222"/>
      <c r="M293" s="220"/>
      <c r="N293" s="216"/>
      <c r="Q293" s="217"/>
      <c r="R293" s="218"/>
      <c r="U293" s="490"/>
      <c r="W293" s="486"/>
    </row>
    <row r="294" spans="1:23" ht="16.5" hidden="1" customHeight="1" x14ac:dyDescent="0.2">
      <c r="A294" s="204"/>
      <c r="B294" s="204"/>
      <c r="C294" s="205"/>
      <c r="D294" s="204"/>
      <c r="E294" s="206"/>
      <c r="F294" s="206"/>
      <c r="G294" s="206"/>
      <c r="H294" s="206"/>
      <c r="I294" s="206"/>
      <c r="J294" s="206"/>
      <c r="K294" s="206"/>
      <c r="L294" s="206"/>
      <c r="M294" s="204"/>
      <c r="O294" s="219"/>
      <c r="Q294" s="161"/>
      <c r="R294" s="162"/>
    </row>
    <row r="295" spans="1:23" s="134" customFormat="1" ht="16.5" hidden="1" customHeight="1" x14ac:dyDescent="0.2">
      <c r="A295" s="220"/>
      <c r="B295" s="220"/>
      <c r="C295" s="221"/>
      <c r="D295" s="220"/>
      <c r="E295" s="222"/>
      <c r="F295" s="222"/>
      <c r="G295" s="222"/>
      <c r="H295" s="222"/>
      <c r="I295" s="222"/>
      <c r="J295" s="222"/>
      <c r="K295" s="222"/>
      <c r="L295" s="222"/>
      <c r="M295" s="220"/>
      <c r="N295" s="216"/>
      <c r="Q295" s="217"/>
      <c r="R295" s="218"/>
      <c r="U295" s="490"/>
      <c r="W295" s="486"/>
    </row>
    <row r="296" spans="1:23" ht="16.5" hidden="1" customHeight="1" x14ac:dyDescent="0.2">
      <c r="A296" s="204"/>
      <c r="B296" s="204"/>
      <c r="C296" s="205"/>
      <c r="D296" s="204"/>
      <c r="E296" s="206"/>
      <c r="F296" s="206"/>
      <c r="G296" s="206"/>
      <c r="H296" s="206"/>
      <c r="I296" s="206"/>
      <c r="J296" s="206"/>
      <c r="K296" s="206"/>
      <c r="L296" s="206"/>
      <c r="M296" s="204"/>
      <c r="O296" s="219"/>
      <c r="Q296" s="161"/>
      <c r="R296" s="162"/>
    </row>
  </sheetData>
  <autoFilter ref="V5:X290" xr:uid="{00000000-0009-0000-0000-000000000000}">
    <filterColumn colId="0">
      <filters>
        <filter val="2"/>
      </filters>
    </filterColumn>
  </autoFilter>
  <mergeCells count="437">
    <mergeCell ref="N5:N6"/>
    <mergeCell ref="O5:O6"/>
    <mergeCell ref="N7:N8"/>
    <mergeCell ref="O7:O8"/>
    <mergeCell ref="N9:N10"/>
    <mergeCell ref="O9:O10"/>
    <mergeCell ref="A1:M1"/>
    <mergeCell ref="A3:A4"/>
    <mergeCell ref="B3:B4"/>
    <mergeCell ref="C3:C4"/>
    <mergeCell ref="D3:D4"/>
    <mergeCell ref="E3:F3"/>
    <mergeCell ref="G3:H3"/>
    <mergeCell ref="I3:J3"/>
    <mergeCell ref="K3:L3"/>
    <mergeCell ref="M3:M4"/>
    <mergeCell ref="N17:N18"/>
    <mergeCell ref="O17:O18"/>
    <mergeCell ref="N19:N20"/>
    <mergeCell ref="O19:O20"/>
    <mergeCell ref="N21:N22"/>
    <mergeCell ref="O21:O22"/>
    <mergeCell ref="N11:N12"/>
    <mergeCell ref="O11:O12"/>
    <mergeCell ref="N13:N14"/>
    <mergeCell ref="O13:O14"/>
    <mergeCell ref="N15:N16"/>
    <mergeCell ref="O15:O16"/>
    <mergeCell ref="N31:N32"/>
    <mergeCell ref="O31:O32"/>
    <mergeCell ref="N33:N34"/>
    <mergeCell ref="O33:O34"/>
    <mergeCell ref="N35:N36"/>
    <mergeCell ref="O35:O36"/>
    <mergeCell ref="N23:N24"/>
    <mergeCell ref="O23:O24"/>
    <mergeCell ref="N25:N26"/>
    <mergeCell ref="O25:O26"/>
    <mergeCell ref="N29:N30"/>
    <mergeCell ref="O29:O30"/>
    <mergeCell ref="N43:N44"/>
    <mergeCell ref="O43:O44"/>
    <mergeCell ref="N45:N46"/>
    <mergeCell ref="O45:O46"/>
    <mergeCell ref="N47:N48"/>
    <mergeCell ref="O47:O48"/>
    <mergeCell ref="N37:N38"/>
    <mergeCell ref="O37:O38"/>
    <mergeCell ref="N39:N40"/>
    <mergeCell ref="O39:O40"/>
    <mergeCell ref="N41:N42"/>
    <mergeCell ref="O41:O42"/>
    <mergeCell ref="N55:N56"/>
    <mergeCell ref="O55:O56"/>
    <mergeCell ref="N57:N58"/>
    <mergeCell ref="O57:O58"/>
    <mergeCell ref="N59:N60"/>
    <mergeCell ref="O59:O60"/>
    <mergeCell ref="N49:N50"/>
    <mergeCell ref="O49:O50"/>
    <mergeCell ref="N51:N52"/>
    <mergeCell ref="O51:O52"/>
    <mergeCell ref="N53:N54"/>
    <mergeCell ref="O53:O54"/>
    <mergeCell ref="N67:N68"/>
    <mergeCell ref="O67:O68"/>
    <mergeCell ref="N69:N70"/>
    <mergeCell ref="O69:O70"/>
    <mergeCell ref="N71:N72"/>
    <mergeCell ref="O71:O72"/>
    <mergeCell ref="N61:N62"/>
    <mergeCell ref="O61:O62"/>
    <mergeCell ref="N63:N64"/>
    <mergeCell ref="O63:O64"/>
    <mergeCell ref="N65:N66"/>
    <mergeCell ref="O65:O66"/>
    <mergeCell ref="N79:N80"/>
    <mergeCell ref="O79:O80"/>
    <mergeCell ref="N81:N82"/>
    <mergeCell ref="O81:O82"/>
    <mergeCell ref="N83:N84"/>
    <mergeCell ref="O83:O84"/>
    <mergeCell ref="N73:N74"/>
    <mergeCell ref="O73:O74"/>
    <mergeCell ref="N75:N76"/>
    <mergeCell ref="O75:O76"/>
    <mergeCell ref="N77:N78"/>
    <mergeCell ref="O77:O78"/>
    <mergeCell ref="N91:N92"/>
    <mergeCell ref="O91:O92"/>
    <mergeCell ref="N93:N94"/>
    <mergeCell ref="O93:O94"/>
    <mergeCell ref="N95:N96"/>
    <mergeCell ref="O95:O96"/>
    <mergeCell ref="N85:N86"/>
    <mergeCell ref="O85:O86"/>
    <mergeCell ref="N87:N88"/>
    <mergeCell ref="O87:O88"/>
    <mergeCell ref="N89:N90"/>
    <mergeCell ref="O89:O90"/>
    <mergeCell ref="N103:N104"/>
    <mergeCell ref="O103:O104"/>
    <mergeCell ref="N105:N106"/>
    <mergeCell ref="O105:O106"/>
    <mergeCell ref="N107:N108"/>
    <mergeCell ref="O107:O108"/>
    <mergeCell ref="N97:N98"/>
    <mergeCell ref="O97:O98"/>
    <mergeCell ref="N99:N100"/>
    <mergeCell ref="O99:O100"/>
    <mergeCell ref="N101:N102"/>
    <mergeCell ref="O101:O102"/>
    <mergeCell ref="N115:N116"/>
    <mergeCell ref="O115:O116"/>
    <mergeCell ref="N117:N118"/>
    <mergeCell ref="O117:O118"/>
    <mergeCell ref="N119:N120"/>
    <mergeCell ref="O119:O120"/>
    <mergeCell ref="N109:N110"/>
    <mergeCell ref="O109:O110"/>
    <mergeCell ref="N111:N112"/>
    <mergeCell ref="O111:O112"/>
    <mergeCell ref="N113:N114"/>
    <mergeCell ref="O113:O114"/>
    <mergeCell ref="N127:N128"/>
    <mergeCell ref="O127:O128"/>
    <mergeCell ref="N129:N130"/>
    <mergeCell ref="O129:O130"/>
    <mergeCell ref="N131:N132"/>
    <mergeCell ref="O131:O132"/>
    <mergeCell ref="N121:N122"/>
    <mergeCell ref="O121:O122"/>
    <mergeCell ref="N123:N124"/>
    <mergeCell ref="O123:O124"/>
    <mergeCell ref="N125:N126"/>
    <mergeCell ref="O125:O126"/>
    <mergeCell ref="N139:N140"/>
    <mergeCell ref="O139:O140"/>
    <mergeCell ref="N141:N142"/>
    <mergeCell ref="O141:O142"/>
    <mergeCell ref="N143:N144"/>
    <mergeCell ref="O143:O144"/>
    <mergeCell ref="N133:N134"/>
    <mergeCell ref="O133:O134"/>
    <mergeCell ref="N135:N136"/>
    <mergeCell ref="O135:O136"/>
    <mergeCell ref="N137:N138"/>
    <mergeCell ref="O137:O138"/>
    <mergeCell ref="N149:N150"/>
    <mergeCell ref="O149:O150"/>
    <mergeCell ref="N151:N152"/>
    <mergeCell ref="O151:O152"/>
    <mergeCell ref="N153:N154"/>
    <mergeCell ref="O153:O154"/>
    <mergeCell ref="N145:N146"/>
    <mergeCell ref="O145:O146"/>
    <mergeCell ref="N147:N148"/>
    <mergeCell ref="O147:O148"/>
    <mergeCell ref="N159:N160"/>
    <mergeCell ref="O159:O160"/>
    <mergeCell ref="N161:N162"/>
    <mergeCell ref="O161:O162"/>
    <mergeCell ref="N163:N164"/>
    <mergeCell ref="O163:O164"/>
    <mergeCell ref="N155:N156"/>
    <mergeCell ref="O155:O156"/>
    <mergeCell ref="N157:N158"/>
    <mergeCell ref="O157:O158"/>
    <mergeCell ref="N171:N172"/>
    <mergeCell ref="O171:O172"/>
    <mergeCell ref="N173:N174"/>
    <mergeCell ref="O173:O174"/>
    <mergeCell ref="N175:N176"/>
    <mergeCell ref="O175:O176"/>
    <mergeCell ref="N165:N166"/>
    <mergeCell ref="O165:O166"/>
    <mergeCell ref="N167:N168"/>
    <mergeCell ref="O167:O168"/>
    <mergeCell ref="N169:N170"/>
    <mergeCell ref="O169:O170"/>
    <mergeCell ref="N183:N184"/>
    <mergeCell ref="O183:O184"/>
    <mergeCell ref="N185:N186"/>
    <mergeCell ref="O185:O186"/>
    <mergeCell ref="N187:N188"/>
    <mergeCell ref="O187:O188"/>
    <mergeCell ref="N177:N178"/>
    <mergeCell ref="O177:O178"/>
    <mergeCell ref="N179:N180"/>
    <mergeCell ref="O179:O180"/>
    <mergeCell ref="N181:N182"/>
    <mergeCell ref="O181:O182"/>
    <mergeCell ref="N195:N196"/>
    <mergeCell ref="O195:O196"/>
    <mergeCell ref="N197:N198"/>
    <mergeCell ref="O197:O198"/>
    <mergeCell ref="N199:N200"/>
    <mergeCell ref="O199:O200"/>
    <mergeCell ref="N189:N190"/>
    <mergeCell ref="O189:O190"/>
    <mergeCell ref="N191:N192"/>
    <mergeCell ref="O191:O192"/>
    <mergeCell ref="N193:N194"/>
    <mergeCell ref="O193:O194"/>
    <mergeCell ref="N207:N208"/>
    <mergeCell ref="O207:O208"/>
    <mergeCell ref="N209:N210"/>
    <mergeCell ref="O209:O210"/>
    <mergeCell ref="N211:N212"/>
    <mergeCell ref="O211:O212"/>
    <mergeCell ref="N201:N202"/>
    <mergeCell ref="O201:O202"/>
    <mergeCell ref="N203:N204"/>
    <mergeCell ref="O203:O204"/>
    <mergeCell ref="N205:N206"/>
    <mergeCell ref="O205:O206"/>
    <mergeCell ref="N219:N220"/>
    <mergeCell ref="O219:O220"/>
    <mergeCell ref="N221:N222"/>
    <mergeCell ref="O221:O222"/>
    <mergeCell ref="N223:N224"/>
    <mergeCell ref="O223:O224"/>
    <mergeCell ref="N213:N214"/>
    <mergeCell ref="O213:O214"/>
    <mergeCell ref="N215:N216"/>
    <mergeCell ref="O215:O216"/>
    <mergeCell ref="N217:N218"/>
    <mergeCell ref="O217:O218"/>
    <mergeCell ref="N231:N232"/>
    <mergeCell ref="O231:O232"/>
    <mergeCell ref="N233:N234"/>
    <mergeCell ref="O233:O234"/>
    <mergeCell ref="N235:N236"/>
    <mergeCell ref="O235:O236"/>
    <mergeCell ref="N225:N226"/>
    <mergeCell ref="O225:O226"/>
    <mergeCell ref="N227:N228"/>
    <mergeCell ref="O227:O228"/>
    <mergeCell ref="N229:N230"/>
    <mergeCell ref="O229:O230"/>
    <mergeCell ref="N243:N244"/>
    <mergeCell ref="O243:O244"/>
    <mergeCell ref="N245:N246"/>
    <mergeCell ref="O245:O246"/>
    <mergeCell ref="N247:N248"/>
    <mergeCell ref="O247:O248"/>
    <mergeCell ref="N237:N238"/>
    <mergeCell ref="O237:O238"/>
    <mergeCell ref="N239:N240"/>
    <mergeCell ref="O239:O240"/>
    <mergeCell ref="N241:N242"/>
    <mergeCell ref="O241:O242"/>
    <mergeCell ref="O257:O258"/>
    <mergeCell ref="N259:N260"/>
    <mergeCell ref="O259:O260"/>
    <mergeCell ref="N249:N250"/>
    <mergeCell ref="O249:O250"/>
    <mergeCell ref="N251:N252"/>
    <mergeCell ref="O251:O252"/>
    <mergeCell ref="N253:N254"/>
    <mergeCell ref="O253:O254"/>
    <mergeCell ref="N289:N290"/>
    <mergeCell ref="O289:O290"/>
    <mergeCell ref="N279:N280"/>
    <mergeCell ref="O279:O280"/>
    <mergeCell ref="N281:N282"/>
    <mergeCell ref="O281:O282"/>
    <mergeCell ref="N283:N284"/>
    <mergeCell ref="O283:O284"/>
    <mergeCell ref="N273:N274"/>
    <mergeCell ref="O273:O274"/>
    <mergeCell ref="N275:N276"/>
    <mergeCell ref="O275:O276"/>
    <mergeCell ref="N277:N278"/>
    <mergeCell ref="O277:O278"/>
    <mergeCell ref="W45:W46"/>
    <mergeCell ref="W47:W48"/>
    <mergeCell ref="W49:W50"/>
    <mergeCell ref="W51:W52"/>
    <mergeCell ref="W53:W54"/>
    <mergeCell ref="N285:N286"/>
    <mergeCell ref="O285:O286"/>
    <mergeCell ref="N287:N288"/>
    <mergeCell ref="O287:O288"/>
    <mergeCell ref="N267:N268"/>
    <mergeCell ref="O267:O268"/>
    <mergeCell ref="N269:N270"/>
    <mergeCell ref="O269:O270"/>
    <mergeCell ref="N271:N272"/>
    <mergeCell ref="O271:O272"/>
    <mergeCell ref="N261:N262"/>
    <mergeCell ref="O261:O262"/>
    <mergeCell ref="N263:N264"/>
    <mergeCell ref="O263:O264"/>
    <mergeCell ref="N265:N266"/>
    <mergeCell ref="O265:O266"/>
    <mergeCell ref="N255:N256"/>
    <mergeCell ref="O255:O256"/>
    <mergeCell ref="N257:N258"/>
    <mergeCell ref="W27:W28"/>
    <mergeCell ref="W29:W30"/>
    <mergeCell ref="W31:W32"/>
    <mergeCell ref="W33:W34"/>
    <mergeCell ref="W35:W36"/>
    <mergeCell ref="W37:W38"/>
    <mergeCell ref="W39:W40"/>
    <mergeCell ref="W41:W42"/>
    <mergeCell ref="W43:W44"/>
    <mergeCell ref="W9:W10"/>
    <mergeCell ref="W11:W12"/>
    <mergeCell ref="W13:W14"/>
    <mergeCell ref="W15:W16"/>
    <mergeCell ref="W17:W18"/>
    <mergeCell ref="W19:W20"/>
    <mergeCell ref="W21:W22"/>
    <mergeCell ref="W23:W24"/>
    <mergeCell ref="W25:W26"/>
    <mergeCell ref="W55:W56"/>
    <mergeCell ref="W57:W58"/>
    <mergeCell ref="W59:W60"/>
    <mergeCell ref="W61:W62"/>
    <mergeCell ref="W63:W64"/>
    <mergeCell ref="W65:W66"/>
    <mergeCell ref="W67:W68"/>
    <mergeCell ref="W69:W70"/>
    <mergeCell ref="W71:W72"/>
    <mergeCell ref="W73:W74"/>
    <mergeCell ref="W75:W76"/>
    <mergeCell ref="W77:W78"/>
    <mergeCell ref="W79:W80"/>
    <mergeCell ref="W81:W82"/>
    <mergeCell ref="W83:W84"/>
    <mergeCell ref="W85:W86"/>
    <mergeCell ref="W87:W88"/>
    <mergeCell ref="W89:W90"/>
    <mergeCell ref="W91:W92"/>
    <mergeCell ref="W93:W94"/>
    <mergeCell ref="W95:W96"/>
    <mergeCell ref="W97:W98"/>
    <mergeCell ref="W99:W100"/>
    <mergeCell ref="W101:W102"/>
    <mergeCell ref="W103:W104"/>
    <mergeCell ref="W105:W106"/>
    <mergeCell ref="W107:W108"/>
    <mergeCell ref="W109:W110"/>
    <mergeCell ref="W111:W112"/>
    <mergeCell ref="W113:W114"/>
    <mergeCell ref="W115:W116"/>
    <mergeCell ref="W117:W118"/>
    <mergeCell ref="W119:W120"/>
    <mergeCell ref="W121:W122"/>
    <mergeCell ref="W123:W124"/>
    <mergeCell ref="W125:W126"/>
    <mergeCell ref="W127:W128"/>
    <mergeCell ref="W129:W130"/>
    <mergeCell ref="W131:W132"/>
    <mergeCell ref="W133:W134"/>
    <mergeCell ref="W135:W136"/>
    <mergeCell ref="W137:W138"/>
    <mergeCell ref="W139:W140"/>
    <mergeCell ref="W141:W142"/>
    <mergeCell ref="W143:W144"/>
    <mergeCell ref="W145:W146"/>
    <mergeCell ref="W147:W148"/>
    <mergeCell ref="W149:W150"/>
    <mergeCell ref="W151:W152"/>
    <mergeCell ref="W153:W154"/>
    <mergeCell ref="W157:W158"/>
    <mergeCell ref="W159:W160"/>
    <mergeCell ref="W161:W162"/>
    <mergeCell ref="W163:W164"/>
    <mergeCell ref="W155:W156"/>
    <mergeCell ref="W165:W166"/>
    <mergeCell ref="W167:W168"/>
    <mergeCell ref="W169:W170"/>
    <mergeCell ref="W171:W172"/>
    <mergeCell ref="W173:W174"/>
    <mergeCell ref="W175:W176"/>
    <mergeCell ref="W177:W178"/>
    <mergeCell ref="W179:W180"/>
    <mergeCell ref="W181:W182"/>
    <mergeCell ref="W183:W184"/>
    <mergeCell ref="W185:W186"/>
    <mergeCell ref="W187:W188"/>
    <mergeCell ref="W189:W190"/>
    <mergeCell ref="W191:W192"/>
    <mergeCell ref="W193:W194"/>
    <mergeCell ref="W195:W196"/>
    <mergeCell ref="W197:W198"/>
    <mergeCell ref="W199:W200"/>
    <mergeCell ref="W231:W232"/>
    <mergeCell ref="W233:W234"/>
    <mergeCell ref="W235:W236"/>
    <mergeCell ref="W201:W202"/>
    <mergeCell ref="W203:W204"/>
    <mergeCell ref="W205:W206"/>
    <mergeCell ref="W207:W208"/>
    <mergeCell ref="W209:W210"/>
    <mergeCell ref="W211:W212"/>
    <mergeCell ref="W213:W214"/>
    <mergeCell ref="W215:W216"/>
    <mergeCell ref="W217:W218"/>
    <mergeCell ref="W287:W288"/>
    <mergeCell ref="W289:W290"/>
    <mergeCell ref="W255:W256"/>
    <mergeCell ref="W257:W258"/>
    <mergeCell ref="W259:W260"/>
    <mergeCell ref="W261:W262"/>
    <mergeCell ref="W263:W264"/>
    <mergeCell ref="W265:W266"/>
    <mergeCell ref="W267:W268"/>
    <mergeCell ref="W269:W270"/>
    <mergeCell ref="W271:W272"/>
    <mergeCell ref="W5:W6"/>
    <mergeCell ref="W7:W8"/>
    <mergeCell ref="W273:W274"/>
    <mergeCell ref="W275:W276"/>
    <mergeCell ref="W277:W278"/>
    <mergeCell ref="W279:W280"/>
    <mergeCell ref="W281:W282"/>
    <mergeCell ref="W283:W284"/>
    <mergeCell ref="W285:W286"/>
    <mergeCell ref="W237:W238"/>
    <mergeCell ref="W239:W240"/>
    <mergeCell ref="W241:W242"/>
    <mergeCell ref="W243:W244"/>
    <mergeCell ref="W245:W246"/>
    <mergeCell ref="W247:W248"/>
    <mergeCell ref="W249:W250"/>
    <mergeCell ref="W251:W252"/>
    <mergeCell ref="W253:W254"/>
    <mergeCell ref="W219:W220"/>
    <mergeCell ref="W221:W222"/>
    <mergeCell ref="W223:W224"/>
    <mergeCell ref="W225:W226"/>
    <mergeCell ref="W227:W228"/>
    <mergeCell ref="W229:W230"/>
  </mergeCells>
  <phoneticPr fontId="2" type="noConversion"/>
  <pageMargins left="0.59055118110236227" right="0.39370078740157483" top="0.39370078740157483" bottom="0.59055118110236227" header="0.59055118110236227" footer="0"/>
  <pageSetup paperSize="9" scale="80" fitToHeight="0" orientation="landscape" r:id="rId1"/>
  <headerFooter alignWithMargins="0">
    <oddFooter>&amp;R&amp;P/&amp;N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  <outlinePr summaryRight="0"/>
    <pageSetUpPr fitToPage="1"/>
  </sheetPr>
  <dimension ref="A1:M13"/>
  <sheetViews>
    <sheetView showGridLines="0" tabSelected="1" view="pageBreakPreview" zoomScale="115" zoomScaleNormal="100" zoomScaleSheetLayoutView="115" workbookViewId="0">
      <selection activeCell="E17" sqref="E17"/>
    </sheetView>
  </sheetViews>
  <sheetFormatPr defaultRowHeight="25.5" customHeight="1" x14ac:dyDescent="0.2"/>
  <cols>
    <col min="1" max="1" width="29.5703125" style="129" customWidth="1"/>
    <col min="2" max="2" width="28.7109375" style="129" customWidth="1"/>
    <col min="3" max="3" width="4.7109375" style="130" customWidth="1"/>
    <col min="4" max="4" width="7.7109375" style="129" customWidth="1"/>
    <col min="5" max="5" width="9.140625" style="129" customWidth="1"/>
    <col min="6" max="6" width="12.140625" style="129" customWidth="1"/>
    <col min="7" max="7" width="8.140625" style="129" customWidth="1"/>
    <col min="8" max="8" width="16.140625" style="132" hidden="1" customWidth="1"/>
    <col min="9" max="9" width="16.140625" style="129" hidden="1" customWidth="1"/>
    <col min="10" max="10" width="0" style="129" hidden="1" customWidth="1"/>
    <col min="11" max="11" width="10.140625" style="133" hidden="1" customWidth="1"/>
    <col min="12" max="12" width="9.42578125" style="134" hidden="1" customWidth="1"/>
    <col min="13" max="13" width="15" style="134" hidden="1" customWidth="1"/>
    <col min="14" max="16384" width="9.140625" style="129"/>
  </cols>
  <sheetData>
    <row r="1" spans="1:13" s="125" customFormat="1" ht="25.5" customHeight="1" x14ac:dyDescent="0.5">
      <c r="A1" s="563" t="s">
        <v>479</v>
      </c>
      <c r="B1" s="563"/>
      <c r="C1" s="563"/>
      <c r="D1" s="563"/>
      <c r="E1" s="563"/>
      <c r="F1" s="563"/>
      <c r="G1" s="563"/>
      <c r="H1" s="124"/>
      <c r="K1" s="126"/>
      <c r="L1" s="127"/>
      <c r="M1" s="127"/>
    </row>
    <row r="2" spans="1:13" ht="17.25" customHeight="1" x14ac:dyDescent="0.2">
      <c r="A2" s="128" t="s">
        <v>481</v>
      </c>
      <c r="E2" s="131"/>
      <c r="F2" s="131"/>
      <c r="G2" s="551"/>
    </row>
    <row r="3" spans="1:13" ht="22.5" customHeight="1" x14ac:dyDescent="0.2">
      <c r="A3" s="564" t="s">
        <v>100</v>
      </c>
      <c r="B3" s="564" t="s">
        <v>101</v>
      </c>
      <c r="C3" s="565" t="s">
        <v>102</v>
      </c>
      <c r="D3" s="564" t="s">
        <v>103</v>
      </c>
      <c r="E3" s="566" t="s">
        <v>104</v>
      </c>
      <c r="F3" s="566"/>
      <c r="G3" s="564" t="s">
        <v>107</v>
      </c>
    </row>
    <row r="4" spans="1:13" ht="22.5" customHeight="1" x14ac:dyDescent="0.2">
      <c r="A4" s="564"/>
      <c r="B4" s="564"/>
      <c r="C4" s="565"/>
      <c r="D4" s="564"/>
      <c r="E4" s="536" t="s">
        <v>108</v>
      </c>
      <c r="F4" s="536" t="s">
        <v>109</v>
      </c>
      <c r="G4" s="564"/>
      <c r="H4" s="135" t="s">
        <v>110</v>
      </c>
      <c r="I4" s="136" t="s">
        <v>111</v>
      </c>
    </row>
    <row r="5" spans="1:13" ht="22.5" customHeight="1" x14ac:dyDescent="0.2">
      <c r="A5" s="571" t="s">
        <v>480</v>
      </c>
      <c r="B5" s="572"/>
      <c r="C5" s="550" t="s">
        <v>484</v>
      </c>
      <c r="D5" s="549">
        <v>4529</v>
      </c>
      <c r="E5" s="575">
        <v>620246550</v>
      </c>
      <c r="F5" s="576"/>
      <c r="G5" s="550"/>
      <c r="H5" s="547"/>
      <c r="I5" s="548"/>
      <c r="K5" s="161"/>
      <c r="L5" s="162">
        <f>K5-D5</f>
        <v>-4529</v>
      </c>
    </row>
    <row r="6" spans="1:13" ht="22.5" customHeight="1" x14ac:dyDescent="0.2">
      <c r="A6" s="569" t="s">
        <v>483</v>
      </c>
      <c r="B6" s="570"/>
      <c r="C6" s="554" t="s">
        <v>485</v>
      </c>
      <c r="D6" s="552">
        <v>4529</v>
      </c>
      <c r="E6" s="573">
        <v>620246550</v>
      </c>
      <c r="F6" s="574"/>
      <c r="G6" s="553"/>
      <c r="H6" s="448"/>
      <c r="I6" s="449"/>
      <c r="K6" s="161"/>
      <c r="L6" s="162"/>
    </row>
    <row r="7" spans="1:13" ht="22.5" customHeight="1" x14ac:dyDescent="0.2">
      <c r="A7" s="518" t="s">
        <v>482</v>
      </c>
      <c r="B7" s="519" t="s">
        <v>486</v>
      </c>
      <c r="C7" s="555" t="s">
        <v>484</v>
      </c>
      <c r="D7" s="507">
        <v>4529</v>
      </c>
      <c r="E7" s="567">
        <v>620246550</v>
      </c>
      <c r="F7" s="568"/>
      <c r="G7" s="507"/>
      <c r="H7" s="547"/>
      <c r="I7" s="548"/>
      <c r="K7" s="161">
        <v>12</v>
      </c>
      <c r="L7" s="162">
        <f t="shared" ref="L7" si="0">K7-D7</f>
        <v>-4517</v>
      </c>
    </row>
    <row r="8" spans="1:13" s="134" customFormat="1" ht="16.5" hidden="1" customHeight="1" x14ac:dyDescent="0.2">
      <c r="A8" s="213"/>
      <c r="B8" s="213"/>
      <c r="C8" s="214"/>
      <c r="D8" s="213"/>
      <c r="E8" s="215"/>
      <c r="F8" s="215"/>
      <c r="G8" s="213"/>
      <c r="H8" s="216"/>
      <c r="K8" s="217"/>
      <c r="L8" s="218"/>
    </row>
    <row r="9" spans="1:13" ht="16.5" hidden="1" customHeight="1" x14ac:dyDescent="0.2">
      <c r="A9" s="204"/>
      <c r="B9" s="204"/>
      <c r="C9" s="205"/>
      <c r="D9" s="204"/>
      <c r="E9" s="206"/>
      <c r="F9" s="206"/>
      <c r="G9" s="204"/>
      <c r="I9" s="219"/>
      <c r="K9" s="161"/>
      <c r="L9" s="162"/>
    </row>
    <row r="10" spans="1:13" s="134" customFormat="1" ht="16.5" hidden="1" customHeight="1" x14ac:dyDescent="0.2">
      <c r="A10" s="220"/>
      <c r="B10" s="220"/>
      <c r="C10" s="221"/>
      <c r="D10" s="220"/>
      <c r="E10" s="222"/>
      <c r="F10" s="222"/>
      <c r="G10" s="220"/>
      <c r="H10" s="216"/>
      <c r="K10" s="217"/>
      <c r="L10" s="218"/>
    </row>
    <row r="11" spans="1:13" ht="16.5" hidden="1" customHeight="1" x14ac:dyDescent="0.2">
      <c r="A11" s="204"/>
      <c r="B11" s="204"/>
      <c r="C11" s="205"/>
      <c r="D11" s="204"/>
      <c r="E11" s="206"/>
      <c r="F11" s="206"/>
      <c r="G11" s="204"/>
      <c r="I11" s="219"/>
      <c r="K11" s="161"/>
      <c r="L11" s="162"/>
    </row>
    <row r="12" spans="1:13" s="134" customFormat="1" ht="16.5" hidden="1" customHeight="1" x14ac:dyDescent="0.2">
      <c r="A12" s="220"/>
      <c r="B12" s="220"/>
      <c r="C12" s="221"/>
      <c r="D12" s="220"/>
      <c r="E12" s="222"/>
      <c r="F12" s="222"/>
      <c r="G12" s="220"/>
      <c r="H12" s="216"/>
      <c r="K12" s="217"/>
      <c r="L12" s="218"/>
    </row>
    <row r="13" spans="1:13" ht="16.5" hidden="1" customHeight="1" x14ac:dyDescent="0.2">
      <c r="A13" s="204"/>
      <c r="B13" s="204"/>
      <c r="C13" s="205"/>
      <c r="D13" s="204"/>
      <c r="E13" s="206"/>
      <c r="F13" s="206"/>
      <c r="G13" s="204"/>
      <c r="I13" s="219"/>
      <c r="K13" s="161"/>
      <c r="L13" s="162"/>
    </row>
  </sheetData>
  <mergeCells count="12">
    <mergeCell ref="E7:F7"/>
    <mergeCell ref="A6:B6"/>
    <mergeCell ref="A5:B5"/>
    <mergeCell ref="A1:G1"/>
    <mergeCell ref="A3:A4"/>
    <mergeCell ref="B3:B4"/>
    <mergeCell ref="C3:C4"/>
    <mergeCell ref="D3:D4"/>
    <mergeCell ref="E3:F3"/>
    <mergeCell ref="G3:G4"/>
    <mergeCell ref="E6:F6"/>
    <mergeCell ref="E5:F5"/>
  </mergeCells>
  <phoneticPr fontId="2" type="noConversion"/>
  <pageMargins left="0.59055118110236227" right="0.39370078740157483" top="0.39370078740157483" bottom="0.59055118110236227" header="0.59055118110236227" footer="0"/>
  <pageSetup paperSize="9" fitToHeight="0" orientation="landscape" r:id="rId1"/>
  <headerFooter alignWithMargins="0">
    <oddFooter>&amp;R&amp;P/&amp;N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1:K3"/>
  <sheetViews>
    <sheetView showGridLines="0" view="pageBreakPreview" zoomScale="60" zoomScaleNormal="50" workbookViewId="0">
      <selection activeCell="N8" sqref="N8"/>
    </sheetView>
  </sheetViews>
  <sheetFormatPr defaultColWidth="10.7109375" defaultRowHeight="60" customHeight="1" x14ac:dyDescent="0.2"/>
  <cols>
    <col min="1" max="16384" width="10.7109375" style="98"/>
  </cols>
  <sheetData>
    <row r="1" spans="1:11" ht="60" customHeight="1" thickBot="1" x14ac:dyDescent="0.25">
      <c r="A1" s="97"/>
      <c r="B1" s="97"/>
      <c r="C1" s="97"/>
      <c r="D1" s="97"/>
      <c r="E1" s="97"/>
      <c r="F1" s="97"/>
      <c r="G1" s="97"/>
      <c r="H1" s="97"/>
      <c r="I1" s="97"/>
      <c r="J1" s="97"/>
      <c r="K1" s="97"/>
    </row>
    <row r="2" spans="1:11" ht="60" customHeight="1" thickTop="1" thickBot="1" x14ac:dyDescent="0.25">
      <c r="A2" s="97"/>
      <c r="B2" s="97"/>
      <c r="C2" s="577" t="s">
        <v>448</v>
      </c>
      <c r="D2" s="577"/>
      <c r="E2" s="577"/>
      <c r="F2" s="577"/>
      <c r="G2" s="577"/>
      <c r="H2" s="577"/>
      <c r="I2" s="577"/>
      <c r="J2" s="97"/>
      <c r="K2" s="97"/>
    </row>
    <row r="3" spans="1:11" ht="60" customHeight="1" thickTop="1" x14ac:dyDescent="0.2">
      <c r="A3" s="97"/>
      <c r="B3" s="97"/>
      <c r="C3" s="97"/>
      <c r="D3" s="99"/>
      <c r="E3" s="578" t="s">
        <v>447</v>
      </c>
      <c r="F3" s="578"/>
      <c r="G3" s="578"/>
      <c r="H3" s="578"/>
      <c r="I3" s="99"/>
      <c r="J3" s="97"/>
      <c r="K3" s="97"/>
    </row>
  </sheetData>
  <mergeCells count="2">
    <mergeCell ref="C2:I2"/>
    <mergeCell ref="E3:H3"/>
  </mergeCells>
  <phoneticPr fontId="2" type="noConversion"/>
  <pageMargins left="1.9685039370078741" right="0.59055118110236227" top="1.9685039370078741" bottom="0.78740157480314965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50"/>
  </sheetPr>
  <dimension ref="A1:FA100"/>
  <sheetViews>
    <sheetView showGridLines="0" view="pageBreakPreview" zoomScaleSheetLayoutView="100" workbookViewId="0">
      <pane xSplit="4" ySplit="4" topLeftCell="E5" activePane="bottomRight" state="frozen"/>
      <selection activeCell="N12" sqref="N12"/>
      <selection pane="topRight" activeCell="N12" sqref="N12"/>
      <selection pane="bottomLeft" activeCell="N12" sqref="N12"/>
      <selection pane="bottomRight" activeCell="N12" sqref="N12"/>
    </sheetView>
  </sheetViews>
  <sheetFormatPr defaultRowHeight="15" customHeight="1" outlineLevelCol="1" x14ac:dyDescent="0.2"/>
  <cols>
    <col min="1" max="2" width="18.7109375" style="273" customWidth="1"/>
    <col min="3" max="3" width="6.7109375" style="273" customWidth="1"/>
    <col min="4" max="4" width="4.7109375" style="273" customWidth="1"/>
    <col min="5" max="5" width="8.7109375" style="273" customWidth="1"/>
    <col min="6" max="6" width="12.7109375" style="273" customWidth="1"/>
    <col min="7" max="7" width="8.7109375" style="273" customWidth="1"/>
    <col min="8" max="8" width="10.7109375" style="273" customWidth="1"/>
    <col min="9" max="9" width="8.7109375" style="273" customWidth="1"/>
    <col min="10" max="10" width="10.7109375" style="273" customWidth="1"/>
    <col min="11" max="11" width="8.7109375" style="273" customWidth="1"/>
    <col min="12" max="12" width="12.7109375" style="273" customWidth="1"/>
    <col min="13" max="13" width="6.7109375" style="273" hidden="1" customWidth="1" outlineLevel="1"/>
    <col min="14" max="14" width="4.7109375" style="273" hidden="1" customWidth="1" outlineLevel="1"/>
    <col min="15" max="15" width="8.7109375" style="273" hidden="1" customWidth="1" outlineLevel="1"/>
    <col min="16" max="16" width="10.7109375" style="273" hidden="1" customWidth="1" outlineLevel="1"/>
    <col min="17" max="20" width="8.7109375" style="273" hidden="1" customWidth="1" outlineLevel="1"/>
    <col min="21" max="21" width="8.7109375" style="273" hidden="1" customWidth="1" outlineLevel="1" collapsed="1"/>
    <col min="22" max="22" width="10.7109375" style="273" hidden="1" customWidth="1" outlineLevel="1"/>
    <col min="23" max="23" width="6.7109375" style="273" hidden="1" customWidth="1" outlineLevel="1"/>
    <col min="24" max="24" width="4.7109375" style="273" hidden="1" customWidth="1" outlineLevel="1"/>
    <col min="25" max="25" width="8.7109375" style="273" hidden="1" customWidth="1" outlineLevel="1"/>
    <col min="26" max="26" width="10.7109375" style="273" hidden="1" customWidth="1" outlineLevel="1"/>
    <col min="27" max="30" width="8.7109375" style="273" hidden="1" customWidth="1" outlineLevel="1"/>
    <col min="31" max="31" width="8.7109375" style="273" hidden="1" customWidth="1" outlineLevel="1" collapsed="1"/>
    <col min="32" max="32" width="10.7109375" style="273" hidden="1" customWidth="1" outlineLevel="1"/>
    <col min="33" max="33" width="6.7109375" style="273" hidden="1" customWidth="1" outlineLevel="1"/>
    <col min="34" max="34" width="4.7109375" style="273" hidden="1" customWidth="1" outlineLevel="1"/>
    <col min="35" max="35" width="8.7109375" style="273" hidden="1" customWidth="1" outlineLevel="1"/>
    <col min="36" max="36" width="10.7109375" style="273" hidden="1" customWidth="1" outlineLevel="1"/>
    <col min="37" max="40" width="8.7109375" style="273" hidden="1" customWidth="1" outlineLevel="1"/>
    <col min="41" max="41" width="8.7109375" style="273" hidden="1" customWidth="1" outlineLevel="1" collapsed="1"/>
    <col min="42" max="42" width="10.7109375" style="273" hidden="1" customWidth="1" outlineLevel="1"/>
    <col min="43" max="43" width="6.7109375" style="273" customWidth="1" collapsed="1"/>
    <col min="44" max="44" width="9.140625" style="273" customWidth="1"/>
    <col min="45" max="45" width="13.28515625" style="273" customWidth="1"/>
    <col min="46" max="145" width="9.140625" style="273" customWidth="1"/>
    <col min="146" max="147" width="0" style="273" hidden="1" customWidth="1"/>
    <col min="148" max="16384" width="9.140625" style="273"/>
  </cols>
  <sheetData>
    <row r="1" spans="1:157" ht="30" customHeight="1" x14ac:dyDescent="0.2">
      <c r="A1" s="589" t="s">
        <v>449</v>
      </c>
      <c r="B1" s="589"/>
      <c r="C1" s="589"/>
      <c r="D1" s="589"/>
      <c r="E1" s="589"/>
      <c r="F1" s="589"/>
      <c r="G1" s="589"/>
      <c r="H1" s="589"/>
      <c r="I1" s="589"/>
      <c r="J1" s="589"/>
      <c r="K1" s="589"/>
      <c r="L1" s="589"/>
      <c r="M1" s="589"/>
      <c r="N1" s="589"/>
      <c r="O1" s="589"/>
      <c r="P1" s="589"/>
      <c r="Q1" s="589"/>
      <c r="R1" s="589"/>
      <c r="S1" s="589"/>
      <c r="T1" s="589"/>
      <c r="U1" s="589"/>
      <c r="V1" s="589"/>
      <c r="W1" s="589"/>
      <c r="X1" s="589"/>
      <c r="Y1" s="589"/>
      <c r="Z1" s="589"/>
      <c r="AA1" s="589"/>
      <c r="AB1" s="589"/>
      <c r="AC1" s="589"/>
      <c r="AD1" s="589"/>
      <c r="AE1" s="589"/>
      <c r="AF1" s="589"/>
      <c r="AG1" s="589"/>
      <c r="AH1" s="589"/>
      <c r="AI1" s="589"/>
      <c r="AJ1" s="589"/>
      <c r="AK1" s="589"/>
      <c r="AL1" s="589"/>
      <c r="AM1" s="589"/>
      <c r="AN1" s="589"/>
      <c r="AO1" s="589"/>
      <c r="AP1" s="589"/>
      <c r="AQ1" s="589"/>
      <c r="AR1" s="272"/>
      <c r="AS1" s="272"/>
      <c r="AT1" s="272"/>
      <c r="AU1" s="272"/>
      <c r="AV1" s="272"/>
      <c r="AW1" s="272"/>
      <c r="AX1" s="272"/>
      <c r="AY1" s="272"/>
      <c r="AZ1" s="272"/>
      <c r="BA1" s="272"/>
      <c r="BB1" s="272"/>
      <c r="BC1" s="272"/>
      <c r="BD1" s="272"/>
      <c r="BE1" s="272"/>
      <c r="BF1" s="272"/>
      <c r="BG1" s="272"/>
      <c r="BH1" s="272"/>
      <c r="BI1" s="272"/>
      <c r="BJ1" s="272"/>
      <c r="BK1" s="272"/>
      <c r="BL1" s="272"/>
      <c r="BM1" s="272"/>
      <c r="BN1" s="272"/>
      <c r="BO1" s="272"/>
      <c r="BP1" s="272"/>
      <c r="BQ1" s="272"/>
      <c r="BR1" s="272"/>
      <c r="BS1" s="272"/>
      <c r="BT1" s="272"/>
      <c r="BU1" s="272"/>
      <c r="BV1" s="272"/>
      <c r="BW1" s="272"/>
      <c r="BX1" s="272"/>
      <c r="BY1" s="272"/>
      <c r="BZ1" s="272"/>
      <c r="CA1" s="272"/>
      <c r="CB1" s="272"/>
      <c r="CC1" s="272"/>
      <c r="CD1" s="272"/>
      <c r="CE1" s="272"/>
      <c r="CF1" s="272"/>
      <c r="CG1" s="272"/>
      <c r="CH1" s="272"/>
      <c r="CI1" s="272"/>
      <c r="CJ1" s="272"/>
      <c r="CK1" s="272"/>
      <c r="CL1" s="272"/>
      <c r="CM1" s="272"/>
      <c r="CN1" s="272"/>
      <c r="CO1" s="272"/>
      <c r="CP1" s="272"/>
      <c r="CQ1" s="272"/>
      <c r="CR1" s="272"/>
      <c r="CS1" s="272"/>
      <c r="CT1" s="272"/>
      <c r="CU1" s="272"/>
      <c r="CV1" s="272"/>
      <c r="CW1" s="272"/>
      <c r="CX1" s="272"/>
      <c r="CY1" s="272"/>
      <c r="CZ1" s="272"/>
      <c r="DA1" s="272"/>
      <c r="DB1" s="272"/>
      <c r="DC1" s="272"/>
      <c r="DD1" s="272"/>
      <c r="DE1" s="272"/>
      <c r="DF1" s="272"/>
      <c r="DG1" s="272"/>
      <c r="DH1" s="272"/>
      <c r="DI1" s="272"/>
      <c r="DJ1" s="272"/>
      <c r="DK1" s="272"/>
      <c r="DL1" s="272"/>
      <c r="DM1" s="272"/>
      <c r="DN1" s="272"/>
      <c r="DO1" s="272"/>
      <c r="DP1" s="272"/>
      <c r="DQ1" s="272"/>
      <c r="DR1" s="272"/>
      <c r="DS1" s="272"/>
      <c r="DT1" s="272"/>
      <c r="DU1" s="272"/>
      <c r="DV1" s="272"/>
      <c r="DW1" s="272"/>
      <c r="DX1" s="272"/>
      <c r="DY1" s="272"/>
      <c r="DZ1" s="272"/>
      <c r="EA1" s="272"/>
      <c r="EB1" s="272"/>
      <c r="EC1" s="272"/>
      <c r="ED1" s="272"/>
      <c r="EE1" s="272"/>
      <c r="EF1" s="272"/>
      <c r="EG1" s="272"/>
      <c r="EH1" s="272"/>
      <c r="EI1" s="272"/>
      <c r="EJ1" s="272"/>
      <c r="EK1" s="272"/>
      <c r="EL1" s="272"/>
      <c r="EM1" s="272"/>
      <c r="EN1" s="272"/>
      <c r="EO1" s="272"/>
      <c r="EP1" s="272"/>
      <c r="EQ1" s="272"/>
      <c r="ER1" s="272"/>
      <c r="ES1" s="272"/>
      <c r="ET1" s="272"/>
      <c r="EU1" s="272"/>
      <c r="EV1" s="272"/>
      <c r="EW1" s="272"/>
      <c r="EX1" s="272"/>
      <c r="EY1" s="272"/>
      <c r="EZ1" s="272"/>
      <c r="FA1" s="272"/>
    </row>
    <row r="2" spans="1:157" ht="15" customHeight="1" x14ac:dyDescent="0.2">
      <c r="A2" s="236" t="s">
        <v>373</v>
      </c>
      <c r="B2" s="274"/>
      <c r="C2" s="274"/>
      <c r="D2" s="274"/>
      <c r="E2" s="274"/>
      <c r="F2" s="274"/>
      <c r="G2" s="274"/>
      <c r="H2" s="274"/>
      <c r="I2" s="274"/>
      <c r="J2" s="274"/>
      <c r="K2" s="274"/>
      <c r="L2" s="274"/>
      <c r="M2" s="274"/>
      <c r="N2" s="274"/>
      <c r="O2" s="274"/>
      <c r="P2" s="274"/>
      <c r="Q2" s="274"/>
      <c r="R2" s="274"/>
      <c r="S2" s="274"/>
      <c r="T2" s="274"/>
      <c r="U2" s="274"/>
      <c r="V2" s="274"/>
      <c r="W2" s="274"/>
      <c r="X2" s="274"/>
      <c r="Y2" s="274"/>
      <c r="Z2" s="274"/>
      <c r="AA2" s="274"/>
      <c r="AB2" s="274"/>
      <c r="AC2" s="274"/>
      <c r="AD2" s="274"/>
      <c r="AE2" s="274"/>
      <c r="AF2" s="274"/>
      <c r="AG2" s="274"/>
      <c r="AH2" s="274"/>
      <c r="AI2" s="274"/>
      <c r="AJ2" s="274"/>
      <c r="AK2" s="274"/>
      <c r="AL2" s="274"/>
      <c r="AM2" s="274"/>
      <c r="AN2" s="274"/>
      <c r="AO2" s="274"/>
      <c r="AP2" s="274"/>
      <c r="AQ2" s="274"/>
      <c r="AR2" s="272"/>
      <c r="AS2" s="272"/>
      <c r="AT2" s="272"/>
      <c r="AU2" s="272"/>
      <c r="AV2" s="272"/>
      <c r="AW2" s="272"/>
      <c r="AX2" s="272"/>
      <c r="AY2" s="272"/>
      <c r="AZ2" s="272"/>
      <c r="BA2" s="272"/>
      <c r="BB2" s="272"/>
      <c r="BC2" s="272"/>
      <c r="BD2" s="272"/>
      <c r="BE2" s="272"/>
      <c r="BF2" s="272"/>
      <c r="BG2" s="272"/>
      <c r="BH2" s="272"/>
      <c r="BI2" s="272"/>
      <c r="BJ2" s="272"/>
      <c r="BK2" s="272"/>
      <c r="BL2" s="272"/>
      <c r="BM2" s="272"/>
      <c r="BN2" s="272"/>
      <c r="BO2" s="272"/>
      <c r="BP2" s="272"/>
      <c r="BQ2" s="272"/>
      <c r="BR2" s="272"/>
      <c r="BS2" s="272"/>
      <c r="BT2" s="272"/>
      <c r="BU2" s="272"/>
      <c r="BV2" s="272"/>
      <c r="BW2" s="272"/>
      <c r="BX2" s="272"/>
      <c r="BY2" s="272"/>
      <c r="BZ2" s="272"/>
      <c r="CA2" s="272"/>
      <c r="CB2" s="272"/>
      <c r="CC2" s="272"/>
      <c r="CD2" s="272"/>
      <c r="CE2" s="272"/>
      <c r="CF2" s="272"/>
      <c r="CG2" s="272"/>
      <c r="CH2" s="272"/>
      <c r="CI2" s="272"/>
      <c r="CJ2" s="272"/>
      <c r="CK2" s="272"/>
      <c r="CL2" s="272"/>
      <c r="CM2" s="272"/>
      <c r="CN2" s="272"/>
      <c r="CO2" s="272"/>
      <c r="CP2" s="272"/>
      <c r="CQ2" s="272"/>
      <c r="CR2" s="272"/>
      <c r="CS2" s="272"/>
      <c r="CT2" s="272"/>
      <c r="CU2" s="272"/>
      <c r="CV2" s="272"/>
      <c r="CW2" s="272"/>
      <c r="CX2" s="272"/>
      <c r="CY2" s="272"/>
      <c r="CZ2" s="272"/>
      <c r="DA2" s="272"/>
      <c r="DB2" s="272"/>
      <c r="DC2" s="272"/>
      <c r="DD2" s="272"/>
      <c r="DE2" s="272"/>
      <c r="DF2" s="272"/>
      <c r="DG2" s="272"/>
      <c r="DH2" s="272"/>
      <c r="DI2" s="272"/>
      <c r="DJ2" s="272"/>
      <c r="DK2" s="272"/>
      <c r="DL2" s="272"/>
      <c r="DM2" s="272"/>
      <c r="DN2" s="272"/>
      <c r="DO2" s="272"/>
      <c r="DP2" s="272"/>
      <c r="DQ2" s="272"/>
      <c r="DR2" s="272"/>
      <c r="DS2" s="272"/>
      <c r="DT2" s="272"/>
      <c r="DU2" s="272"/>
      <c r="DV2" s="272"/>
      <c r="DW2" s="272"/>
      <c r="DX2" s="272"/>
      <c r="DY2" s="272"/>
      <c r="DZ2" s="272"/>
      <c r="EA2" s="272"/>
      <c r="EB2" s="272"/>
      <c r="EC2" s="272"/>
      <c r="ED2" s="272"/>
      <c r="EE2" s="272"/>
      <c r="EF2" s="272"/>
      <c r="EG2" s="272"/>
      <c r="EH2" s="272"/>
      <c r="EI2" s="272"/>
      <c r="EJ2" s="272"/>
      <c r="EK2" s="272"/>
      <c r="EL2" s="272"/>
      <c r="EM2" s="272"/>
      <c r="EN2" s="272"/>
      <c r="EO2" s="272"/>
      <c r="EP2" s="272"/>
      <c r="EQ2" s="272"/>
      <c r="ER2" s="272"/>
      <c r="ES2" s="272"/>
      <c r="ET2" s="272"/>
      <c r="EU2" s="272"/>
      <c r="EV2" s="272"/>
      <c r="EW2" s="272"/>
      <c r="EX2" s="272"/>
      <c r="EY2" s="272"/>
      <c r="EZ2" s="272"/>
      <c r="FA2" s="272"/>
    </row>
    <row r="3" spans="1:157" ht="15" customHeight="1" x14ac:dyDescent="0.2">
      <c r="A3" s="584" t="s">
        <v>3</v>
      </c>
      <c r="B3" s="581" t="s">
        <v>14</v>
      </c>
      <c r="C3" s="587" t="s">
        <v>10</v>
      </c>
      <c r="D3" s="581" t="s">
        <v>15</v>
      </c>
      <c r="E3" s="581" t="s">
        <v>6</v>
      </c>
      <c r="F3" s="581"/>
      <c r="G3" s="581" t="s">
        <v>5</v>
      </c>
      <c r="H3" s="581"/>
      <c r="I3" s="581" t="s">
        <v>11</v>
      </c>
      <c r="J3" s="581"/>
      <c r="K3" s="581" t="s">
        <v>439</v>
      </c>
      <c r="L3" s="581"/>
      <c r="M3" s="587" t="s">
        <v>10</v>
      </c>
      <c r="N3" s="581" t="s">
        <v>15</v>
      </c>
      <c r="O3" s="581" t="s">
        <v>6</v>
      </c>
      <c r="P3" s="581"/>
      <c r="Q3" s="581" t="s">
        <v>5</v>
      </c>
      <c r="R3" s="581"/>
      <c r="S3" s="581" t="s">
        <v>11</v>
      </c>
      <c r="T3" s="581"/>
      <c r="U3" s="581" t="s">
        <v>397</v>
      </c>
      <c r="V3" s="586"/>
      <c r="W3" s="587" t="s">
        <v>10</v>
      </c>
      <c r="X3" s="581" t="s">
        <v>15</v>
      </c>
      <c r="Y3" s="581" t="s">
        <v>6</v>
      </c>
      <c r="Z3" s="581"/>
      <c r="AA3" s="581" t="s">
        <v>5</v>
      </c>
      <c r="AB3" s="581"/>
      <c r="AC3" s="581" t="s">
        <v>11</v>
      </c>
      <c r="AD3" s="581"/>
      <c r="AE3" s="581" t="s">
        <v>398</v>
      </c>
      <c r="AF3" s="583"/>
      <c r="AG3" s="584" t="s">
        <v>10</v>
      </c>
      <c r="AH3" s="581" t="s">
        <v>15</v>
      </c>
      <c r="AI3" s="581" t="s">
        <v>6</v>
      </c>
      <c r="AJ3" s="581"/>
      <c r="AK3" s="581" t="s">
        <v>5</v>
      </c>
      <c r="AL3" s="581"/>
      <c r="AM3" s="581" t="s">
        <v>11</v>
      </c>
      <c r="AN3" s="581"/>
      <c r="AO3" s="581" t="s">
        <v>399</v>
      </c>
      <c r="AP3" s="586"/>
      <c r="AQ3" s="579" t="s">
        <v>400</v>
      </c>
      <c r="AR3" s="272"/>
      <c r="AS3" s="272"/>
      <c r="AT3" s="272"/>
      <c r="AU3" s="272"/>
      <c r="AV3" s="272"/>
      <c r="AW3" s="272"/>
      <c r="AX3" s="272"/>
      <c r="AY3" s="272"/>
      <c r="AZ3" s="272"/>
      <c r="BA3" s="272"/>
      <c r="BB3" s="272"/>
      <c r="BC3" s="272"/>
      <c r="BD3" s="272"/>
      <c r="BE3" s="272"/>
      <c r="BF3" s="272"/>
      <c r="BG3" s="272"/>
      <c r="BH3" s="272"/>
      <c r="BI3" s="272"/>
      <c r="BJ3" s="272"/>
      <c r="BK3" s="272"/>
      <c r="BL3" s="272"/>
      <c r="BM3" s="272"/>
      <c r="BN3" s="272"/>
      <c r="BO3" s="272"/>
      <c r="BP3" s="272"/>
      <c r="BQ3" s="272"/>
      <c r="BR3" s="272"/>
      <c r="BS3" s="272"/>
      <c r="BT3" s="272"/>
      <c r="BU3" s="272"/>
      <c r="BV3" s="272"/>
      <c r="BW3" s="272"/>
      <c r="BX3" s="272"/>
      <c r="BY3" s="272"/>
      <c r="BZ3" s="272"/>
      <c r="CA3" s="272"/>
      <c r="CB3" s="272"/>
      <c r="CC3" s="272"/>
      <c r="CD3" s="272"/>
      <c r="CE3" s="272"/>
      <c r="CF3" s="272"/>
      <c r="CG3" s="272"/>
      <c r="CH3" s="272"/>
      <c r="CI3" s="272"/>
      <c r="CJ3" s="272"/>
      <c r="CK3" s="272"/>
      <c r="CL3" s="272"/>
      <c r="CM3" s="272"/>
      <c r="CN3" s="272"/>
      <c r="CO3" s="272"/>
      <c r="CP3" s="272"/>
      <c r="CQ3" s="272"/>
      <c r="CR3" s="272"/>
      <c r="CS3" s="272"/>
      <c r="CT3" s="272"/>
      <c r="CU3" s="272"/>
      <c r="CV3" s="272"/>
      <c r="CW3" s="272"/>
      <c r="CX3" s="272"/>
      <c r="CY3" s="272"/>
      <c r="CZ3" s="272"/>
      <c r="DA3" s="272"/>
      <c r="DB3" s="272"/>
      <c r="DC3" s="272"/>
      <c r="DD3" s="272"/>
      <c r="DE3" s="272"/>
      <c r="DF3" s="272"/>
      <c r="DG3" s="272"/>
      <c r="DH3" s="272"/>
      <c r="DI3" s="272"/>
      <c r="DJ3" s="272"/>
      <c r="DK3" s="272"/>
      <c r="DL3" s="272"/>
      <c r="DM3" s="272"/>
      <c r="DN3" s="272"/>
      <c r="DO3" s="272"/>
      <c r="DP3" s="272"/>
      <c r="DQ3" s="272"/>
      <c r="DR3" s="272"/>
      <c r="DS3" s="272"/>
      <c r="DT3" s="272"/>
      <c r="DU3" s="272"/>
      <c r="DV3" s="272"/>
      <c r="DW3" s="272"/>
      <c r="DX3" s="272"/>
      <c r="DY3" s="272"/>
      <c r="DZ3" s="272"/>
      <c r="EA3" s="272"/>
      <c r="EB3" s="272"/>
      <c r="EC3" s="272"/>
      <c r="ED3" s="272"/>
      <c r="EE3" s="272"/>
      <c r="EF3" s="272"/>
      <c r="EG3" s="272"/>
      <c r="EH3" s="272"/>
      <c r="EI3" s="272"/>
      <c r="EJ3" s="272"/>
      <c r="EK3" s="272"/>
      <c r="EL3" s="272"/>
      <c r="EM3" s="272"/>
      <c r="EN3" s="272"/>
      <c r="EO3" s="272"/>
      <c r="EP3" s="272"/>
      <c r="EQ3" s="272"/>
      <c r="ER3" s="272"/>
      <c r="ES3" s="272"/>
      <c r="ET3" s="272"/>
      <c r="EU3" s="272"/>
      <c r="EV3" s="272"/>
      <c r="EW3" s="272"/>
      <c r="EX3" s="272"/>
      <c r="EY3" s="272"/>
      <c r="EZ3" s="272"/>
      <c r="FA3" s="272"/>
    </row>
    <row r="4" spans="1:157" ht="15" customHeight="1" x14ac:dyDescent="0.2">
      <c r="A4" s="590"/>
      <c r="B4" s="591"/>
      <c r="C4" s="592"/>
      <c r="D4" s="582"/>
      <c r="E4" s="275" t="s">
        <v>2</v>
      </c>
      <c r="F4" s="275" t="s">
        <v>1</v>
      </c>
      <c r="G4" s="275" t="s">
        <v>2</v>
      </c>
      <c r="H4" s="275" t="s">
        <v>1</v>
      </c>
      <c r="I4" s="275" t="s">
        <v>2</v>
      </c>
      <c r="J4" s="275" t="s">
        <v>1</v>
      </c>
      <c r="K4" s="275" t="s">
        <v>2</v>
      </c>
      <c r="L4" s="275" t="s">
        <v>1</v>
      </c>
      <c r="M4" s="588"/>
      <c r="N4" s="582"/>
      <c r="O4" s="275" t="s">
        <v>2</v>
      </c>
      <c r="P4" s="275" t="s">
        <v>1</v>
      </c>
      <c r="Q4" s="275" t="s">
        <v>2</v>
      </c>
      <c r="R4" s="275" t="s">
        <v>1</v>
      </c>
      <c r="S4" s="275" t="s">
        <v>2</v>
      </c>
      <c r="T4" s="275" t="s">
        <v>1</v>
      </c>
      <c r="U4" s="275" t="s">
        <v>2</v>
      </c>
      <c r="V4" s="277" t="s">
        <v>1</v>
      </c>
      <c r="W4" s="588"/>
      <c r="X4" s="582"/>
      <c r="Y4" s="275" t="s">
        <v>2</v>
      </c>
      <c r="Z4" s="275" t="s">
        <v>1</v>
      </c>
      <c r="AA4" s="275" t="s">
        <v>2</v>
      </c>
      <c r="AB4" s="275" t="s">
        <v>1</v>
      </c>
      <c r="AC4" s="275" t="s">
        <v>2</v>
      </c>
      <c r="AD4" s="275" t="s">
        <v>1</v>
      </c>
      <c r="AE4" s="275" t="s">
        <v>2</v>
      </c>
      <c r="AF4" s="276" t="s">
        <v>1</v>
      </c>
      <c r="AG4" s="585"/>
      <c r="AH4" s="582"/>
      <c r="AI4" s="275" t="s">
        <v>2</v>
      </c>
      <c r="AJ4" s="275" t="s">
        <v>1</v>
      </c>
      <c r="AK4" s="275" t="s">
        <v>2</v>
      </c>
      <c r="AL4" s="275" t="s">
        <v>1</v>
      </c>
      <c r="AM4" s="275" t="s">
        <v>2</v>
      </c>
      <c r="AN4" s="275" t="s">
        <v>1</v>
      </c>
      <c r="AO4" s="275" t="s">
        <v>2</v>
      </c>
      <c r="AP4" s="277" t="s">
        <v>1</v>
      </c>
      <c r="AQ4" s="580"/>
      <c r="AR4" s="272"/>
      <c r="AS4" s="272"/>
      <c r="AT4" s="272"/>
      <c r="AU4" s="272"/>
      <c r="AV4" s="272"/>
      <c r="AW4" s="272"/>
      <c r="AX4" s="272"/>
      <c r="AY4" s="272"/>
      <c r="AZ4" s="272"/>
      <c r="BA4" s="272"/>
      <c r="BB4" s="272"/>
      <c r="BC4" s="272"/>
      <c r="BD4" s="272"/>
      <c r="BE4" s="272"/>
      <c r="BF4" s="272"/>
      <c r="BG4" s="272"/>
      <c r="BH4" s="272"/>
      <c r="BI4" s="272"/>
      <c r="BJ4" s="272"/>
      <c r="BK4" s="272"/>
      <c r="BL4" s="272"/>
      <c r="BM4" s="272"/>
      <c r="BN4" s="272"/>
      <c r="BO4" s="272"/>
      <c r="BP4" s="272"/>
      <c r="BQ4" s="272"/>
      <c r="BR4" s="272"/>
      <c r="BS4" s="272"/>
      <c r="BT4" s="272"/>
      <c r="BU4" s="272"/>
      <c r="BV4" s="272"/>
      <c r="BW4" s="272"/>
      <c r="BX4" s="272"/>
      <c r="BY4" s="272"/>
      <c r="BZ4" s="272"/>
      <c r="CA4" s="272"/>
      <c r="CB4" s="272"/>
      <c r="CC4" s="272"/>
      <c r="CD4" s="272"/>
      <c r="CE4" s="272"/>
      <c r="CF4" s="272"/>
      <c r="CG4" s="272"/>
      <c r="CH4" s="272"/>
      <c r="CI4" s="272"/>
      <c r="CJ4" s="272"/>
      <c r="CK4" s="272"/>
      <c r="CL4" s="272"/>
      <c r="CM4" s="272"/>
      <c r="CN4" s="272"/>
      <c r="CO4" s="272"/>
      <c r="CP4" s="272"/>
      <c r="CQ4" s="272"/>
      <c r="CR4" s="272"/>
      <c r="CS4" s="272"/>
      <c r="CT4" s="272"/>
      <c r="CU4" s="272"/>
      <c r="CV4" s="272"/>
      <c r="CW4" s="272"/>
      <c r="CX4" s="272"/>
      <c r="CY4" s="272"/>
      <c r="CZ4" s="272"/>
      <c r="DA4" s="272"/>
      <c r="DB4" s="272"/>
      <c r="DC4" s="272"/>
      <c r="DD4" s="272"/>
      <c r="DE4" s="272"/>
      <c r="DF4" s="272"/>
      <c r="DG4" s="272"/>
      <c r="DH4" s="272"/>
      <c r="DI4" s="272"/>
      <c r="DJ4" s="272"/>
      <c r="DK4" s="272"/>
      <c r="DL4" s="272"/>
      <c r="DM4" s="272"/>
      <c r="DN4" s="272"/>
      <c r="DO4" s="272"/>
      <c r="DP4" s="272"/>
      <c r="DQ4" s="272"/>
      <c r="DR4" s="272"/>
      <c r="DS4" s="272"/>
      <c r="DT4" s="272"/>
      <c r="DU4" s="272"/>
      <c r="DV4" s="272"/>
      <c r="DW4" s="272"/>
      <c r="DX4" s="272"/>
      <c r="DY4" s="272"/>
      <c r="DZ4" s="272"/>
      <c r="EA4" s="272"/>
      <c r="EB4" s="272"/>
      <c r="EC4" s="272"/>
      <c r="ED4" s="272"/>
      <c r="EE4" s="272"/>
      <c r="EF4" s="272"/>
      <c r="EG4" s="272"/>
      <c r="EH4" s="272"/>
      <c r="EI4" s="272"/>
      <c r="EJ4" s="272"/>
      <c r="EK4" s="272"/>
      <c r="EL4" s="272"/>
      <c r="EM4" s="272"/>
      <c r="EN4" s="272"/>
      <c r="EO4" s="272"/>
      <c r="EP4" s="272"/>
      <c r="EQ4" s="272"/>
      <c r="ER4" s="272"/>
      <c r="ES4" s="272"/>
      <c r="ET4" s="272"/>
      <c r="EU4" s="272"/>
      <c r="EV4" s="272"/>
      <c r="EW4" s="272"/>
      <c r="EX4" s="272"/>
      <c r="EY4" s="272"/>
      <c r="EZ4" s="272"/>
      <c r="FA4" s="272"/>
    </row>
    <row r="5" spans="1:157" s="301" customFormat="1" ht="15" customHeight="1" x14ac:dyDescent="0.2">
      <c r="A5" s="323" t="s">
        <v>437</v>
      </c>
      <c r="B5" s="326"/>
      <c r="C5" s="370"/>
      <c r="D5" s="326"/>
      <c r="E5" s="327"/>
      <c r="F5" s="327">
        <f>H5+J5+L5</f>
        <v>390948133</v>
      </c>
      <c r="G5" s="327"/>
      <c r="H5" s="327"/>
      <c r="I5" s="327"/>
      <c r="J5" s="327"/>
      <c r="K5" s="327"/>
      <c r="L5" s="327">
        <f>L17</f>
        <v>390948133</v>
      </c>
      <c r="M5" s="373"/>
      <c r="N5" s="326"/>
      <c r="O5" s="327"/>
      <c r="P5" s="327">
        <f>R5+T5+V5</f>
        <v>54550794</v>
      </c>
      <c r="Q5" s="327"/>
      <c r="R5" s="327"/>
      <c r="S5" s="327"/>
      <c r="T5" s="327"/>
      <c r="U5" s="327"/>
      <c r="V5" s="372">
        <f>V17</f>
        <v>54550794</v>
      </c>
      <c r="W5" s="373"/>
      <c r="X5" s="326"/>
      <c r="Y5" s="327"/>
      <c r="Z5" s="327">
        <f>AB5+AD5+AF5</f>
        <v>0</v>
      </c>
      <c r="AA5" s="327"/>
      <c r="AB5" s="327"/>
      <c r="AC5" s="327"/>
      <c r="AD5" s="327"/>
      <c r="AE5" s="327"/>
      <c r="AF5" s="371">
        <f>AF17</f>
        <v>0</v>
      </c>
      <c r="AG5" s="325"/>
      <c r="AH5" s="326"/>
      <c r="AI5" s="327"/>
      <c r="AJ5" s="327">
        <f>AL5+AN5+AP5</f>
        <v>599769328</v>
      </c>
      <c r="AK5" s="327"/>
      <c r="AL5" s="327"/>
      <c r="AM5" s="327"/>
      <c r="AN5" s="327"/>
      <c r="AO5" s="327"/>
      <c r="AP5" s="372">
        <f>AP17</f>
        <v>599769328</v>
      </c>
      <c r="AQ5" s="328"/>
      <c r="AR5" s="300"/>
      <c r="AS5" s="300"/>
      <c r="AT5" s="300"/>
      <c r="AU5" s="300"/>
      <c r="AV5" s="300"/>
      <c r="AW5" s="300"/>
      <c r="AX5" s="300"/>
      <c r="AY5" s="300"/>
      <c r="AZ5" s="300"/>
      <c r="BA5" s="300"/>
      <c r="BB5" s="300"/>
      <c r="BC5" s="300"/>
      <c r="BD5" s="300"/>
      <c r="BE5" s="300"/>
      <c r="BF5" s="300"/>
      <c r="BG5" s="300"/>
      <c r="BH5" s="300"/>
      <c r="BI5" s="300"/>
      <c r="BJ5" s="300"/>
      <c r="BK5" s="300"/>
      <c r="BL5" s="300"/>
      <c r="BM5" s="300"/>
      <c r="BN5" s="300"/>
      <c r="BO5" s="300"/>
      <c r="BP5" s="300"/>
      <c r="BQ5" s="300"/>
      <c r="BR5" s="300"/>
      <c r="BS5" s="300"/>
      <c r="BT5" s="300"/>
      <c r="BU5" s="300"/>
      <c r="BV5" s="300"/>
      <c r="BW5" s="300"/>
      <c r="BX5" s="300"/>
      <c r="BY5" s="300"/>
      <c r="BZ5" s="300"/>
      <c r="CA5" s="300"/>
      <c r="CB5" s="300"/>
      <c r="CC5" s="300"/>
      <c r="CD5" s="300"/>
      <c r="CE5" s="300"/>
      <c r="CF5" s="300"/>
      <c r="CG5" s="300"/>
      <c r="CH5" s="300"/>
      <c r="CI5" s="300"/>
      <c r="CJ5" s="300"/>
      <c r="CK5" s="300"/>
      <c r="CL5" s="300"/>
      <c r="CM5" s="300"/>
      <c r="CN5" s="300"/>
      <c r="CO5" s="300"/>
      <c r="CP5" s="300"/>
      <c r="CQ5" s="300"/>
      <c r="CR5" s="300"/>
      <c r="CS5" s="300"/>
      <c r="CT5" s="300"/>
      <c r="CU5" s="300"/>
      <c r="CV5" s="300"/>
      <c r="CW5" s="300"/>
      <c r="CX5" s="300"/>
      <c r="CY5" s="300"/>
      <c r="CZ5" s="300"/>
      <c r="DA5" s="300"/>
      <c r="DB5" s="300"/>
      <c r="DC5" s="300"/>
      <c r="DD5" s="300"/>
      <c r="DE5" s="300"/>
      <c r="DF5" s="300"/>
      <c r="DG5" s="300"/>
      <c r="DH5" s="300"/>
      <c r="DI5" s="300"/>
      <c r="DJ5" s="300"/>
      <c r="DK5" s="300"/>
      <c r="DL5" s="300"/>
      <c r="DM5" s="300"/>
      <c r="DN5" s="300"/>
      <c r="DO5" s="300"/>
      <c r="DP5" s="300"/>
      <c r="DQ5" s="300"/>
      <c r="DR5" s="300"/>
      <c r="DS5" s="300"/>
      <c r="DT5" s="300"/>
      <c r="DU5" s="300"/>
      <c r="DV5" s="300"/>
      <c r="DW5" s="300"/>
      <c r="DX5" s="300"/>
      <c r="DY5" s="300"/>
      <c r="DZ5" s="300"/>
      <c r="EA5" s="300"/>
      <c r="EB5" s="300"/>
      <c r="EC5" s="300"/>
      <c r="ED5" s="300"/>
      <c r="EE5" s="300"/>
      <c r="EF5" s="300"/>
      <c r="EG5" s="300"/>
      <c r="EH5" s="300"/>
      <c r="EI5" s="300"/>
      <c r="EJ5" s="300"/>
      <c r="EK5" s="300"/>
      <c r="EL5" s="300"/>
      <c r="EM5" s="300"/>
      <c r="EN5" s="300"/>
      <c r="EO5" s="300"/>
      <c r="EP5" s="300"/>
      <c r="EQ5" s="300"/>
      <c r="ER5" s="300"/>
      <c r="ES5" s="300"/>
      <c r="ET5" s="300"/>
      <c r="EU5" s="300"/>
      <c r="EV5" s="300"/>
      <c r="EW5" s="300"/>
      <c r="EX5" s="300"/>
      <c r="EY5" s="300"/>
      <c r="EZ5" s="300"/>
      <c r="FA5" s="300"/>
    </row>
    <row r="6" spans="1:157" s="279" customFormat="1" ht="15" customHeight="1" x14ac:dyDescent="0.2">
      <c r="A6" s="311" t="s">
        <v>401</v>
      </c>
      <c r="B6" s="314"/>
      <c r="C6" s="365"/>
      <c r="D6" s="314"/>
      <c r="E6" s="315"/>
      <c r="F6" s="315">
        <f t="shared" ref="F6:F14" si="0">H6+J6+L6</f>
        <v>390948133</v>
      </c>
      <c r="G6" s="315"/>
      <c r="H6" s="315"/>
      <c r="I6" s="315"/>
      <c r="J6" s="315"/>
      <c r="K6" s="315"/>
      <c r="L6" s="315">
        <f>L18</f>
        <v>390948133</v>
      </c>
      <c r="M6" s="366"/>
      <c r="N6" s="314"/>
      <c r="O6" s="315"/>
      <c r="P6" s="315">
        <f t="shared" ref="P6:P14" si="1">R6+T6+V6</f>
        <v>65048312</v>
      </c>
      <c r="Q6" s="315"/>
      <c r="R6" s="315"/>
      <c r="S6" s="315"/>
      <c r="T6" s="315"/>
      <c r="U6" s="315"/>
      <c r="V6" s="355">
        <f>V18</f>
        <v>65048312</v>
      </c>
      <c r="W6" s="366"/>
      <c r="X6" s="314"/>
      <c r="Y6" s="315"/>
      <c r="Z6" s="315">
        <f t="shared" ref="Z6:Z14" si="2">AB6+AD6+AF6</f>
        <v>0</v>
      </c>
      <c r="AA6" s="315"/>
      <c r="AB6" s="315"/>
      <c r="AC6" s="315"/>
      <c r="AD6" s="315"/>
      <c r="AE6" s="315"/>
      <c r="AF6" s="353">
        <f>AF18</f>
        <v>0</v>
      </c>
      <c r="AG6" s="313"/>
      <c r="AH6" s="314"/>
      <c r="AI6" s="315"/>
      <c r="AJ6" s="315">
        <f t="shared" ref="AJ6:AJ14" si="3">AL6+AN6+AP6</f>
        <v>581525019</v>
      </c>
      <c r="AK6" s="315"/>
      <c r="AL6" s="315"/>
      <c r="AM6" s="315"/>
      <c r="AN6" s="315"/>
      <c r="AO6" s="315"/>
      <c r="AP6" s="355">
        <f>AP18</f>
        <v>581525019</v>
      </c>
      <c r="AQ6" s="316"/>
      <c r="AR6" s="278"/>
      <c r="AS6" s="278"/>
      <c r="AT6" s="278"/>
      <c r="AU6" s="278"/>
      <c r="AV6" s="278"/>
      <c r="AW6" s="278"/>
      <c r="AX6" s="278"/>
      <c r="AY6" s="278"/>
      <c r="AZ6" s="278"/>
      <c r="BA6" s="278"/>
      <c r="BB6" s="278"/>
      <c r="BC6" s="278"/>
      <c r="BD6" s="278"/>
      <c r="BE6" s="278"/>
      <c r="BF6" s="278"/>
      <c r="BG6" s="278"/>
      <c r="BH6" s="278"/>
      <c r="BI6" s="278"/>
      <c r="BJ6" s="278"/>
      <c r="BK6" s="278"/>
      <c r="BL6" s="278"/>
      <c r="BM6" s="278"/>
      <c r="BN6" s="278"/>
      <c r="BO6" s="278"/>
      <c r="BP6" s="278"/>
      <c r="BQ6" s="278"/>
      <c r="BR6" s="278"/>
      <c r="BS6" s="278"/>
      <c r="BT6" s="278"/>
      <c r="BU6" s="278"/>
      <c r="BV6" s="278"/>
      <c r="BW6" s="278"/>
      <c r="BX6" s="278"/>
      <c r="BY6" s="278"/>
      <c r="BZ6" s="278"/>
      <c r="CA6" s="278"/>
      <c r="CB6" s="278"/>
      <c r="CC6" s="278"/>
      <c r="CD6" s="278"/>
      <c r="CE6" s="278"/>
      <c r="CF6" s="278"/>
      <c r="CG6" s="278"/>
      <c r="CH6" s="278"/>
      <c r="CI6" s="278"/>
      <c r="CJ6" s="278"/>
      <c r="CK6" s="278"/>
      <c r="CL6" s="278"/>
      <c r="CM6" s="278"/>
      <c r="CN6" s="278"/>
      <c r="CO6" s="278"/>
      <c r="CP6" s="278"/>
      <c r="CQ6" s="278"/>
      <c r="CR6" s="278"/>
      <c r="CS6" s="278"/>
      <c r="CT6" s="278"/>
      <c r="CU6" s="278"/>
      <c r="CV6" s="278"/>
      <c r="CW6" s="278"/>
      <c r="CX6" s="278"/>
      <c r="CY6" s="278"/>
      <c r="CZ6" s="278"/>
      <c r="DA6" s="278"/>
      <c r="DB6" s="278"/>
      <c r="DC6" s="278"/>
      <c r="DD6" s="278"/>
      <c r="DE6" s="278"/>
      <c r="DF6" s="278"/>
      <c r="DG6" s="278"/>
      <c r="DH6" s="278"/>
      <c r="DI6" s="278"/>
      <c r="DJ6" s="278"/>
      <c r="DK6" s="278"/>
      <c r="DL6" s="278"/>
      <c r="DM6" s="278"/>
      <c r="DN6" s="278"/>
      <c r="DO6" s="278"/>
      <c r="DP6" s="278"/>
      <c r="DQ6" s="278"/>
      <c r="DR6" s="278"/>
      <c r="DS6" s="278"/>
      <c r="DT6" s="278"/>
      <c r="DU6" s="278"/>
      <c r="DV6" s="278"/>
      <c r="DW6" s="278"/>
      <c r="DX6" s="278"/>
      <c r="DY6" s="278"/>
      <c r="DZ6" s="278"/>
      <c r="EA6" s="278"/>
      <c r="EB6" s="278"/>
      <c r="EC6" s="278"/>
      <c r="ED6" s="278"/>
      <c r="EE6" s="278"/>
      <c r="EF6" s="278"/>
      <c r="EG6" s="278"/>
      <c r="EH6" s="278"/>
      <c r="EI6" s="278"/>
      <c r="EJ6" s="278"/>
      <c r="EK6" s="278"/>
      <c r="EL6" s="278"/>
      <c r="EM6" s="278"/>
      <c r="EN6" s="278"/>
      <c r="EO6" s="278"/>
      <c r="EP6" s="278"/>
      <c r="EQ6" s="278"/>
      <c r="ER6" s="278"/>
      <c r="ES6" s="278"/>
      <c r="ET6" s="278"/>
      <c r="EU6" s="278"/>
      <c r="EV6" s="278"/>
      <c r="EW6" s="278"/>
      <c r="EX6" s="278"/>
      <c r="EY6" s="278"/>
      <c r="EZ6" s="278"/>
      <c r="FA6" s="278"/>
    </row>
    <row r="7" spans="1:157" s="310" customFormat="1" ht="15" customHeight="1" x14ac:dyDescent="0.2">
      <c r="A7" s="303" t="s">
        <v>436</v>
      </c>
      <c r="B7" s="306"/>
      <c r="C7" s="362"/>
      <c r="D7" s="306"/>
      <c r="E7" s="307"/>
      <c r="F7" s="307">
        <f>H7+J7+L7</f>
        <v>39094813</v>
      </c>
      <c r="G7" s="307"/>
      <c r="H7" s="307"/>
      <c r="I7" s="307"/>
      <c r="J7" s="307"/>
      <c r="K7" s="307"/>
      <c r="L7" s="307">
        <f>INT(L5*10%)</f>
        <v>39094813</v>
      </c>
      <c r="M7" s="364"/>
      <c r="N7" s="306"/>
      <c r="O7" s="307"/>
      <c r="P7" s="307">
        <f>R7+T7+V7</f>
        <v>5455079</v>
      </c>
      <c r="Q7" s="307"/>
      <c r="R7" s="307"/>
      <c r="S7" s="307"/>
      <c r="T7" s="307"/>
      <c r="U7" s="307"/>
      <c r="V7" s="338">
        <f>INT(V5*10%)</f>
        <v>5455079</v>
      </c>
      <c r="W7" s="364"/>
      <c r="X7" s="306"/>
      <c r="Y7" s="307"/>
      <c r="Z7" s="307">
        <f>AB7+AD7+AF7</f>
        <v>0</v>
      </c>
      <c r="AA7" s="307"/>
      <c r="AB7" s="307"/>
      <c r="AC7" s="307"/>
      <c r="AD7" s="307"/>
      <c r="AE7" s="307"/>
      <c r="AF7" s="363">
        <f>INT(AF5*10%)</f>
        <v>0</v>
      </c>
      <c r="AG7" s="305"/>
      <c r="AH7" s="306"/>
      <c r="AI7" s="307"/>
      <c r="AJ7" s="307">
        <f>AL7+AN7+AP7</f>
        <v>59976932</v>
      </c>
      <c r="AK7" s="307"/>
      <c r="AL7" s="307"/>
      <c r="AM7" s="307"/>
      <c r="AN7" s="307"/>
      <c r="AO7" s="307"/>
      <c r="AP7" s="338">
        <f>INT(AP5*10%)</f>
        <v>59976932</v>
      </c>
      <c r="AQ7" s="308"/>
      <c r="AR7" s="309"/>
      <c r="AS7" s="309"/>
      <c r="AT7" s="309"/>
      <c r="AU7" s="309"/>
      <c r="AV7" s="309"/>
      <c r="AW7" s="309"/>
      <c r="AX7" s="309"/>
      <c r="AY7" s="309"/>
      <c r="AZ7" s="309"/>
      <c r="BA7" s="309"/>
      <c r="BB7" s="309"/>
      <c r="BC7" s="309"/>
      <c r="BD7" s="309"/>
      <c r="BE7" s="309"/>
      <c r="BF7" s="309"/>
      <c r="BG7" s="309"/>
      <c r="BH7" s="309"/>
      <c r="BI7" s="309"/>
      <c r="BJ7" s="309"/>
      <c r="BK7" s="309"/>
      <c r="BL7" s="309"/>
      <c r="BM7" s="309"/>
      <c r="BN7" s="309"/>
      <c r="BO7" s="309"/>
      <c r="BP7" s="309"/>
      <c r="BQ7" s="309"/>
      <c r="BR7" s="309"/>
      <c r="BS7" s="309"/>
      <c r="BT7" s="309"/>
      <c r="BU7" s="309"/>
      <c r="BV7" s="309"/>
      <c r="BW7" s="309"/>
      <c r="BX7" s="309"/>
      <c r="BY7" s="309"/>
      <c r="BZ7" s="309"/>
      <c r="CA7" s="309"/>
      <c r="CB7" s="309"/>
      <c r="CC7" s="309"/>
      <c r="CD7" s="309"/>
      <c r="CE7" s="309"/>
      <c r="CF7" s="309"/>
      <c r="CG7" s="309"/>
      <c r="CH7" s="309"/>
      <c r="CI7" s="309"/>
      <c r="CJ7" s="309"/>
      <c r="CK7" s="309"/>
      <c r="CL7" s="309"/>
      <c r="CM7" s="309"/>
      <c r="CN7" s="309"/>
      <c r="CO7" s="309"/>
      <c r="CP7" s="309"/>
      <c r="CQ7" s="309"/>
      <c r="CR7" s="309"/>
      <c r="CS7" s="309"/>
      <c r="CT7" s="309"/>
      <c r="CU7" s="309"/>
      <c r="CV7" s="309"/>
      <c r="CW7" s="309"/>
      <c r="CX7" s="309"/>
      <c r="CY7" s="309"/>
      <c r="CZ7" s="309"/>
      <c r="DA7" s="309"/>
      <c r="DB7" s="309"/>
      <c r="DC7" s="309"/>
      <c r="DD7" s="309"/>
      <c r="DE7" s="309"/>
      <c r="DF7" s="309"/>
      <c r="DG7" s="309"/>
      <c r="DH7" s="309"/>
      <c r="DI7" s="309"/>
      <c r="DJ7" s="309"/>
      <c r="DK7" s="309"/>
      <c r="DL7" s="309"/>
      <c r="DM7" s="309"/>
      <c r="DN7" s="309"/>
      <c r="DO7" s="309"/>
      <c r="DP7" s="309"/>
      <c r="DQ7" s="309"/>
      <c r="DR7" s="309"/>
      <c r="DS7" s="309"/>
      <c r="DT7" s="309"/>
      <c r="DU7" s="309"/>
      <c r="DV7" s="309"/>
      <c r="DW7" s="309"/>
      <c r="DX7" s="309"/>
      <c r="DY7" s="309"/>
      <c r="DZ7" s="309"/>
      <c r="EA7" s="309"/>
      <c r="EB7" s="309"/>
      <c r="EC7" s="309"/>
      <c r="ED7" s="309"/>
      <c r="EE7" s="309"/>
      <c r="EF7" s="309"/>
      <c r="EG7" s="309"/>
      <c r="EH7" s="309"/>
      <c r="EI7" s="309"/>
      <c r="EJ7" s="309"/>
      <c r="EK7" s="309"/>
      <c r="EL7" s="309"/>
      <c r="EM7" s="309"/>
      <c r="EN7" s="309"/>
      <c r="EO7" s="309"/>
      <c r="EP7" s="309"/>
      <c r="EQ7" s="309"/>
      <c r="ER7" s="309"/>
      <c r="ES7" s="309"/>
      <c r="ET7" s="309"/>
      <c r="EU7" s="309"/>
      <c r="EV7" s="309"/>
      <c r="EW7" s="309"/>
      <c r="EX7" s="309"/>
      <c r="EY7" s="309"/>
      <c r="EZ7" s="309"/>
      <c r="FA7" s="309"/>
    </row>
    <row r="8" spans="1:157" ht="15" customHeight="1" x14ac:dyDescent="0.2">
      <c r="A8" s="281" t="s">
        <v>402</v>
      </c>
      <c r="B8" s="283"/>
      <c r="C8" s="358"/>
      <c r="D8" s="283"/>
      <c r="E8" s="284"/>
      <c r="F8" s="284">
        <f t="shared" si="0"/>
        <v>39094813</v>
      </c>
      <c r="G8" s="284"/>
      <c r="H8" s="284"/>
      <c r="I8" s="284"/>
      <c r="J8" s="284"/>
      <c r="K8" s="284"/>
      <c r="L8" s="284">
        <f>INT(L6*10%)</f>
        <v>39094813</v>
      </c>
      <c r="M8" s="360"/>
      <c r="N8" s="283"/>
      <c r="O8" s="284"/>
      <c r="P8" s="284">
        <f t="shared" si="1"/>
        <v>6504831</v>
      </c>
      <c r="Q8" s="284"/>
      <c r="R8" s="284"/>
      <c r="S8" s="284"/>
      <c r="T8" s="284"/>
      <c r="U8" s="284"/>
      <c r="V8" s="285">
        <f>INT(V6*10%)</f>
        <v>6504831</v>
      </c>
      <c r="W8" s="360"/>
      <c r="X8" s="283"/>
      <c r="Y8" s="284"/>
      <c r="Z8" s="284">
        <f t="shared" si="2"/>
        <v>0</v>
      </c>
      <c r="AA8" s="284"/>
      <c r="AB8" s="284"/>
      <c r="AC8" s="284"/>
      <c r="AD8" s="284"/>
      <c r="AE8" s="284"/>
      <c r="AF8" s="359">
        <f>INT(AF6*10%)</f>
        <v>0</v>
      </c>
      <c r="AG8" s="302"/>
      <c r="AH8" s="283"/>
      <c r="AI8" s="284"/>
      <c r="AJ8" s="284">
        <f t="shared" si="3"/>
        <v>58152501</v>
      </c>
      <c r="AK8" s="284"/>
      <c r="AL8" s="284"/>
      <c r="AM8" s="284"/>
      <c r="AN8" s="284"/>
      <c r="AO8" s="284"/>
      <c r="AP8" s="285">
        <f>INT(AP6*10%)</f>
        <v>58152501</v>
      </c>
      <c r="AQ8" s="286"/>
      <c r="AR8" s="272"/>
      <c r="AS8" s="272"/>
      <c r="AT8" s="272"/>
      <c r="AU8" s="272"/>
      <c r="AV8" s="272"/>
      <c r="AW8" s="272"/>
      <c r="AX8" s="272"/>
      <c r="AY8" s="272"/>
      <c r="AZ8" s="272"/>
      <c r="BA8" s="272"/>
      <c r="BB8" s="272"/>
      <c r="BC8" s="272"/>
      <c r="BD8" s="272"/>
      <c r="BE8" s="272"/>
      <c r="BF8" s="272"/>
      <c r="BG8" s="272"/>
      <c r="BH8" s="272"/>
      <c r="BI8" s="272"/>
      <c r="BJ8" s="272"/>
      <c r="BK8" s="272"/>
      <c r="BL8" s="272"/>
      <c r="BM8" s="272"/>
      <c r="BN8" s="272"/>
      <c r="BO8" s="272"/>
      <c r="BP8" s="272"/>
      <c r="BQ8" s="272"/>
      <c r="BR8" s="272"/>
      <c r="BS8" s="272"/>
      <c r="BT8" s="272"/>
      <c r="BU8" s="272"/>
      <c r="BV8" s="272"/>
      <c r="BW8" s="272"/>
      <c r="BX8" s="272"/>
      <c r="BY8" s="272"/>
      <c r="BZ8" s="272"/>
      <c r="CA8" s="272"/>
      <c r="CB8" s="272"/>
      <c r="CC8" s="272"/>
      <c r="CD8" s="272"/>
      <c r="CE8" s="272"/>
      <c r="CF8" s="272"/>
      <c r="CG8" s="272"/>
      <c r="CH8" s="272"/>
      <c r="CI8" s="272"/>
      <c r="CJ8" s="272"/>
      <c r="CK8" s="272"/>
      <c r="CL8" s="272"/>
      <c r="CM8" s="272"/>
      <c r="CN8" s="272"/>
      <c r="CO8" s="272"/>
      <c r="CP8" s="272"/>
      <c r="CQ8" s="272"/>
      <c r="CR8" s="272"/>
      <c r="CS8" s="272"/>
      <c r="CT8" s="272"/>
      <c r="CU8" s="272"/>
      <c r="CV8" s="272"/>
      <c r="CW8" s="272"/>
      <c r="CX8" s="272"/>
      <c r="CY8" s="272"/>
      <c r="CZ8" s="272"/>
      <c r="DA8" s="272"/>
      <c r="DB8" s="272"/>
      <c r="DC8" s="272"/>
      <c r="DD8" s="272"/>
      <c r="DE8" s="272"/>
      <c r="DF8" s="272"/>
      <c r="DG8" s="272"/>
      <c r="DH8" s="272"/>
      <c r="DI8" s="272"/>
      <c r="DJ8" s="272"/>
      <c r="DK8" s="272"/>
      <c r="DL8" s="272"/>
      <c r="DM8" s="272"/>
      <c r="DN8" s="272"/>
      <c r="DO8" s="272"/>
      <c r="DP8" s="272"/>
      <c r="DQ8" s="272"/>
      <c r="DR8" s="272"/>
      <c r="DS8" s="272"/>
      <c r="DT8" s="272"/>
      <c r="DU8" s="272"/>
      <c r="DV8" s="272"/>
      <c r="DW8" s="272"/>
      <c r="DX8" s="272"/>
      <c r="DY8" s="272"/>
      <c r="DZ8" s="272"/>
      <c r="EA8" s="272"/>
      <c r="EB8" s="272"/>
      <c r="EC8" s="272"/>
      <c r="ED8" s="272"/>
      <c r="EE8" s="272"/>
      <c r="EF8" s="272"/>
      <c r="EG8" s="272"/>
      <c r="EH8" s="272"/>
      <c r="EI8" s="272"/>
      <c r="EJ8" s="272"/>
      <c r="EK8" s="272"/>
      <c r="EL8" s="272"/>
      <c r="EM8" s="272"/>
      <c r="EN8" s="272"/>
      <c r="EO8" s="272"/>
      <c r="EP8" s="272"/>
      <c r="EQ8" s="272"/>
      <c r="ER8" s="272"/>
      <c r="ES8" s="272"/>
      <c r="ET8" s="272"/>
      <c r="EU8" s="272"/>
      <c r="EV8" s="272"/>
      <c r="EW8" s="272"/>
      <c r="EX8" s="272"/>
      <c r="EY8" s="272"/>
      <c r="EZ8" s="272"/>
      <c r="FA8" s="272"/>
    </row>
    <row r="9" spans="1:157" s="310" customFormat="1" ht="15" customHeight="1" x14ac:dyDescent="0.2">
      <c r="A9" s="303" t="s">
        <v>435</v>
      </c>
      <c r="B9" s="306"/>
      <c r="C9" s="362"/>
      <c r="D9" s="306"/>
      <c r="E9" s="307"/>
      <c r="F9" s="307">
        <f>H9+J9+L9</f>
        <v>430042946</v>
      </c>
      <c r="G9" s="307"/>
      <c r="H9" s="307"/>
      <c r="I9" s="307"/>
      <c r="J9" s="307"/>
      <c r="K9" s="307"/>
      <c r="L9" s="307">
        <f>SUM(L5,L7)</f>
        <v>430042946</v>
      </c>
      <c r="M9" s="364"/>
      <c r="N9" s="306"/>
      <c r="O9" s="307"/>
      <c r="P9" s="307">
        <f>R9+T9+V9</f>
        <v>125054185</v>
      </c>
      <c r="Q9" s="307"/>
      <c r="R9" s="307"/>
      <c r="S9" s="307"/>
      <c r="T9" s="307"/>
      <c r="U9" s="307"/>
      <c r="V9" s="338">
        <f>SUM(V5:V7)</f>
        <v>125054185</v>
      </c>
      <c r="W9" s="364"/>
      <c r="X9" s="306"/>
      <c r="Y9" s="307"/>
      <c r="Z9" s="307">
        <f>AB9+AD9+AF9</f>
        <v>0</v>
      </c>
      <c r="AA9" s="307"/>
      <c r="AB9" s="307"/>
      <c r="AC9" s="307"/>
      <c r="AD9" s="307"/>
      <c r="AE9" s="307"/>
      <c r="AF9" s="363">
        <f>SUM(AF5:AF7)</f>
        <v>0</v>
      </c>
      <c r="AG9" s="305"/>
      <c r="AH9" s="306"/>
      <c r="AI9" s="307"/>
      <c r="AJ9" s="307">
        <f>AL9+AN9+AP9</f>
        <v>1241271279</v>
      </c>
      <c r="AK9" s="307"/>
      <c r="AL9" s="307"/>
      <c r="AM9" s="307"/>
      <c r="AN9" s="307"/>
      <c r="AO9" s="307"/>
      <c r="AP9" s="338">
        <f>SUM(AP5:AP7)</f>
        <v>1241271279</v>
      </c>
      <c r="AQ9" s="308"/>
      <c r="AR9" s="309"/>
      <c r="AS9" s="309"/>
      <c r="AT9" s="309"/>
      <c r="AU9" s="309"/>
      <c r="AV9" s="309"/>
      <c r="AW9" s="309"/>
      <c r="AX9" s="309"/>
      <c r="AY9" s="309"/>
      <c r="AZ9" s="309"/>
      <c r="BA9" s="309"/>
      <c r="BB9" s="309"/>
      <c r="BC9" s="309"/>
      <c r="BD9" s="309"/>
      <c r="BE9" s="309"/>
      <c r="BF9" s="309"/>
      <c r="BG9" s="309"/>
      <c r="BH9" s="309"/>
      <c r="BI9" s="309"/>
      <c r="BJ9" s="309"/>
      <c r="BK9" s="309"/>
      <c r="BL9" s="309"/>
      <c r="BM9" s="309"/>
      <c r="BN9" s="309"/>
      <c r="BO9" s="309"/>
      <c r="BP9" s="309"/>
      <c r="BQ9" s="309"/>
      <c r="BR9" s="309"/>
      <c r="BS9" s="309"/>
      <c r="BT9" s="309"/>
      <c r="BU9" s="309"/>
      <c r="BV9" s="309"/>
      <c r="BW9" s="309"/>
      <c r="BX9" s="309"/>
      <c r="BY9" s="309"/>
      <c r="BZ9" s="309"/>
      <c r="CA9" s="309"/>
      <c r="CB9" s="309"/>
      <c r="CC9" s="309"/>
      <c r="CD9" s="309"/>
      <c r="CE9" s="309"/>
      <c r="CF9" s="309"/>
      <c r="CG9" s="309"/>
      <c r="CH9" s="309"/>
      <c r="CI9" s="309"/>
      <c r="CJ9" s="309"/>
      <c r="CK9" s="309"/>
      <c r="CL9" s="309"/>
      <c r="CM9" s="309"/>
      <c r="CN9" s="309"/>
      <c r="CO9" s="309"/>
      <c r="CP9" s="309"/>
      <c r="CQ9" s="309"/>
      <c r="CR9" s="309"/>
      <c r="CS9" s="309"/>
      <c r="CT9" s="309"/>
      <c r="CU9" s="309"/>
      <c r="CV9" s="309"/>
      <c r="CW9" s="309"/>
      <c r="CX9" s="309"/>
      <c r="CY9" s="309"/>
      <c r="CZ9" s="309"/>
      <c r="DA9" s="309"/>
      <c r="DB9" s="309"/>
      <c r="DC9" s="309"/>
      <c r="DD9" s="309"/>
      <c r="DE9" s="309"/>
      <c r="DF9" s="309"/>
      <c r="DG9" s="309"/>
      <c r="DH9" s="309"/>
      <c r="DI9" s="309"/>
      <c r="DJ9" s="309"/>
      <c r="DK9" s="309"/>
      <c r="DL9" s="309"/>
      <c r="DM9" s="309"/>
      <c r="DN9" s="309"/>
      <c r="DO9" s="309"/>
      <c r="DP9" s="309"/>
      <c r="DQ9" s="309"/>
      <c r="DR9" s="309"/>
      <c r="DS9" s="309"/>
      <c r="DT9" s="309"/>
      <c r="DU9" s="309"/>
      <c r="DV9" s="309"/>
      <c r="DW9" s="309"/>
      <c r="DX9" s="309"/>
      <c r="DY9" s="309"/>
      <c r="DZ9" s="309"/>
      <c r="EA9" s="309"/>
      <c r="EB9" s="309"/>
      <c r="EC9" s="309"/>
      <c r="ED9" s="309"/>
      <c r="EE9" s="309"/>
      <c r="EF9" s="309"/>
      <c r="EG9" s="309"/>
      <c r="EH9" s="309"/>
      <c r="EI9" s="309"/>
      <c r="EJ9" s="309"/>
      <c r="EK9" s="309"/>
      <c r="EL9" s="309"/>
      <c r="EM9" s="309"/>
      <c r="EN9" s="309"/>
      <c r="EO9" s="309"/>
      <c r="EP9" s="309"/>
      <c r="EQ9" s="309"/>
      <c r="ER9" s="309"/>
      <c r="ES9" s="309"/>
      <c r="ET9" s="309"/>
      <c r="EU9" s="309"/>
      <c r="EV9" s="309"/>
      <c r="EW9" s="309"/>
      <c r="EX9" s="309"/>
      <c r="EY9" s="309"/>
      <c r="EZ9" s="309"/>
      <c r="FA9" s="309"/>
    </row>
    <row r="10" spans="1:157" ht="15" customHeight="1" x14ac:dyDescent="0.2">
      <c r="A10" s="281" t="s">
        <v>403</v>
      </c>
      <c r="B10" s="283"/>
      <c r="C10" s="358"/>
      <c r="D10" s="283"/>
      <c r="E10" s="284"/>
      <c r="F10" s="284">
        <f t="shared" si="0"/>
        <v>430042946</v>
      </c>
      <c r="G10" s="284"/>
      <c r="H10" s="284"/>
      <c r="I10" s="284"/>
      <c r="J10" s="284"/>
      <c r="K10" s="284"/>
      <c r="L10" s="284">
        <f>SUM(L6,L8)</f>
        <v>430042946</v>
      </c>
      <c r="M10" s="360"/>
      <c r="N10" s="283"/>
      <c r="O10" s="284"/>
      <c r="P10" s="284">
        <f t="shared" si="1"/>
        <v>77008222</v>
      </c>
      <c r="Q10" s="284"/>
      <c r="R10" s="284"/>
      <c r="S10" s="284"/>
      <c r="T10" s="284"/>
      <c r="U10" s="284"/>
      <c r="V10" s="285">
        <f>SUM(V6:V8)</f>
        <v>77008222</v>
      </c>
      <c r="W10" s="360"/>
      <c r="X10" s="283"/>
      <c r="Y10" s="284"/>
      <c r="Z10" s="284">
        <f t="shared" si="2"/>
        <v>0</v>
      </c>
      <c r="AA10" s="284"/>
      <c r="AB10" s="284"/>
      <c r="AC10" s="284"/>
      <c r="AD10" s="284"/>
      <c r="AE10" s="284"/>
      <c r="AF10" s="359">
        <f>SUM(AF6:AF8)</f>
        <v>0</v>
      </c>
      <c r="AG10" s="302"/>
      <c r="AH10" s="283"/>
      <c r="AI10" s="284"/>
      <c r="AJ10" s="284">
        <f t="shared" si="3"/>
        <v>699654452</v>
      </c>
      <c r="AK10" s="284"/>
      <c r="AL10" s="284"/>
      <c r="AM10" s="284"/>
      <c r="AN10" s="284"/>
      <c r="AO10" s="284"/>
      <c r="AP10" s="285">
        <f>SUM(AP6:AP8)</f>
        <v>699654452</v>
      </c>
      <c r="AQ10" s="286"/>
      <c r="AR10" s="272"/>
      <c r="AS10" s="272"/>
      <c r="AT10" s="272"/>
      <c r="AU10" s="272"/>
      <c r="AV10" s="272"/>
      <c r="AW10" s="272"/>
      <c r="AX10" s="272"/>
      <c r="AY10" s="272"/>
      <c r="AZ10" s="272"/>
      <c r="BA10" s="272"/>
      <c r="BB10" s="272"/>
      <c r="BC10" s="272"/>
      <c r="BD10" s="272"/>
      <c r="BE10" s="272"/>
      <c r="BF10" s="272"/>
      <c r="BG10" s="272"/>
      <c r="BH10" s="272"/>
      <c r="BI10" s="272"/>
      <c r="BJ10" s="272"/>
      <c r="BK10" s="272"/>
      <c r="BL10" s="272"/>
      <c r="BM10" s="272"/>
      <c r="BN10" s="272"/>
      <c r="BO10" s="272"/>
      <c r="BP10" s="272"/>
      <c r="BQ10" s="272"/>
      <c r="BR10" s="272"/>
      <c r="BS10" s="272"/>
      <c r="BT10" s="272"/>
      <c r="BU10" s="272"/>
      <c r="BV10" s="272"/>
      <c r="BW10" s="272"/>
      <c r="BX10" s="272"/>
      <c r="BY10" s="272"/>
      <c r="BZ10" s="272"/>
      <c r="CA10" s="272"/>
      <c r="CB10" s="272"/>
      <c r="CC10" s="272"/>
      <c r="CD10" s="272"/>
      <c r="CE10" s="272"/>
      <c r="CF10" s="272"/>
      <c r="CG10" s="272"/>
      <c r="CH10" s="272"/>
      <c r="CI10" s="272"/>
      <c r="CJ10" s="272"/>
      <c r="CK10" s="272"/>
      <c r="CL10" s="272"/>
      <c r="CM10" s="272"/>
      <c r="CN10" s="272"/>
      <c r="CO10" s="272"/>
      <c r="CP10" s="272"/>
      <c r="CQ10" s="272"/>
      <c r="CR10" s="272"/>
      <c r="CS10" s="272"/>
      <c r="CT10" s="272"/>
      <c r="CU10" s="272"/>
      <c r="CV10" s="272"/>
      <c r="CW10" s="272"/>
      <c r="CX10" s="272"/>
      <c r="CY10" s="272"/>
      <c r="CZ10" s="272"/>
      <c r="DA10" s="272"/>
      <c r="DB10" s="272"/>
      <c r="DC10" s="272"/>
      <c r="DD10" s="272"/>
      <c r="DE10" s="272"/>
      <c r="DF10" s="272"/>
      <c r="DG10" s="272"/>
      <c r="DH10" s="272"/>
      <c r="DI10" s="272"/>
      <c r="DJ10" s="272"/>
      <c r="DK10" s="272"/>
      <c r="DL10" s="272"/>
      <c r="DM10" s="272"/>
      <c r="DN10" s="272"/>
      <c r="DO10" s="272"/>
      <c r="DP10" s="272"/>
      <c r="DQ10" s="272"/>
      <c r="DR10" s="272"/>
      <c r="DS10" s="272"/>
      <c r="DT10" s="272"/>
      <c r="DU10" s="272"/>
      <c r="DV10" s="272"/>
      <c r="DW10" s="272"/>
      <c r="DX10" s="272"/>
      <c r="DY10" s="272"/>
      <c r="DZ10" s="272"/>
      <c r="EA10" s="272"/>
      <c r="EB10" s="272"/>
      <c r="EC10" s="272"/>
      <c r="ED10" s="272"/>
      <c r="EE10" s="272"/>
      <c r="EF10" s="272"/>
      <c r="EG10" s="272"/>
      <c r="EH10" s="272"/>
      <c r="EI10" s="272"/>
      <c r="EJ10" s="272"/>
      <c r="EK10" s="272"/>
      <c r="EL10" s="272"/>
      <c r="EM10" s="272"/>
      <c r="EN10" s="272"/>
      <c r="EO10" s="272"/>
      <c r="EP10" s="272"/>
      <c r="EQ10" s="272"/>
      <c r="ER10" s="272"/>
      <c r="ES10" s="272"/>
      <c r="ET10" s="272"/>
      <c r="EU10" s="272"/>
      <c r="EV10" s="272"/>
      <c r="EW10" s="272"/>
      <c r="EX10" s="272"/>
      <c r="EY10" s="272"/>
      <c r="EZ10" s="272"/>
      <c r="FA10" s="272"/>
    </row>
    <row r="11" spans="1:157" s="310" customFormat="1" ht="15" customHeight="1" x14ac:dyDescent="0.2">
      <c r="A11" s="303" t="s">
        <v>434</v>
      </c>
      <c r="B11" s="306"/>
      <c r="C11" s="362"/>
      <c r="D11" s="306"/>
      <c r="E11" s="307"/>
      <c r="F11" s="307">
        <f>H11+J11+L11</f>
        <v>-946</v>
      </c>
      <c r="G11" s="307"/>
      <c r="H11" s="307"/>
      <c r="I11" s="307"/>
      <c r="J11" s="307"/>
      <c r="K11" s="307"/>
      <c r="L11" s="307">
        <v>-946</v>
      </c>
      <c r="M11" s="364"/>
      <c r="N11" s="306"/>
      <c r="O11" s="307"/>
      <c r="P11" s="307">
        <f>R11+T11+V11</f>
        <v>-2935</v>
      </c>
      <c r="Q11" s="307"/>
      <c r="R11" s="307"/>
      <c r="S11" s="307"/>
      <c r="T11" s="307"/>
      <c r="U11" s="307"/>
      <c r="V11" s="338">
        <v>-2935</v>
      </c>
      <c r="W11" s="364"/>
      <c r="X11" s="306"/>
      <c r="Y11" s="307"/>
      <c r="Z11" s="307">
        <f>AB11+AD11+AF11</f>
        <v>0</v>
      </c>
      <c r="AA11" s="307"/>
      <c r="AB11" s="307"/>
      <c r="AC11" s="307"/>
      <c r="AD11" s="307"/>
      <c r="AE11" s="307"/>
      <c r="AF11" s="363"/>
      <c r="AG11" s="305"/>
      <c r="AH11" s="306"/>
      <c r="AI11" s="307"/>
      <c r="AJ11" s="307">
        <f>AL11+AN11+AP11</f>
        <v>1986</v>
      </c>
      <c r="AK11" s="307"/>
      <c r="AL11" s="307"/>
      <c r="AM11" s="307"/>
      <c r="AN11" s="307"/>
      <c r="AO11" s="307"/>
      <c r="AP11" s="338">
        <v>1986</v>
      </c>
      <c r="AQ11" s="308"/>
      <c r="AR11" s="309"/>
      <c r="AS11" s="309"/>
      <c r="AT11" s="309"/>
      <c r="AU11" s="309"/>
      <c r="AV11" s="309"/>
      <c r="AW11" s="309"/>
      <c r="AX11" s="309"/>
      <c r="AY11" s="309"/>
      <c r="AZ11" s="309"/>
      <c r="BA11" s="309"/>
      <c r="BB11" s="309"/>
      <c r="BC11" s="309"/>
      <c r="BD11" s="309"/>
      <c r="BE11" s="309"/>
      <c r="BF11" s="309"/>
      <c r="BG11" s="309"/>
      <c r="BH11" s="309"/>
      <c r="BI11" s="309"/>
      <c r="BJ11" s="309"/>
      <c r="BK11" s="309"/>
      <c r="BL11" s="309"/>
      <c r="BM11" s="309"/>
      <c r="BN11" s="309"/>
      <c r="BO11" s="309"/>
      <c r="BP11" s="309"/>
      <c r="BQ11" s="309"/>
      <c r="BR11" s="309"/>
      <c r="BS11" s="309"/>
      <c r="BT11" s="309"/>
      <c r="BU11" s="309"/>
      <c r="BV11" s="309"/>
      <c r="BW11" s="309"/>
      <c r="BX11" s="309"/>
      <c r="BY11" s="309"/>
      <c r="BZ11" s="309"/>
      <c r="CA11" s="309"/>
      <c r="CB11" s="309"/>
      <c r="CC11" s="309"/>
      <c r="CD11" s="309"/>
      <c r="CE11" s="309"/>
      <c r="CF11" s="309"/>
      <c r="CG11" s="309"/>
      <c r="CH11" s="309"/>
      <c r="CI11" s="309"/>
      <c r="CJ11" s="309"/>
      <c r="CK11" s="309"/>
      <c r="CL11" s="309"/>
      <c r="CM11" s="309"/>
      <c r="CN11" s="309"/>
      <c r="CO11" s="309"/>
      <c r="CP11" s="309"/>
      <c r="CQ11" s="309"/>
      <c r="CR11" s="309"/>
      <c r="CS11" s="309"/>
      <c r="CT11" s="309"/>
      <c r="CU11" s="309"/>
      <c r="CV11" s="309"/>
      <c r="CW11" s="309"/>
      <c r="CX11" s="309"/>
      <c r="CY11" s="309"/>
      <c r="CZ11" s="309"/>
      <c r="DA11" s="309"/>
      <c r="DB11" s="309"/>
      <c r="DC11" s="309"/>
      <c r="DD11" s="309"/>
      <c r="DE11" s="309"/>
      <c r="DF11" s="309"/>
      <c r="DG11" s="309"/>
      <c r="DH11" s="309"/>
      <c r="DI11" s="309"/>
      <c r="DJ11" s="309"/>
      <c r="DK11" s="309"/>
      <c r="DL11" s="309"/>
      <c r="DM11" s="309"/>
      <c r="DN11" s="309"/>
      <c r="DO11" s="309"/>
      <c r="DP11" s="309"/>
      <c r="DQ11" s="309"/>
      <c r="DR11" s="309"/>
      <c r="DS11" s="309"/>
      <c r="DT11" s="309"/>
      <c r="DU11" s="309"/>
      <c r="DV11" s="309"/>
      <c r="DW11" s="309"/>
      <c r="DX11" s="309"/>
      <c r="DY11" s="309"/>
      <c r="DZ11" s="309"/>
      <c r="EA11" s="309"/>
      <c r="EB11" s="309"/>
      <c r="EC11" s="309"/>
      <c r="ED11" s="309"/>
      <c r="EE11" s="309"/>
      <c r="EF11" s="309"/>
      <c r="EG11" s="309"/>
      <c r="EH11" s="309"/>
      <c r="EI11" s="309"/>
      <c r="EJ11" s="309"/>
      <c r="EK11" s="309"/>
      <c r="EL11" s="309"/>
      <c r="EM11" s="309"/>
      <c r="EN11" s="309"/>
      <c r="EO11" s="309"/>
      <c r="EP11" s="309"/>
      <c r="EQ11" s="309"/>
      <c r="ER11" s="309"/>
      <c r="ES11" s="309"/>
      <c r="ET11" s="309"/>
      <c r="EU11" s="309"/>
      <c r="EV11" s="309"/>
      <c r="EW11" s="309"/>
      <c r="EX11" s="309"/>
      <c r="EY11" s="309"/>
      <c r="EZ11" s="309"/>
      <c r="FA11" s="309"/>
    </row>
    <row r="12" spans="1:157" ht="15" customHeight="1" x14ac:dyDescent="0.2">
      <c r="A12" s="281" t="s">
        <v>404</v>
      </c>
      <c r="B12" s="283"/>
      <c r="C12" s="358"/>
      <c r="D12" s="283"/>
      <c r="E12" s="284"/>
      <c r="F12" s="284">
        <f t="shared" si="0"/>
        <v>-946</v>
      </c>
      <c r="G12" s="284"/>
      <c r="H12" s="284"/>
      <c r="I12" s="284"/>
      <c r="J12" s="284"/>
      <c r="K12" s="284"/>
      <c r="L12" s="284">
        <v>-946</v>
      </c>
      <c r="M12" s="360"/>
      <c r="N12" s="283"/>
      <c r="O12" s="284"/>
      <c r="P12" s="284">
        <f t="shared" si="1"/>
        <v>-2935</v>
      </c>
      <c r="Q12" s="284"/>
      <c r="R12" s="284"/>
      <c r="S12" s="284"/>
      <c r="T12" s="284"/>
      <c r="U12" s="284"/>
      <c r="V12" s="285">
        <v>-2935</v>
      </c>
      <c r="W12" s="360"/>
      <c r="X12" s="283"/>
      <c r="Y12" s="284"/>
      <c r="Z12" s="284">
        <f t="shared" si="2"/>
        <v>0</v>
      </c>
      <c r="AA12" s="284"/>
      <c r="AB12" s="284"/>
      <c r="AC12" s="284"/>
      <c r="AD12" s="284"/>
      <c r="AE12" s="284"/>
      <c r="AF12" s="359"/>
      <c r="AG12" s="302"/>
      <c r="AH12" s="283"/>
      <c r="AI12" s="284"/>
      <c r="AJ12" s="284">
        <f t="shared" si="3"/>
        <v>1986</v>
      </c>
      <c r="AK12" s="284"/>
      <c r="AL12" s="284"/>
      <c r="AM12" s="284"/>
      <c r="AN12" s="284"/>
      <c r="AO12" s="284"/>
      <c r="AP12" s="285">
        <v>1986</v>
      </c>
      <c r="AQ12" s="286"/>
      <c r="AR12" s="272"/>
      <c r="AS12" s="272"/>
      <c r="AT12" s="272"/>
      <c r="AU12" s="272"/>
      <c r="AV12" s="272"/>
      <c r="AW12" s="272"/>
      <c r="AX12" s="272"/>
      <c r="AY12" s="272"/>
      <c r="AZ12" s="272"/>
      <c r="BA12" s="272"/>
      <c r="BB12" s="272"/>
      <c r="BC12" s="272"/>
      <c r="BD12" s="272"/>
      <c r="BE12" s="272"/>
      <c r="BF12" s="272"/>
      <c r="BG12" s="272"/>
      <c r="BH12" s="272"/>
      <c r="BI12" s="272"/>
      <c r="BJ12" s="272"/>
      <c r="BK12" s="272"/>
      <c r="BL12" s="272"/>
      <c r="BM12" s="272"/>
      <c r="BN12" s="272"/>
      <c r="BO12" s="272"/>
      <c r="BP12" s="272"/>
      <c r="BQ12" s="272"/>
      <c r="BR12" s="272"/>
      <c r="BS12" s="272"/>
      <c r="BT12" s="272"/>
      <c r="BU12" s="272"/>
      <c r="BV12" s="272"/>
      <c r="BW12" s="272"/>
      <c r="BX12" s="272"/>
      <c r="BY12" s="272"/>
      <c r="BZ12" s="272"/>
      <c r="CA12" s="272"/>
      <c r="CB12" s="272"/>
      <c r="CC12" s="272"/>
      <c r="CD12" s="272"/>
      <c r="CE12" s="272"/>
      <c r="CF12" s="272"/>
      <c r="CG12" s="272"/>
      <c r="CH12" s="272"/>
      <c r="CI12" s="272"/>
      <c r="CJ12" s="272"/>
      <c r="CK12" s="272"/>
      <c r="CL12" s="272"/>
      <c r="CM12" s="272"/>
      <c r="CN12" s="272"/>
      <c r="CO12" s="272"/>
      <c r="CP12" s="272"/>
      <c r="CQ12" s="272"/>
      <c r="CR12" s="272"/>
      <c r="CS12" s="272"/>
      <c r="CT12" s="272"/>
      <c r="CU12" s="272"/>
      <c r="CV12" s="272"/>
      <c r="CW12" s="272"/>
      <c r="CX12" s="272"/>
      <c r="CY12" s="272"/>
      <c r="CZ12" s="272"/>
      <c r="DA12" s="272"/>
      <c r="DB12" s="272"/>
      <c r="DC12" s="272"/>
      <c r="DD12" s="272"/>
      <c r="DE12" s="272"/>
      <c r="DF12" s="272"/>
      <c r="DG12" s="272"/>
      <c r="DH12" s="272"/>
      <c r="DI12" s="272"/>
      <c r="DJ12" s="272"/>
      <c r="DK12" s="272"/>
      <c r="DL12" s="272"/>
      <c r="DM12" s="272"/>
      <c r="DN12" s="272"/>
      <c r="DO12" s="272"/>
      <c r="DP12" s="272"/>
      <c r="DQ12" s="272"/>
      <c r="DR12" s="272"/>
      <c r="DS12" s="272"/>
      <c r="DT12" s="272"/>
      <c r="DU12" s="272"/>
      <c r="DV12" s="272"/>
      <c r="DW12" s="272"/>
      <c r="DX12" s="272"/>
      <c r="DY12" s="272"/>
      <c r="DZ12" s="272"/>
      <c r="EA12" s="272"/>
      <c r="EB12" s="272"/>
      <c r="EC12" s="272"/>
      <c r="ED12" s="272"/>
      <c r="EE12" s="272"/>
      <c r="EF12" s="272"/>
      <c r="EG12" s="272"/>
      <c r="EH12" s="272"/>
      <c r="EI12" s="272"/>
      <c r="EJ12" s="272"/>
      <c r="EK12" s="272"/>
      <c r="EL12" s="272"/>
      <c r="EM12" s="272"/>
      <c r="EN12" s="272"/>
      <c r="EO12" s="272"/>
      <c r="EP12" s="272"/>
      <c r="EQ12" s="272"/>
      <c r="ER12" s="272"/>
      <c r="ES12" s="272"/>
      <c r="ET12" s="272"/>
      <c r="EU12" s="272"/>
      <c r="EV12" s="272"/>
      <c r="EW12" s="272"/>
      <c r="EX12" s="272"/>
      <c r="EY12" s="272"/>
      <c r="EZ12" s="272"/>
      <c r="FA12" s="272"/>
    </row>
    <row r="13" spans="1:157" s="301" customFormat="1" ht="15" customHeight="1" x14ac:dyDescent="0.2">
      <c r="A13" s="407" t="s">
        <v>433</v>
      </c>
      <c r="B13" s="408"/>
      <c r="C13" s="409"/>
      <c r="D13" s="408"/>
      <c r="E13" s="410"/>
      <c r="F13" s="410">
        <f>H13+J13+L13</f>
        <v>430042000</v>
      </c>
      <c r="G13" s="410"/>
      <c r="H13" s="410"/>
      <c r="I13" s="410"/>
      <c r="J13" s="410"/>
      <c r="K13" s="410"/>
      <c r="L13" s="410">
        <f>SUM(L9,L11)</f>
        <v>430042000</v>
      </c>
      <c r="M13" s="411"/>
      <c r="N13" s="408"/>
      <c r="O13" s="410"/>
      <c r="P13" s="410">
        <f>R13+T13+V13</f>
        <v>202059472</v>
      </c>
      <c r="Q13" s="410"/>
      <c r="R13" s="410"/>
      <c r="S13" s="410"/>
      <c r="T13" s="410"/>
      <c r="U13" s="410"/>
      <c r="V13" s="412">
        <f>SUM(V9:V11)</f>
        <v>202059472</v>
      </c>
      <c r="W13" s="411"/>
      <c r="X13" s="408"/>
      <c r="Y13" s="410"/>
      <c r="Z13" s="410">
        <f>AB13+AD13+AF13</f>
        <v>0</v>
      </c>
      <c r="AA13" s="410"/>
      <c r="AB13" s="410"/>
      <c r="AC13" s="410"/>
      <c r="AD13" s="410"/>
      <c r="AE13" s="410"/>
      <c r="AF13" s="413">
        <f>SUM(AF9:AF11)</f>
        <v>0</v>
      </c>
      <c r="AG13" s="414"/>
      <c r="AH13" s="408"/>
      <c r="AI13" s="410"/>
      <c r="AJ13" s="410">
        <f>AL13+AN13+AP13</f>
        <v>1940927717</v>
      </c>
      <c r="AK13" s="410"/>
      <c r="AL13" s="410"/>
      <c r="AM13" s="410"/>
      <c r="AN13" s="410"/>
      <c r="AO13" s="410"/>
      <c r="AP13" s="412">
        <f>SUM(AP9:AP11)</f>
        <v>1940927717</v>
      </c>
      <c r="AQ13" s="415"/>
      <c r="AR13" s="300"/>
      <c r="AS13" s="369">
        <f>L13-V13</f>
        <v>227982528</v>
      </c>
      <c r="AT13" s="300"/>
      <c r="AU13" s="300"/>
      <c r="AV13" s="300"/>
      <c r="AW13" s="300"/>
      <c r="AX13" s="300"/>
      <c r="AY13" s="300"/>
      <c r="AZ13" s="300"/>
      <c r="BA13" s="300"/>
      <c r="BB13" s="300"/>
      <c r="BC13" s="300"/>
      <c r="BD13" s="300"/>
      <c r="BE13" s="300"/>
      <c r="BF13" s="300"/>
      <c r="BG13" s="300"/>
      <c r="BH13" s="300"/>
      <c r="BI13" s="300"/>
      <c r="BJ13" s="300"/>
      <c r="BK13" s="300"/>
      <c r="BL13" s="300"/>
      <c r="BM13" s="300"/>
      <c r="BN13" s="300"/>
      <c r="BO13" s="300"/>
      <c r="BP13" s="300"/>
      <c r="BQ13" s="300"/>
      <c r="BR13" s="300"/>
      <c r="BS13" s="300"/>
      <c r="BT13" s="300"/>
      <c r="BU13" s="300"/>
      <c r="BV13" s="300"/>
      <c r="BW13" s="300"/>
      <c r="BX13" s="300"/>
      <c r="BY13" s="300"/>
      <c r="BZ13" s="300"/>
      <c r="CA13" s="300"/>
      <c r="CB13" s="300"/>
      <c r="CC13" s="300"/>
      <c r="CD13" s="300"/>
      <c r="CE13" s="300"/>
      <c r="CF13" s="300"/>
      <c r="CG13" s="300"/>
      <c r="CH13" s="300"/>
      <c r="CI13" s="300"/>
      <c r="CJ13" s="300"/>
      <c r="CK13" s="300"/>
      <c r="CL13" s="300"/>
      <c r="CM13" s="300"/>
      <c r="CN13" s="300"/>
      <c r="CO13" s="300"/>
      <c r="CP13" s="300"/>
      <c r="CQ13" s="300"/>
      <c r="CR13" s="300"/>
      <c r="CS13" s="300"/>
      <c r="CT13" s="300"/>
      <c r="CU13" s="300"/>
      <c r="CV13" s="300"/>
      <c r="CW13" s="300"/>
      <c r="CX13" s="300"/>
      <c r="CY13" s="300"/>
      <c r="CZ13" s="300"/>
      <c r="DA13" s="300"/>
      <c r="DB13" s="300"/>
      <c r="DC13" s="300"/>
      <c r="DD13" s="300"/>
      <c r="DE13" s="300"/>
      <c r="DF13" s="300"/>
      <c r="DG13" s="300"/>
      <c r="DH13" s="300"/>
      <c r="DI13" s="300"/>
      <c r="DJ13" s="300"/>
      <c r="DK13" s="300"/>
      <c r="DL13" s="300"/>
      <c r="DM13" s="300"/>
      <c r="DN13" s="300"/>
      <c r="DO13" s="300"/>
      <c r="DP13" s="300"/>
      <c r="DQ13" s="300"/>
      <c r="DR13" s="300"/>
      <c r="DS13" s="300"/>
      <c r="DT13" s="300"/>
      <c r="DU13" s="300"/>
      <c r="DV13" s="300"/>
      <c r="DW13" s="300"/>
      <c r="DX13" s="300"/>
      <c r="DY13" s="300"/>
      <c r="DZ13" s="300"/>
      <c r="EA13" s="300"/>
      <c r="EB13" s="300"/>
      <c r="EC13" s="300"/>
      <c r="ED13" s="300"/>
      <c r="EE13" s="300"/>
      <c r="EF13" s="300"/>
      <c r="EG13" s="300"/>
      <c r="EH13" s="300"/>
      <c r="EI13" s="300"/>
      <c r="EJ13" s="300"/>
      <c r="EK13" s="300"/>
      <c r="EL13" s="300"/>
      <c r="EM13" s="300"/>
      <c r="EN13" s="300"/>
      <c r="EO13" s="300"/>
      <c r="EP13" s="300"/>
      <c r="EQ13" s="300"/>
      <c r="ER13" s="300"/>
      <c r="ES13" s="300"/>
      <c r="ET13" s="300"/>
      <c r="EU13" s="300"/>
      <c r="EV13" s="300"/>
      <c r="EW13" s="300"/>
      <c r="EX13" s="300"/>
      <c r="EY13" s="300"/>
      <c r="EZ13" s="300"/>
      <c r="FA13" s="300"/>
    </row>
    <row r="14" spans="1:157" s="279" customFormat="1" ht="15" customHeight="1" x14ac:dyDescent="0.2">
      <c r="A14" s="416" t="s">
        <v>405</v>
      </c>
      <c r="B14" s="417"/>
      <c r="C14" s="418"/>
      <c r="D14" s="417"/>
      <c r="E14" s="419"/>
      <c r="F14" s="419">
        <f t="shared" si="0"/>
        <v>430042000</v>
      </c>
      <c r="G14" s="419"/>
      <c r="H14" s="419"/>
      <c r="I14" s="419"/>
      <c r="J14" s="419"/>
      <c r="K14" s="419"/>
      <c r="L14" s="419">
        <f>SUM(L10,L12)</f>
        <v>430042000</v>
      </c>
      <c r="M14" s="420"/>
      <c r="N14" s="417"/>
      <c r="O14" s="419"/>
      <c r="P14" s="419">
        <f t="shared" si="1"/>
        <v>77002352</v>
      </c>
      <c r="Q14" s="419"/>
      <c r="R14" s="419"/>
      <c r="S14" s="419"/>
      <c r="T14" s="419"/>
      <c r="U14" s="419"/>
      <c r="V14" s="421">
        <f>SUM(V10:V12)</f>
        <v>77002352</v>
      </c>
      <c r="W14" s="420"/>
      <c r="X14" s="417"/>
      <c r="Y14" s="419"/>
      <c r="Z14" s="419">
        <f t="shared" si="2"/>
        <v>0</v>
      </c>
      <c r="AA14" s="419"/>
      <c r="AB14" s="419"/>
      <c r="AC14" s="419"/>
      <c r="AD14" s="419"/>
      <c r="AE14" s="419"/>
      <c r="AF14" s="422">
        <f>SUM(AF10:AF12)</f>
        <v>0</v>
      </c>
      <c r="AG14" s="423"/>
      <c r="AH14" s="417"/>
      <c r="AI14" s="419"/>
      <c r="AJ14" s="419">
        <f t="shared" si="3"/>
        <v>699658424</v>
      </c>
      <c r="AK14" s="419"/>
      <c r="AL14" s="419"/>
      <c r="AM14" s="419"/>
      <c r="AN14" s="419"/>
      <c r="AO14" s="419"/>
      <c r="AP14" s="421">
        <f>SUM(AP10:AP12)</f>
        <v>699658424</v>
      </c>
      <c r="AQ14" s="424"/>
      <c r="AR14" s="278"/>
      <c r="AS14" s="280">
        <f>L14-V14</f>
        <v>353039648</v>
      </c>
      <c r="AT14" s="278"/>
      <c r="AU14" s="278"/>
      <c r="AV14" s="278"/>
      <c r="AW14" s="278"/>
      <c r="AX14" s="278"/>
      <c r="AY14" s="278"/>
      <c r="AZ14" s="278"/>
      <c r="BA14" s="278"/>
      <c r="BB14" s="278"/>
      <c r="BC14" s="278"/>
      <c r="BD14" s="278"/>
      <c r="BE14" s="278"/>
      <c r="BF14" s="278"/>
      <c r="BG14" s="278"/>
      <c r="BH14" s="278"/>
      <c r="BI14" s="278"/>
      <c r="BJ14" s="278"/>
      <c r="BK14" s="278"/>
      <c r="BL14" s="278"/>
      <c r="BM14" s="278"/>
      <c r="BN14" s="278"/>
      <c r="BO14" s="278"/>
      <c r="BP14" s="278"/>
      <c r="BQ14" s="278"/>
      <c r="BR14" s="278"/>
      <c r="BS14" s="278"/>
      <c r="BT14" s="278"/>
      <c r="BU14" s="278"/>
      <c r="BV14" s="278"/>
      <c r="BW14" s="278"/>
      <c r="BX14" s="278"/>
      <c r="BY14" s="278"/>
      <c r="BZ14" s="278"/>
      <c r="CA14" s="278"/>
      <c r="CB14" s="278"/>
      <c r="CC14" s="278"/>
      <c r="CD14" s="278"/>
      <c r="CE14" s="278"/>
      <c r="CF14" s="278"/>
      <c r="CG14" s="278"/>
      <c r="CH14" s="278"/>
      <c r="CI14" s="278"/>
      <c r="CJ14" s="278"/>
      <c r="CK14" s="278"/>
      <c r="CL14" s="278"/>
      <c r="CM14" s="278"/>
      <c r="CN14" s="278"/>
      <c r="CO14" s="278"/>
      <c r="CP14" s="278"/>
      <c r="CQ14" s="278"/>
      <c r="CR14" s="278"/>
      <c r="CS14" s="278"/>
      <c r="CT14" s="278"/>
      <c r="CU14" s="278"/>
      <c r="CV14" s="278"/>
      <c r="CW14" s="278"/>
      <c r="CX14" s="278"/>
      <c r="CY14" s="278"/>
      <c r="CZ14" s="278"/>
      <c r="DA14" s="278"/>
      <c r="DB14" s="278"/>
      <c r="DC14" s="278"/>
      <c r="DD14" s="278"/>
      <c r="DE14" s="278"/>
      <c r="DF14" s="278"/>
      <c r="DG14" s="278"/>
      <c r="DH14" s="278"/>
      <c r="DI14" s="278"/>
      <c r="DJ14" s="278"/>
      <c r="DK14" s="278"/>
      <c r="DL14" s="278"/>
      <c r="DM14" s="278"/>
      <c r="DN14" s="278"/>
      <c r="DO14" s="278"/>
      <c r="DP14" s="278"/>
      <c r="DQ14" s="278"/>
      <c r="DR14" s="278"/>
      <c r="DS14" s="278"/>
      <c r="DT14" s="278"/>
      <c r="DU14" s="278"/>
      <c r="DV14" s="278"/>
      <c r="DW14" s="278"/>
      <c r="DX14" s="278"/>
      <c r="DY14" s="278"/>
      <c r="DZ14" s="278"/>
      <c r="EA14" s="278"/>
      <c r="EB14" s="278"/>
      <c r="EC14" s="278"/>
      <c r="ED14" s="278"/>
      <c r="EE14" s="278"/>
      <c r="EF14" s="278"/>
      <c r="EG14" s="278"/>
      <c r="EH14" s="278"/>
      <c r="EI14" s="278"/>
      <c r="EJ14" s="278"/>
      <c r="EK14" s="278"/>
      <c r="EL14" s="278"/>
      <c r="EM14" s="278"/>
      <c r="EN14" s="278"/>
      <c r="EO14" s="278"/>
      <c r="EP14" s="278"/>
      <c r="EQ14" s="278"/>
      <c r="ER14" s="278"/>
      <c r="ES14" s="278"/>
      <c r="ET14" s="278"/>
      <c r="EU14" s="278"/>
      <c r="EV14" s="278"/>
      <c r="EW14" s="278"/>
      <c r="EX14" s="278"/>
      <c r="EY14" s="278"/>
      <c r="EZ14" s="278"/>
      <c r="FA14" s="278"/>
    </row>
    <row r="15" spans="1:157" s="301" customFormat="1" ht="15" customHeight="1" x14ac:dyDescent="0.2">
      <c r="A15" s="294"/>
      <c r="B15" s="297"/>
      <c r="C15" s="367"/>
      <c r="D15" s="297"/>
      <c r="E15" s="298"/>
      <c r="F15" s="298"/>
      <c r="G15" s="298"/>
      <c r="H15" s="298"/>
      <c r="I15" s="298"/>
      <c r="J15" s="298"/>
      <c r="K15" s="298"/>
      <c r="L15" s="298"/>
      <c r="M15" s="368"/>
      <c r="N15" s="297"/>
      <c r="O15" s="298"/>
      <c r="P15" s="298"/>
      <c r="Q15" s="298"/>
      <c r="R15" s="298"/>
      <c r="S15" s="298"/>
      <c r="T15" s="298"/>
      <c r="U15" s="298"/>
      <c r="V15" s="350"/>
      <c r="W15" s="368"/>
      <c r="X15" s="297"/>
      <c r="Y15" s="298"/>
      <c r="Z15" s="298"/>
      <c r="AA15" s="298"/>
      <c r="AB15" s="298"/>
      <c r="AC15" s="298"/>
      <c r="AD15" s="298"/>
      <c r="AE15" s="298"/>
      <c r="AF15" s="348"/>
      <c r="AG15" s="296"/>
      <c r="AH15" s="297"/>
      <c r="AI15" s="298"/>
      <c r="AJ15" s="298"/>
      <c r="AK15" s="298"/>
      <c r="AL15" s="298"/>
      <c r="AM15" s="298"/>
      <c r="AN15" s="298"/>
      <c r="AO15" s="298"/>
      <c r="AP15" s="350"/>
      <c r="AQ15" s="299"/>
      <c r="AR15" s="300"/>
      <c r="AS15" s="300"/>
      <c r="AT15" s="300"/>
      <c r="AU15" s="300"/>
      <c r="AV15" s="300"/>
      <c r="AW15" s="300"/>
      <c r="AX15" s="300"/>
      <c r="AY15" s="300"/>
      <c r="AZ15" s="300"/>
      <c r="BA15" s="300"/>
      <c r="BB15" s="300"/>
      <c r="BC15" s="300"/>
      <c r="BD15" s="300"/>
      <c r="BE15" s="300"/>
      <c r="BF15" s="300"/>
      <c r="BG15" s="300"/>
      <c r="BH15" s="300"/>
      <c r="BI15" s="300"/>
      <c r="BJ15" s="300"/>
      <c r="BK15" s="300"/>
      <c r="BL15" s="300"/>
      <c r="BM15" s="300"/>
      <c r="BN15" s="300"/>
      <c r="BO15" s="300"/>
      <c r="BP15" s="300"/>
      <c r="BQ15" s="300"/>
      <c r="BR15" s="300"/>
      <c r="BS15" s="300"/>
      <c r="BT15" s="300"/>
      <c r="BU15" s="300"/>
      <c r="BV15" s="300"/>
      <c r="BW15" s="300"/>
      <c r="BX15" s="300"/>
      <c r="BY15" s="300"/>
      <c r="BZ15" s="300"/>
      <c r="CA15" s="300"/>
      <c r="CB15" s="300"/>
      <c r="CC15" s="300"/>
      <c r="CD15" s="300"/>
      <c r="CE15" s="300"/>
      <c r="CF15" s="300"/>
      <c r="CG15" s="300"/>
      <c r="CH15" s="300"/>
      <c r="CI15" s="300"/>
      <c r="CJ15" s="300"/>
      <c r="CK15" s="300"/>
      <c r="CL15" s="300"/>
      <c r="CM15" s="300"/>
      <c r="CN15" s="300"/>
      <c r="CO15" s="300"/>
      <c r="CP15" s="300"/>
      <c r="CQ15" s="300"/>
      <c r="CR15" s="300"/>
      <c r="CS15" s="300"/>
      <c r="CT15" s="300"/>
      <c r="CU15" s="300"/>
      <c r="CV15" s="300"/>
      <c r="CW15" s="300"/>
      <c r="CX15" s="300"/>
      <c r="CY15" s="300"/>
      <c r="CZ15" s="300"/>
      <c r="DA15" s="300"/>
      <c r="DB15" s="300"/>
      <c r="DC15" s="300"/>
      <c r="DD15" s="300"/>
      <c r="DE15" s="300"/>
      <c r="DF15" s="300"/>
      <c r="DG15" s="300"/>
      <c r="DH15" s="300"/>
      <c r="DI15" s="300"/>
      <c r="DJ15" s="300"/>
      <c r="DK15" s="300"/>
      <c r="DL15" s="300"/>
      <c r="DM15" s="300"/>
      <c r="DN15" s="300"/>
      <c r="DO15" s="300"/>
      <c r="DP15" s="300"/>
      <c r="DQ15" s="300"/>
      <c r="DR15" s="300"/>
      <c r="DS15" s="300"/>
      <c r="DT15" s="300"/>
      <c r="DU15" s="300"/>
      <c r="DV15" s="300"/>
      <c r="DW15" s="300"/>
      <c r="DX15" s="300"/>
      <c r="DY15" s="300"/>
      <c r="DZ15" s="300"/>
      <c r="EA15" s="300"/>
      <c r="EB15" s="300"/>
      <c r="EC15" s="300"/>
      <c r="ED15" s="300"/>
      <c r="EE15" s="300"/>
      <c r="EF15" s="300"/>
      <c r="EG15" s="300"/>
      <c r="EH15" s="300"/>
      <c r="EI15" s="300"/>
      <c r="EJ15" s="300"/>
      <c r="EK15" s="300"/>
      <c r="EL15" s="300"/>
      <c r="EM15" s="300"/>
      <c r="EN15" s="300"/>
      <c r="EO15" s="300"/>
      <c r="EP15" s="300"/>
      <c r="EQ15" s="300"/>
      <c r="ER15" s="300"/>
      <c r="ES15" s="300"/>
      <c r="ET15" s="300"/>
      <c r="EU15" s="300"/>
      <c r="EV15" s="300"/>
      <c r="EW15" s="300"/>
      <c r="EX15" s="300"/>
      <c r="EY15" s="300"/>
      <c r="EZ15" s="300"/>
      <c r="FA15" s="300"/>
    </row>
    <row r="16" spans="1:157" s="279" customFormat="1" ht="15" customHeight="1" x14ac:dyDescent="0.2">
      <c r="A16" s="311"/>
      <c r="B16" s="314"/>
      <c r="C16" s="365"/>
      <c r="D16" s="314"/>
      <c r="E16" s="315"/>
      <c r="F16" s="315"/>
      <c r="G16" s="315"/>
      <c r="H16" s="315"/>
      <c r="I16" s="315"/>
      <c r="J16" s="315"/>
      <c r="K16" s="315"/>
      <c r="L16" s="315"/>
      <c r="M16" s="366"/>
      <c r="N16" s="314"/>
      <c r="O16" s="315"/>
      <c r="P16" s="315"/>
      <c r="Q16" s="315"/>
      <c r="R16" s="315"/>
      <c r="S16" s="315"/>
      <c r="T16" s="315"/>
      <c r="U16" s="315"/>
      <c r="V16" s="355"/>
      <c r="W16" s="366"/>
      <c r="X16" s="314"/>
      <c r="Y16" s="315"/>
      <c r="Z16" s="315"/>
      <c r="AA16" s="315"/>
      <c r="AB16" s="315"/>
      <c r="AC16" s="315"/>
      <c r="AD16" s="315"/>
      <c r="AE16" s="315"/>
      <c r="AF16" s="353"/>
      <c r="AG16" s="313"/>
      <c r="AH16" s="314"/>
      <c r="AI16" s="315"/>
      <c r="AJ16" s="315"/>
      <c r="AK16" s="315"/>
      <c r="AL16" s="315"/>
      <c r="AM16" s="315"/>
      <c r="AN16" s="315"/>
      <c r="AO16" s="315"/>
      <c r="AP16" s="355"/>
      <c r="AQ16" s="316"/>
      <c r="AR16" s="278"/>
      <c r="AS16" s="278"/>
      <c r="AT16" s="278"/>
      <c r="AU16" s="278"/>
      <c r="AV16" s="278"/>
      <c r="AW16" s="278"/>
      <c r="AX16" s="278"/>
      <c r="AY16" s="278"/>
      <c r="AZ16" s="278"/>
      <c r="BA16" s="278"/>
      <c r="BB16" s="278"/>
      <c r="BC16" s="278"/>
      <c r="BD16" s="278"/>
      <c r="BE16" s="278"/>
      <c r="BF16" s="278"/>
      <c r="BG16" s="278"/>
      <c r="BH16" s="278"/>
      <c r="BI16" s="278"/>
      <c r="BJ16" s="278"/>
      <c r="BK16" s="278"/>
      <c r="BL16" s="278"/>
      <c r="BM16" s="278"/>
      <c r="BN16" s="278"/>
      <c r="BO16" s="278"/>
      <c r="BP16" s="278"/>
      <c r="BQ16" s="278"/>
      <c r="BR16" s="278"/>
      <c r="BS16" s="278"/>
      <c r="BT16" s="278"/>
      <c r="BU16" s="278"/>
      <c r="BV16" s="278"/>
      <c r="BW16" s="278"/>
      <c r="BX16" s="278"/>
      <c r="BY16" s="278"/>
      <c r="BZ16" s="278"/>
      <c r="CA16" s="278"/>
      <c r="CB16" s="278"/>
      <c r="CC16" s="278"/>
      <c r="CD16" s="278"/>
      <c r="CE16" s="278"/>
      <c r="CF16" s="278"/>
      <c r="CG16" s="278"/>
      <c r="CH16" s="278"/>
      <c r="CI16" s="278"/>
      <c r="CJ16" s="278"/>
      <c r="CK16" s="278"/>
      <c r="CL16" s="278"/>
      <c r="CM16" s="278"/>
      <c r="CN16" s="278"/>
      <c r="CO16" s="278"/>
      <c r="CP16" s="278"/>
      <c r="CQ16" s="278"/>
      <c r="CR16" s="278"/>
      <c r="CS16" s="278"/>
      <c r="CT16" s="278"/>
      <c r="CU16" s="278"/>
      <c r="CV16" s="278"/>
      <c r="CW16" s="278"/>
      <c r="CX16" s="278"/>
      <c r="CY16" s="278"/>
      <c r="CZ16" s="278"/>
      <c r="DA16" s="278"/>
      <c r="DB16" s="278"/>
      <c r="DC16" s="278"/>
      <c r="DD16" s="278"/>
      <c r="DE16" s="278"/>
      <c r="DF16" s="278"/>
      <c r="DG16" s="278"/>
      <c r="DH16" s="278"/>
      <c r="DI16" s="278"/>
      <c r="DJ16" s="278"/>
      <c r="DK16" s="278"/>
      <c r="DL16" s="278"/>
      <c r="DM16" s="278"/>
      <c r="DN16" s="278"/>
      <c r="DO16" s="278"/>
      <c r="DP16" s="278"/>
      <c r="DQ16" s="278"/>
      <c r="DR16" s="278"/>
      <c r="DS16" s="278"/>
      <c r="DT16" s="278"/>
      <c r="DU16" s="278"/>
      <c r="DV16" s="278"/>
      <c r="DW16" s="278"/>
      <c r="DX16" s="278"/>
      <c r="DY16" s="278"/>
      <c r="DZ16" s="278"/>
      <c r="EA16" s="278"/>
      <c r="EB16" s="278"/>
      <c r="EC16" s="278"/>
      <c r="ED16" s="278"/>
      <c r="EE16" s="278"/>
      <c r="EF16" s="278"/>
      <c r="EG16" s="278"/>
      <c r="EH16" s="278"/>
      <c r="EI16" s="278"/>
      <c r="EJ16" s="278"/>
      <c r="EK16" s="278"/>
      <c r="EL16" s="278"/>
      <c r="EM16" s="278"/>
      <c r="EN16" s="278"/>
      <c r="EO16" s="278"/>
      <c r="EP16" s="278"/>
      <c r="EQ16" s="278"/>
      <c r="ER16" s="278"/>
      <c r="ES16" s="278"/>
      <c r="ET16" s="278"/>
      <c r="EU16" s="278"/>
      <c r="EV16" s="278"/>
      <c r="EW16" s="278"/>
      <c r="EX16" s="278"/>
      <c r="EY16" s="278"/>
      <c r="EZ16" s="278"/>
      <c r="FA16" s="278"/>
    </row>
    <row r="17" spans="1:157" s="301" customFormat="1" ht="15" customHeight="1" x14ac:dyDescent="0.2">
      <c r="A17" s="294" t="s">
        <v>406</v>
      </c>
      <c r="B17" s="297"/>
      <c r="C17" s="347">
        <v>0</v>
      </c>
      <c r="D17" s="297"/>
      <c r="E17" s="298">
        <f>G17+I17+K17</f>
        <v>0</v>
      </c>
      <c r="F17" s="298">
        <f>H17+J17+L17</f>
        <v>390948133</v>
      </c>
      <c r="G17" s="298">
        <v>0</v>
      </c>
      <c r="H17" s="298">
        <f>H33+H41+H55+H61+H75</f>
        <v>0</v>
      </c>
      <c r="I17" s="298">
        <v>0</v>
      </c>
      <c r="J17" s="298">
        <f>J33+J41+J55+J61+J75</f>
        <v>0</v>
      </c>
      <c r="K17" s="298"/>
      <c r="L17" s="298">
        <f>L33+L41+L55+L61+L75+L83</f>
        <v>390948133</v>
      </c>
      <c r="M17" s="351">
        <v>0</v>
      </c>
      <c r="N17" s="297"/>
      <c r="O17" s="298">
        <f>Q17+S17+U17</f>
        <v>0</v>
      </c>
      <c r="P17" s="298">
        <f>R17+T17+V17</f>
        <v>54550794</v>
      </c>
      <c r="Q17" s="298">
        <v>0</v>
      </c>
      <c r="R17" s="298">
        <f>R33+R41+R55+R61+R75</f>
        <v>0</v>
      </c>
      <c r="S17" s="298">
        <v>0</v>
      </c>
      <c r="T17" s="298">
        <f>T33+T41+T55+T61+T75</f>
        <v>0</v>
      </c>
      <c r="U17" s="298"/>
      <c r="V17" s="350">
        <f>SUM(V19:V29)</f>
        <v>54550794</v>
      </c>
      <c r="W17" s="351"/>
      <c r="X17" s="297"/>
      <c r="Y17" s="298">
        <f>AA17+AC17+AE17</f>
        <v>0</v>
      </c>
      <c r="Z17" s="298">
        <f>AB17+AD17+AF17</f>
        <v>0</v>
      </c>
      <c r="AA17" s="298">
        <v>0</v>
      </c>
      <c r="AB17" s="298">
        <f>AB33+AB41+AB55+AB61+AB75</f>
        <v>0</v>
      </c>
      <c r="AC17" s="298">
        <v>0</v>
      </c>
      <c r="AD17" s="298">
        <f>AD33+AD41+AD55+AD61+AD75</f>
        <v>0</v>
      </c>
      <c r="AE17" s="298"/>
      <c r="AF17" s="348">
        <f>SUM(AF19:AF29)</f>
        <v>0</v>
      </c>
      <c r="AG17" s="349">
        <v>0</v>
      </c>
      <c r="AH17" s="297"/>
      <c r="AI17" s="298">
        <f>AK17+AM17+AO17</f>
        <v>0</v>
      </c>
      <c r="AJ17" s="298">
        <f>AL17+AN17+AP17</f>
        <v>599769328</v>
      </c>
      <c r="AK17" s="298">
        <v>0</v>
      </c>
      <c r="AL17" s="298">
        <f>AL33+AL41+AL55+AL61+AL75</f>
        <v>0</v>
      </c>
      <c r="AM17" s="298">
        <v>0</v>
      </c>
      <c r="AN17" s="298">
        <f>AN33+AN41+AN55+AN61+AN75</f>
        <v>0</v>
      </c>
      <c r="AO17" s="298"/>
      <c r="AP17" s="350">
        <f>SUM(AP19:AP29)</f>
        <v>599769328</v>
      </c>
      <c r="AQ17" s="299"/>
      <c r="AR17" s="300"/>
      <c r="AS17" s="300"/>
      <c r="AT17" s="300"/>
      <c r="AU17" s="300"/>
      <c r="AV17" s="300"/>
      <c r="AW17" s="300"/>
      <c r="AX17" s="300"/>
      <c r="AY17" s="300"/>
      <c r="AZ17" s="300"/>
      <c r="BA17" s="300"/>
      <c r="BB17" s="300"/>
      <c r="BC17" s="300"/>
      <c r="BD17" s="300"/>
      <c r="BE17" s="300"/>
      <c r="BF17" s="300"/>
      <c r="BG17" s="300"/>
      <c r="BH17" s="300"/>
      <c r="BI17" s="300"/>
      <c r="BJ17" s="300"/>
      <c r="BK17" s="300"/>
      <c r="BL17" s="300"/>
      <c r="BM17" s="300"/>
      <c r="BN17" s="300"/>
      <c r="BO17" s="300"/>
      <c r="BP17" s="300"/>
      <c r="BQ17" s="300"/>
      <c r="BR17" s="300"/>
      <c r="BS17" s="300"/>
      <c r="BT17" s="300"/>
      <c r="BU17" s="300"/>
      <c r="BV17" s="300"/>
      <c r="BW17" s="300"/>
      <c r="BX17" s="300"/>
      <c r="BY17" s="300"/>
      <c r="BZ17" s="300"/>
      <c r="CA17" s="300"/>
      <c r="CB17" s="300"/>
      <c r="CC17" s="300"/>
      <c r="CD17" s="300"/>
      <c r="CE17" s="300"/>
      <c r="CF17" s="300"/>
      <c r="CG17" s="300"/>
      <c r="CH17" s="300"/>
      <c r="CI17" s="300"/>
      <c r="CJ17" s="300"/>
      <c r="CK17" s="300"/>
      <c r="CL17" s="300"/>
      <c r="CM17" s="300"/>
      <c r="CN17" s="300"/>
      <c r="CO17" s="300"/>
      <c r="CP17" s="300"/>
      <c r="CQ17" s="300"/>
      <c r="CR17" s="300"/>
      <c r="CS17" s="300"/>
      <c r="CT17" s="300"/>
      <c r="CU17" s="300"/>
      <c r="CV17" s="300"/>
      <c r="CW17" s="300"/>
      <c r="CX17" s="300"/>
      <c r="CY17" s="300"/>
      <c r="CZ17" s="300"/>
      <c r="DA17" s="300"/>
      <c r="DB17" s="300"/>
      <c r="DC17" s="300"/>
      <c r="DD17" s="300"/>
      <c r="DE17" s="300"/>
      <c r="DF17" s="300"/>
      <c r="DG17" s="300"/>
      <c r="DH17" s="300"/>
      <c r="DI17" s="300"/>
      <c r="DJ17" s="300"/>
      <c r="DK17" s="300"/>
      <c r="DL17" s="300"/>
      <c r="DM17" s="300"/>
      <c r="DN17" s="300"/>
      <c r="DO17" s="300"/>
      <c r="DP17" s="300"/>
      <c r="DQ17" s="300"/>
      <c r="DR17" s="300"/>
      <c r="DS17" s="300"/>
      <c r="DT17" s="300"/>
      <c r="DU17" s="300"/>
      <c r="DV17" s="300"/>
      <c r="DW17" s="300"/>
      <c r="DX17" s="300"/>
      <c r="DY17" s="300"/>
      <c r="DZ17" s="300"/>
      <c r="EA17" s="300"/>
      <c r="EB17" s="300"/>
      <c r="EC17" s="300"/>
      <c r="ED17" s="300"/>
      <c r="EE17" s="300"/>
      <c r="EF17" s="300"/>
      <c r="EG17" s="300"/>
      <c r="EH17" s="300"/>
      <c r="EI17" s="300"/>
      <c r="EJ17" s="300"/>
      <c r="EK17" s="300"/>
      <c r="EL17" s="300"/>
      <c r="EM17" s="300"/>
      <c r="EN17" s="300"/>
      <c r="EO17" s="300"/>
      <c r="EP17" s="300"/>
      <c r="EQ17" s="300"/>
      <c r="ER17" s="300"/>
      <c r="ES17" s="300"/>
      <c r="ET17" s="300"/>
      <c r="EU17" s="300"/>
      <c r="EV17" s="300"/>
      <c r="EW17" s="300"/>
      <c r="EX17" s="300"/>
      <c r="EY17" s="300"/>
      <c r="EZ17" s="300"/>
      <c r="FA17" s="300"/>
    </row>
    <row r="18" spans="1:157" s="279" customFormat="1" ht="15" customHeight="1" x14ac:dyDescent="0.2">
      <c r="A18" s="311" t="s">
        <v>406</v>
      </c>
      <c r="B18" s="314" t="s">
        <v>0</v>
      </c>
      <c r="C18" s="352">
        <v>0</v>
      </c>
      <c r="D18" s="314" t="s">
        <v>0</v>
      </c>
      <c r="E18" s="315">
        <f t="shared" ref="E18:F82" si="4">G18+I18+K18</f>
        <v>0</v>
      </c>
      <c r="F18" s="315">
        <f t="shared" si="4"/>
        <v>390948133</v>
      </c>
      <c r="G18" s="315">
        <v>0</v>
      </c>
      <c r="H18" s="315">
        <f>H34+H42+H56+H62+H76</f>
        <v>0</v>
      </c>
      <c r="I18" s="315">
        <v>0</v>
      </c>
      <c r="J18" s="315">
        <f>J34+J42+J56+J62+J76</f>
        <v>0</v>
      </c>
      <c r="K18" s="315"/>
      <c r="L18" s="315">
        <f>L34+L42+L56+L62+L76+L84</f>
        <v>390948133</v>
      </c>
      <c r="M18" s="356">
        <v>0</v>
      </c>
      <c r="N18" s="314" t="s">
        <v>0</v>
      </c>
      <c r="O18" s="315">
        <f t="shared" ref="O18:P88" si="5">Q18+S18+U18</f>
        <v>0</v>
      </c>
      <c r="P18" s="315">
        <f t="shared" si="5"/>
        <v>65048312</v>
      </c>
      <c r="Q18" s="315">
        <v>0</v>
      </c>
      <c r="R18" s="315">
        <f>R34+R42+R56+R62+R76</f>
        <v>0</v>
      </c>
      <c r="S18" s="315">
        <v>0</v>
      </c>
      <c r="T18" s="315">
        <f>T34+T42+T56+T62+T76</f>
        <v>0</v>
      </c>
      <c r="U18" s="315"/>
      <c r="V18" s="355">
        <f>SUM(V20:V30)</f>
        <v>65048312</v>
      </c>
      <c r="W18" s="356"/>
      <c r="X18" s="314" t="s">
        <v>0</v>
      </c>
      <c r="Y18" s="315">
        <f t="shared" ref="Y18:Z88" si="6">AA18+AC18+AE18</f>
        <v>0</v>
      </c>
      <c r="Z18" s="315">
        <f t="shared" si="6"/>
        <v>0</v>
      </c>
      <c r="AA18" s="315">
        <v>0</v>
      </c>
      <c r="AB18" s="315">
        <f>AB34+AB42+AB56+AB62+AB76</f>
        <v>0</v>
      </c>
      <c r="AC18" s="315">
        <v>0</v>
      </c>
      <c r="AD18" s="315">
        <f>AD34+AD42+AD56+AD62+AD76</f>
        <v>0</v>
      </c>
      <c r="AE18" s="315"/>
      <c r="AF18" s="353">
        <f>SUM(AF20:AF30)</f>
        <v>0</v>
      </c>
      <c r="AG18" s="354">
        <v>0</v>
      </c>
      <c r="AH18" s="314" t="s">
        <v>0</v>
      </c>
      <c r="AI18" s="315">
        <f t="shared" ref="AI18:AJ88" si="7">AK18+AM18+AO18</f>
        <v>0</v>
      </c>
      <c r="AJ18" s="315">
        <f t="shared" si="7"/>
        <v>581525019</v>
      </c>
      <c r="AK18" s="315">
        <v>0</v>
      </c>
      <c r="AL18" s="315">
        <f>AL34+AL42+AL56+AL62+AL76</f>
        <v>0</v>
      </c>
      <c r="AM18" s="315">
        <v>0</v>
      </c>
      <c r="AN18" s="315">
        <f>AN34+AN42+AN56+AN62+AN76</f>
        <v>0</v>
      </c>
      <c r="AO18" s="315"/>
      <c r="AP18" s="355">
        <f>SUM(AP20:AP30)</f>
        <v>581525019</v>
      </c>
      <c r="AQ18" s="316"/>
      <c r="AR18" s="278"/>
      <c r="AS18" s="278"/>
      <c r="AT18" s="278"/>
      <c r="AU18" s="278"/>
      <c r="AV18" s="278"/>
      <c r="AW18" s="278"/>
      <c r="AX18" s="278"/>
      <c r="AY18" s="278"/>
      <c r="AZ18" s="278"/>
      <c r="BA18" s="278"/>
      <c r="BB18" s="278"/>
      <c r="BC18" s="278"/>
      <c r="BD18" s="278"/>
      <c r="BE18" s="278"/>
      <c r="BF18" s="278"/>
      <c r="BG18" s="278"/>
      <c r="BH18" s="278"/>
      <c r="BI18" s="278"/>
      <c r="BJ18" s="278"/>
      <c r="BK18" s="278"/>
      <c r="BL18" s="278"/>
      <c r="BM18" s="278"/>
      <c r="BN18" s="278"/>
      <c r="BO18" s="278"/>
      <c r="BP18" s="278"/>
      <c r="BQ18" s="278"/>
      <c r="BR18" s="278"/>
      <c r="BS18" s="278"/>
      <c r="BT18" s="278"/>
      <c r="BU18" s="278"/>
      <c r="BV18" s="278"/>
      <c r="BW18" s="278"/>
      <c r="BX18" s="278"/>
      <c r="BY18" s="278"/>
      <c r="BZ18" s="278"/>
      <c r="CA18" s="278"/>
      <c r="CB18" s="278"/>
      <c r="CC18" s="278"/>
      <c r="CD18" s="278"/>
      <c r="CE18" s="278"/>
      <c r="CF18" s="278"/>
      <c r="CG18" s="278"/>
      <c r="CH18" s="278"/>
      <c r="CI18" s="278"/>
      <c r="CJ18" s="278"/>
      <c r="CK18" s="278"/>
      <c r="CL18" s="278"/>
      <c r="CM18" s="278"/>
      <c r="CN18" s="278"/>
      <c r="CO18" s="278"/>
      <c r="CP18" s="278"/>
      <c r="CQ18" s="278"/>
      <c r="CR18" s="278"/>
      <c r="CS18" s="278"/>
      <c r="CT18" s="278"/>
      <c r="CU18" s="278"/>
      <c r="CV18" s="278"/>
      <c r="CW18" s="278"/>
      <c r="CX18" s="278"/>
      <c r="CY18" s="278"/>
      <c r="CZ18" s="278"/>
      <c r="DA18" s="278"/>
      <c r="DB18" s="278"/>
      <c r="DC18" s="278"/>
      <c r="DD18" s="278"/>
      <c r="DE18" s="278"/>
      <c r="DF18" s="278"/>
      <c r="DG18" s="278"/>
      <c r="DH18" s="278"/>
      <c r="DI18" s="278"/>
      <c r="DJ18" s="278"/>
      <c r="DK18" s="278"/>
      <c r="DL18" s="278"/>
      <c r="DM18" s="278"/>
      <c r="DN18" s="278"/>
      <c r="DO18" s="278"/>
      <c r="DP18" s="278"/>
      <c r="DQ18" s="278"/>
      <c r="DR18" s="278"/>
      <c r="DS18" s="278"/>
      <c r="DT18" s="278"/>
      <c r="DU18" s="278"/>
      <c r="DV18" s="278"/>
      <c r="DW18" s="278"/>
      <c r="DX18" s="278"/>
      <c r="DY18" s="278"/>
      <c r="DZ18" s="278"/>
      <c r="EA18" s="278"/>
      <c r="EB18" s="278"/>
      <c r="EC18" s="278"/>
      <c r="ED18" s="278"/>
      <c r="EE18" s="278"/>
      <c r="EF18" s="278"/>
      <c r="EG18" s="278"/>
      <c r="EH18" s="278"/>
      <c r="EI18" s="278"/>
      <c r="EJ18" s="278"/>
      <c r="EK18" s="278"/>
      <c r="EL18" s="278"/>
      <c r="EM18" s="278"/>
      <c r="EN18" s="278"/>
      <c r="EO18" s="278"/>
      <c r="EP18" s="278" t="s">
        <v>0</v>
      </c>
      <c r="EQ18" s="278" t="s">
        <v>0</v>
      </c>
      <c r="ER18" s="278"/>
      <c r="ES18" s="278"/>
      <c r="ET18" s="278"/>
      <c r="EU18" s="278"/>
      <c r="EV18" s="278"/>
      <c r="EW18" s="278"/>
      <c r="EX18" s="278"/>
      <c r="EY18" s="278"/>
      <c r="EZ18" s="278"/>
      <c r="FA18" s="278"/>
    </row>
    <row r="19" spans="1:157" s="301" customFormat="1" ht="15" customHeight="1" x14ac:dyDescent="0.2">
      <c r="A19" s="303" t="s">
        <v>407</v>
      </c>
      <c r="B19" s="361" t="s">
        <v>408</v>
      </c>
      <c r="C19" s="362">
        <f>C43+C57+C63</f>
        <v>5937.2999999999993</v>
      </c>
      <c r="D19" s="306" t="s">
        <v>144</v>
      </c>
      <c r="E19" s="307">
        <f>G19+I19+K19</f>
        <v>22792</v>
      </c>
      <c r="F19" s="307">
        <f>H19+J19+L19</f>
        <v>135322941</v>
      </c>
      <c r="G19" s="307"/>
      <c r="H19" s="307">
        <f>TRUNC(C19*G19,0)</f>
        <v>0</v>
      </c>
      <c r="I19" s="307"/>
      <c r="J19" s="307">
        <f>TRUNC(C19*I19,0)</f>
        <v>0</v>
      </c>
      <c r="K19" s="307">
        <v>22792</v>
      </c>
      <c r="L19" s="307">
        <f>L43+L57+L63</f>
        <v>135322941</v>
      </c>
      <c r="M19" s="364"/>
      <c r="N19" s="306" t="s">
        <v>144</v>
      </c>
      <c r="O19" s="307">
        <f>Q19+S19+U19</f>
        <v>22792</v>
      </c>
      <c r="P19" s="307">
        <f>R19+T19+V19</f>
        <v>0</v>
      </c>
      <c r="Q19" s="307"/>
      <c r="R19" s="307">
        <f>TRUNC(M19*Q19,0)</f>
        <v>0</v>
      </c>
      <c r="S19" s="307"/>
      <c r="T19" s="307">
        <f>TRUNC(M19*S19,0)</f>
        <v>0</v>
      </c>
      <c r="U19" s="307">
        <v>22792</v>
      </c>
      <c r="V19" s="338">
        <f>TRUNC(M19*U19,0)</f>
        <v>0</v>
      </c>
      <c r="W19" s="364"/>
      <c r="X19" s="306" t="s">
        <v>144</v>
      </c>
      <c r="Y19" s="307">
        <f>AA19+AC19+AE19</f>
        <v>22792</v>
      </c>
      <c r="Z19" s="307">
        <f>AB19+AD19+AF19</f>
        <v>0</v>
      </c>
      <c r="AA19" s="307"/>
      <c r="AB19" s="307">
        <f>TRUNC(W19*AA19,0)</f>
        <v>0</v>
      </c>
      <c r="AC19" s="307"/>
      <c r="AD19" s="307">
        <f>TRUNC(W19*AC19,0)</f>
        <v>0</v>
      </c>
      <c r="AE19" s="307">
        <v>22792</v>
      </c>
      <c r="AF19" s="363">
        <f>TRUNC(W19*AE19,0)</f>
        <v>0</v>
      </c>
      <c r="AG19" s="305">
        <f>C19-M19-W19</f>
        <v>5937.2999999999993</v>
      </c>
      <c r="AH19" s="306" t="s">
        <v>144</v>
      </c>
      <c r="AI19" s="307">
        <f>AK19+AM19+AO19</f>
        <v>22792</v>
      </c>
      <c r="AJ19" s="307">
        <f>AL19+AN19+AP19</f>
        <v>135322941</v>
      </c>
      <c r="AK19" s="307"/>
      <c r="AL19" s="307">
        <f>TRUNC(AG19*AK19,0)</f>
        <v>0</v>
      </c>
      <c r="AM19" s="307"/>
      <c r="AN19" s="307">
        <f>TRUNC(AG19*AM19,0)</f>
        <v>0</v>
      </c>
      <c r="AO19" s="307">
        <v>22792</v>
      </c>
      <c r="AP19" s="338">
        <f>TRUNC(AG19*AO19,0)</f>
        <v>135322941</v>
      </c>
      <c r="AQ19" s="308"/>
      <c r="AR19" s="300"/>
      <c r="AS19" s="338">
        <v>0</v>
      </c>
      <c r="AT19" s="300"/>
      <c r="AU19" s="300"/>
      <c r="AV19" s="300"/>
      <c r="AW19" s="300"/>
      <c r="AX19" s="300"/>
      <c r="AY19" s="300"/>
      <c r="AZ19" s="300"/>
      <c r="BA19" s="300"/>
      <c r="BB19" s="300"/>
      <c r="BC19" s="300"/>
      <c r="BD19" s="300"/>
      <c r="BE19" s="300"/>
      <c r="BF19" s="300"/>
      <c r="BG19" s="300"/>
      <c r="BH19" s="300"/>
      <c r="BI19" s="300"/>
      <c r="BJ19" s="300"/>
      <c r="BK19" s="300"/>
      <c r="BL19" s="300"/>
      <c r="BM19" s="300"/>
      <c r="BN19" s="300"/>
      <c r="BO19" s="300"/>
      <c r="BP19" s="300"/>
      <c r="BQ19" s="300"/>
      <c r="BR19" s="300"/>
      <c r="BS19" s="300"/>
      <c r="BT19" s="300"/>
      <c r="BU19" s="300"/>
      <c r="BV19" s="300"/>
      <c r="BW19" s="300"/>
      <c r="BX19" s="300"/>
      <c r="BY19" s="300"/>
      <c r="BZ19" s="300"/>
      <c r="CA19" s="300"/>
      <c r="CB19" s="300"/>
      <c r="CC19" s="300"/>
      <c r="CD19" s="300"/>
      <c r="CE19" s="300"/>
      <c r="CF19" s="300"/>
      <c r="CG19" s="300"/>
      <c r="CH19" s="300"/>
      <c r="CI19" s="300"/>
      <c r="CJ19" s="300"/>
      <c r="CK19" s="300"/>
      <c r="CL19" s="300"/>
      <c r="CM19" s="300"/>
      <c r="CN19" s="300"/>
      <c r="CO19" s="300"/>
      <c r="CP19" s="300"/>
      <c r="CQ19" s="300"/>
      <c r="CR19" s="300"/>
      <c r="CS19" s="300"/>
      <c r="CT19" s="300"/>
      <c r="CU19" s="300"/>
      <c r="CV19" s="300"/>
      <c r="CW19" s="300"/>
      <c r="CX19" s="300"/>
      <c r="CY19" s="300"/>
      <c r="CZ19" s="300"/>
      <c r="DA19" s="300"/>
      <c r="DB19" s="300"/>
      <c r="DC19" s="300"/>
      <c r="DD19" s="300"/>
      <c r="DE19" s="300"/>
      <c r="DF19" s="300"/>
      <c r="DG19" s="300"/>
      <c r="DH19" s="300"/>
      <c r="DI19" s="300"/>
      <c r="DJ19" s="300"/>
      <c r="DK19" s="300"/>
      <c r="DL19" s="300"/>
      <c r="DM19" s="300"/>
      <c r="DN19" s="300"/>
      <c r="DO19" s="300"/>
      <c r="DP19" s="300"/>
      <c r="DQ19" s="300"/>
      <c r="DR19" s="300"/>
      <c r="DS19" s="300"/>
      <c r="DT19" s="300"/>
      <c r="DU19" s="300"/>
      <c r="DV19" s="300"/>
      <c r="DW19" s="300"/>
      <c r="DX19" s="300"/>
      <c r="DY19" s="300"/>
      <c r="DZ19" s="300"/>
      <c r="EA19" s="300"/>
      <c r="EB19" s="300"/>
      <c r="EC19" s="300"/>
      <c r="ED19" s="300"/>
      <c r="EE19" s="300"/>
      <c r="EF19" s="300"/>
      <c r="EG19" s="300"/>
      <c r="EH19" s="300"/>
      <c r="EI19" s="300"/>
      <c r="EJ19" s="300"/>
      <c r="EK19" s="300"/>
      <c r="EL19" s="300"/>
      <c r="EM19" s="300"/>
      <c r="EN19" s="300"/>
      <c r="EO19" s="300"/>
      <c r="EP19" s="300"/>
      <c r="EQ19" s="300"/>
      <c r="ER19" s="300"/>
      <c r="ES19" s="300"/>
      <c r="ET19" s="300"/>
      <c r="EU19" s="300"/>
      <c r="EV19" s="300"/>
      <c r="EW19" s="300"/>
      <c r="EX19" s="300"/>
      <c r="EY19" s="300"/>
      <c r="EZ19" s="300"/>
      <c r="FA19" s="300"/>
    </row>
    <row r="20" spans="1:157" s="279" customFormat="1" ht="15" customHeight="1" x14ac:dyDescent="0.2">
      <c r="A20" s="281" t="s">
        <v>407</v>
      </c>
      <c r="B20" s="357" t="s">
        <v>408</v>
      </c>
      <c r="C20" s="358">
        <f>C44+C58+C64</f>
        <v>5937.2999999999993</v>
      </c>
      <c r="D20" s="283" t="s">
        <v>144</v>
      </c>
      <c r="E20" s="284">
        <f t="shared" si="4"/>
        <v>22792</v>
      </c>
      <c r="F20" s="284">
        <f t="shared" si="4"/>
        <v>135322941</v>
      </c>
      <c r="G20" s="284"/>
      <c r="H20" s="284">
        <f t="shared" ref="H20:H30" si="8">TRUNC(C20*G20,0)</f>
        <v>0</v>
      </c>
      <c r="I20" s="284"/>
      <c r="J20" s="284">
        <f t="shared" ref="J20:J30" si="9">TRUNC(C20*I20,0)</f>
        <v>0</v>
      </c>
      <c r="K20" s="284">
        <v>22792</v>
      </c>
      <c r="L20" s="284">
        <f>L44+L58+L64</f>
        <v>135322941</v>
      </c>
      <c r="M20" s="360"/>
      <c r="N20" s="283" t="s">
        <v>144</v>
      </c>
      <c r="O20" s="284">
        <f t="shared" si="5"/>
        <v>22792</v>
      </c>
      <c r="P20" s="284">
        <f t="shared" si="5"/>
        <v>0</v>
      </c>
      <c r="Q20" s="284"/>
      <c r="R20" s="284">
        <f t="shared" ref="R20:R30" si="10">TRUNC(M20*Q20,0)</f>
        <v>0</v>
      </c>
      <c r="S20" s="284"/>
      <c r="T20" s="284">
        <f t="shared" ref="T20:T30" si="11">TRUNC(M20*S20,0)</f>
        <v>0</v>
      </c>
      <c r="U20" s="284">
        <v>22792</v>
      </c>
      <c r="V20" s="285">
        <f t="shared" ref="V20:V28" si="12">TRUNC(M20*U20,0)</f>
        <v>0</v>
      </c>
      <c r="W20" s="360"/>
      <c r="X20" s="283" t="s">
        <v>144</v>
      </c>
      <c r="Y20" s="284">
        <f t="shared" si="6"/>
        <v>22792</v>
      </c>
      <c r="Z20" s="284">
        <f t="shared" si="6"/>
        <v>0</v>
      </c>
      <c r="AA20" s="284"/>
      <c r="AB20" s="284">
        <f t="shared" ref="AB20:AB30" si="13">TRUNC(W20*AA20,0)</f>
        <v>0</v>
      </c>
      <c r="AC20" s="284"/>
      <c r="AD20" s="284">
        <f t="shared" ref="AD20:AD30" si="14">TRUNC(W20*AC20,0)</f>
        <v>0</v>
      </c>
      <c r="AE20" s="284">
        <v>22792</v>
      </c>
      <c r="AF20" s="359">
        <f t="shared" ref="AF20:AF30" si="15">TRUNC(W20*AE20,0)</f>
        <v>0</v>
      </c>
      <c r="AG20" s="302">
        <f>C20-M20-W20</f>
        <v>5937.2999999999993</v>
      </c>
      <c r="AH20" s="283" t="s">
        <v>144</v>
      </c>
      <c r="AI20" s="284">
        <f t="shared" si="7"/>
        <v>22792</v>
      </c>
      <c r="AJ20" s="284">
        <f t="shared" si="7"/>
        <v>135322941</v>
      </c>
      <c r="AK20" s="284"/>
      <c r="AL20" s="284">
        <f t="shared" ref="AL20:AL30" si="16">TRUNC(AG20*AK20,0)</f>
        <v>0</v>
      </c>
      <c r="AM20" s="284"/>
      <c r="AN20" s="284">
        <f t="shared" ref="AN20:AN30" si="17">TRUNC(AG20*AM20,0)</f>
        <v>0</v>
      </c>
      <c r="AO20" s="284">
        <v>22792</v>
      </c>
      <c r="AP20" s="285">
        <f t="shared" ref="AP20:AP30" si="18">TRUNC(AG20*AO20,0)</f>
        <v>135322941</v>
      </c>
      <c r="AQ20" s="286" t="s">
        <v>0</v>
      </c>
      <c r="AR20" s="278"/>
      <c r="AS20" s="285">
        <v>135322941</v>
      </c>
      <c r="AT20" s="278"/>
      <c r="AU20" s="278"/>
      <c r="AV20" s="278"/>
      <c r="AW20" s="278"/>
      <c r="AX20" s="278"/>
      <c r="AY20" s="278"/>
      <c r="AZ20" s="278"/>
      <c r="BA20" s="278"/>
      <c r="BB20" s="278"/>
      <c r="BC20" s="278"/>
      <c r="BD20" s="278"/>
      <c r="BE20" s="278"/>
      <c r="BF20" s="278"/>
      <c r="BG20" s="278"/>
      <c r="BH20" s="278"/>
      <c r="BI20" s="278"/>
      <c r="BJ20" s="278"/>
      <c r="BK20" s="278"/>
      <c r="BL20" s="278"/>
      <c r="BM20" s="278"/>
      <c r="BN20" s="278"/>
      <c r="BO20" s="278"/>
      <c r="BP20" s="278"/>
      <c r="BQ20" s="278"/>
      <c r="BR20" s="278"/>
      <c r="BS20" s="278"/>
      <c r="BT20" s="278"/>
      <c r="BU20" s="278"/>
      <c r="BV20" s="278"/>
      <c r="BW20" s="278"/>
      <c r="BX20" s="278"/>
      <c r="BY20" s="278"/>
      <c r="BZ20" s="278"/>
      <c r="CA20" s="278"/>
      <c r="CB20" s="278"/>
      <c r="CC20" s="278"/>
      <c r="CD20" s="278"/>
      <c r="CE20" s="278"/>
      <c r="CF20" s="278"/>
      <c r="CG20" s="278"/>
      <c r="CH20" s="278"/>
      <c r="CI20" s="278"/>
      <c r="CJ20" s="278"/>
      <c r="CK20" s="278"/>
      <c r="CL20" s="278"/>
      <c r="CM20" s="278"/>
      <c r="CN20" s="278"/>
      <c r="CO20" s="278"/>
      <c r="CP20" s="278"/>
      <c r="CQ20" s="278"/>
      <c r="CR20" s="278"/>
      <c r="CS20" s="278"/>
      <c r="CT20" s="278"/>
      <c r="CU20" s="278"/>
      <c r="CV20" s="278"/>
      <c r="CW20" s="278"/>
      <c r="CX20" s="278"/>
      <c r="CY20" s="278"/>
      <c r="CZ20" s="278"/>
      <c r="DA20" s="278"/>
      <c r="DB20" s="278"/>
      <c r="DC20" s="278"/>
      <c r="DD20" s="278"/>
      <c r="DE20" s="278"/>
      <c r="DF20" s="278"/>
      <c r="DG20" s="278"/>
      <c r="DH20" s="278"/>
      <c r="DI20" s="278"/>
      <c r="DJ20" s="278"/>
      <c r="DK20" s="278"/>
      <c r="DL20" s="278"/>
      <c r="DM20" s="278"/>
      <c r="DN20" s="278"/>
      <c r="DO20" s="278"/>
      <c r="DP20" s="278"/>
      <c r="DQ20" s="278"/>
      <c r="DR20" s="278"/>
      <c r="DS20" s="278"/>
      <c r="DT20" s="278"/>
      <c r="DU20" s="278"/>
      <c r="DV20" s="278"/>
      <c r="DW20" s="278"/>
      <c r="DX20" s="278"/>
      <c r="DY20" s="278"/>
      <c r="DZ20" s="278"/>
      <c r="EA20" s="278"/>
      <c r="EB20" s="278"/>
      <c r="EC20" s="278"/>
      <c r="ED20" s="278"/>
      <c r="EE20" s="278"/>
      <c r="EF20" s="278"/>
      <c r="EG20" s="278"/>
      <c r="EH20" s="278"/>
      <c r="EI20" s="278"/>
      <c r="EJ20" s="278"/>
      <c r="EK20" s="278"/>
      <c r="EL20" s="278"/>
      <c r="EM20" s="278"/>
      <c r="EN20" s="278"/>
      <c r="EO20" s="278"/>
      <c r="EP20" s="278"/>
      <c r="EQ20" s="278"/>
      <c r="ER20" s="278"/>
      <c r="ES20" s="278"/>
      <c r="ET20" s="278"/>
      <c r="EU20" s="278"/>
      <c r="EV20" s="278"/>
      <c r="EW20" s="278"/>
      <c r="EX20" s="278"/>
      <c r="EY20" s="278"/>
      <c r="EZ20" s="278"/>
      <c r="FA20" s="278"/>
    </row>
    <row r="21" spans="1:157" s="301" customFormat="1" ht="15" customHeight="1" x14ac:dyDescent="0.2">
      <c r="A21" s="303" t="s">
        <v>407</v>
      </c>
      <c r="B21" s="361" t="s">
        <v>409</v>
      </c>
      <c r="C21" s="362">
        <f>C35+C45+C65+C77</f>
        <v>1269.8</v>
      </c>
      <c r="D21" s="306" t="s">
        <v>144</v>
      </c>
      <c r="E21" s="307">
        <f>G21+I21+K21</f>
        <v>22422</v>
      </c>
      <c r="F21" s="307">
        <f>H21+J21+L21</f>
        <v>28471455</v>
      </c>
      <c r="G21" s="307"/>
      <c r="H21" s="307">
        <f>TRUNC(C21*G21,0)</f>
        <v>0</v>
      </c>
      <c r="I21" s="307"/>
      <c r="J21" s="307">
        <f>TRUNC(C21*I21,0)</f>
        <v>0</v>
      </c>
      <c r="K21" s="307">
        <v>22422</v>
      </c>
      <c r="L21" s="307">
        <f>L35+L45+L65+L77</f>
        <v>28471455</v>
      </c>
      <c r="M21" s="364">
        <v>732</v>
      </c>
      <c r="N21" s="306" t="s">
        <v>144</v>
      </c>
      <c r="O21" s="307">
        <f>Q21+S21+U21</f>
        <v>22422</v>
      </c>
      <c r="P21" s="307">
        <f>R21+T21+V21</f>
        <v>16412903</v>
      </c>
      <c r="Q21" s="307"/>
      <c r="R21" s="307">
        <f>TRUNC(M21*Q21,0)</f>
        <v>0</v>
      </c>
      <c r="S21" s="307"/>
      <c r="T21" s="307">
        <f>TRUNC(M21*S21,0)</f>
        <v>0</v>
      </c>
      <c r="U21" s="307">
        <v>22422</v>
      </c>
      <c r="V21" s="338">
        <f>TRUNC(M21*U21,0)-1</f>
        <v>16412903</v>
      </c>
      <c r="W21" s="364"/>
      <c r="X21" s="306" t="s">
        <v>144</v>
      </c>
      <c r="Y21" s="307">
        <f>AA21+AC21+AE21</f>
        <v>22422</v>
      </c>
      <c r="Z21" s="307">
        <f>AB21+AD21+AF21</f>
        <v>0</v>
      </c>
      <c r="AA21" s="307"/>
      <c r="AB21" s="307">
        <f>TRUNC(W21*AA21,0)</f>
        <v>0</v>
      </c>
      <c r="AC21" s="307"/>
      <c r="AD21" s="307">
        <f>TRUNC(W21*AC21,0)</f>
        <v>0</v>
      </c>
      <c r="AE21" s="307">
        <v>22422</v>
      </c>
      <c r="AF21" s="363">
        <f>TRUNC(W21*AE21,0)</f>
        <v>0</v>
      </c>
      <c r="AG21" s="305">
        <f>C21-M21-W21</f>
        <v>537.79999999999995</v>
      </c>
      <c r="AH21" s="306" t="s">
        <v>144</v>
      </c>
      <c r="AI21" s="307">
        <f>AK21+AM21+AO21</f>
        <v>22422</v>
      </c>
      <c r="AJ21" s="307">
        <f>AL21+AN21+AP21</f>
        <v>12058551</v>
      </c>
      <c r="AK21" s="307"/>
      <c r="AL21" s="307">
        <f>TRUNC(AG21*AK21,0)</f>
        <v>0</v>
      </c>
      <c r="AM21" s="307"/>
      <c r="AN21" s="307">
        <f>TRUNC(AG21*AM21,0)</f>
        <v>0</v>
      </c>
      <c r="AO21" s="307">
        <v>22422</v>
      </c>
      <c r="AP21" s="338">
        <f>TRUNC(AG21*AO21,0)</f>
        <v>12058551</v>
      </c>
      <c r="AQ21" s="308"/>
      <c r="AR21" s="300"/>
      <c r="AS21" s="338">
        <v>135322941</v>
      </c>
      <c r="AT21" s="300"/>
      <c r="AU21" s="300"/>
      <c r="AV21" s="300"/>
      <c r="AW21" s="300"/>
      <c r="AX21" s="300"/>
      <c r="AY21" s="300"/>
      <c r="AZ21" s="300"/>
      <c r="BA21" s="300"/>
      <c r="BB21" s="300"/>
      <c r="BC21" s="300"/>
      <c r="BD21" s="300"/>
      <c r="BE21" s="300"/>
      <c r="BF21" s="300"/>
      <c r="BG21" s="300"/>
      <c r="BH21" s="300"/>
      <c r="BI21" s="300"/>
      <c r="BJ21" s="300"/>
      <c r="BK21" s="300"/>
      <c r="BL21" s="300"/>
      <c r="BM21" s="300"/>
      <c r="BN21" s="300"/>
      <c r="BO21" s="300"/>
      <c r="BP21" s="300"/>
      <c r="BQ21" s="300"/>
      <c r="BR21" s="300"/>
      <c r="BS21" s="300"/>
      <c r="BT21" s="300"/>
      <c r="BU21" s="300"/>
      <c r="BV21" s="300"/>
      <c r="BW21" s="300"/>
      <c r="BX21" s="300"/>
      <c r="BY21" s="300"/>
      <c r="BZ21" s="300"/>
      <c r="CA21" s="300"/>
      <c r="CB21" s="300"/>
      <c r="CC21" s="300"/>
      <c r="CD21" s="300"/>
      <c r="CE21" s="300"/>
      <c r="CF21" s="300"/>
      <c r="CG21" s="300"/>
      <c r="CH21" s="300"/>
      <c r="CI21" s="300"/>
      <c r="CJ21" s="300"/>
      <c r="CK21" s="300"/>
      <c r="CL21" s="300"/>
      <c r="CM21" s="300"/>
      <c r="CN21" s="300"/>
      <c r="CO21" s="300"/>
      <c r="CP21" s="300"/>
      <c r="CQ21" s="300"/>
      <c r="CR21" s="300"/>
      <c r="CS21" s="300"/>
      <c r="CT21" s="300"/>
      <c r="CU21" s="300"/>
      <c r="CV21" s="300"/>
      <c r="CW21" s="300"/>
      <c r="CX21" s="300"/>
      <c r="CY21" s="300"/>
      <c r="CZ21" s="300"/>
      <c r="DA21" s="300"/>
      <c r="DB21" s="300"/>
      <c r="DC21" s="300"/>
      <c r="DD21" s="300"/>
      <c r="DE21" s="300"/>
      <c r="DF21" s="300"/>
      <c r="DG21" s="300"/>
      <c r="DH21" s="300"/>
      <c r="DI21" s="300"/>
      <c r="DJ21" s="300"/>
      <c r="DK21" s="300"/>
      <c r="DL21" s="300"/>
      <c r="DM21" s="300"/>
      <c r="DN21" s="300"/>
      <c r="DO21" s="300"/>
      <c r="DP21" s="300"/>
      <c r="DQ21" s="300"/>
      <c r="DR21" s="300"/>
      <c r="DS21" s="300"/>
      <c r="DT21" s="300"/>
      <c r="DU21" s="300"/>
      <c r="DV21" s="300"/>
      <c r="DW21" s="300"/>
      <c r="DX21" s="300"/>
      <c r="DY21" s="300"/>
      <c r="DZ21" s="300"/>
      <c r="EA21" s="300"/>
      <c r="EB21" s="300"/>
      <c r="EC21" s="300"/>
      <c r="ED21" s="300"/>
      <c r="EE21" s="300"/>
      <c r="EF21" s="300"/>
      <c r="EG21" s="300"/>
      <c r="EH21" s="300"/>
      <c r="EI21" s="300"/>
      <c r="EJ21" s="300"/>
      <c r="EK21" s="300"/>
      <c r="EL21" s="300"/>
      <c r="EM21" s="300"/>
      <c r="EN21" s="300"/>
      <c r="EO21" s="300"/>
      <c r="EP21" s="300"/>
      <c r="EQ21" s="300"/>
      <c r="ER21" s="300"/>
      <c r="ES21" s="300"/>
      <c r="ET21" s="300"/>
      <c r="EU21" s="300"/>
      <c r="EV21" s="300"/>
      <c r="EW21" s="300"/>
      <c r="EX21" s="300"/>
      <c r="EY21" s="300"/>
      <c r="EZ21" s="300"/>
      <c r="FA21" s="300"/>
    </row>
    <row r="22" spans="1:157" s="279" customFormat="1" ht="15" customHeight="1" x14ac:dyDescent="0.2">
      <c r="A22" s="281" t="s">
        <v>407</v>
      </c>
      <c r="B22" s="357" t="s">
        <v>409</v>
      </c>
      <c r="C22" s="358">
        <f>C36+C46+C66+C78</f>
        <v>1269.8</v>
      </c>
      <c r="D22" s="283" t="s">
        <v>144</v>
      </c>
      <c r="E22" s="284">
        <f t="shared" si="4"/>
        <v>22422</v>
      </c>
      <c r="F22" s="284">
        <f t="shared" si="4"/>
        <v>28471455</v>
      </c>
      <c r="G22" s="284"/>
      <c r="H22" s="284">
        <f t="shared" si="8"/>
        <v>0</v>
      </c>
      <c r="I22" s="284"/>
      <c r="J22" s="284">
        <f t="shared" si="9"/>
        <v>0</v>
      </c>
      <c r="K22" s="284">
        <v>22422</v>
      </c>
      <c r="L22" s="284">
        <f>L36+L46+L66+L78</f>
        <v>28471455</v>
      </c>
      <c r="M22" s="360">
        <v>732</v>
      </c>
      <c r="N22" s="283" t="s">
        <v>144</v>
      </c>
      <c r="O22" s="284">
        <f t="shared" si="5"/>
        <v>22422</v>
      </c>
      <c r="P22" s="284">
        <f t="shared" si="5"/>
        <v>16412903</v>
      </c>
      <c r="Q22" s="284"/>
      <c r="R22" s="284">
        <f t="shared" si="10"/>
        <v>0</v>
      </c>
      <c r="S22" s="284"/>
      <c r="T22" s="284">
        <f t="shared" si="11"/>
        <v>0</v>
      </c>
      <c r="U22" s="284">
        <v>22422</v>
      </c>
      <c r="V22" s="285">
        <f>TRUNC(M22*U22,0)-1</f>
        <v>16412903</v>
      </c>
      <c r="W22" s="360"/>
      <c r="X22" s="283" t="s">
        <v>144</v>
      </c>
      <c r="Y22" s="284">
        <f t="shared" si="6"/>
        <v>22422</v>
      </c>
      <c r="Z22" s="284">
        <f t="shared" si="6"/>
        <v>0</v>
      </c>
      <c r="AA22" s="284"/>
      <c r="AB22" s="284">
        <f t="shared" si="13"/>
        <v>0</v>
      </c>
      <c r="AC22" s="284"/>
      <c r="AD22" s="284">
        <f t="shared" si="14"/>
        <v>0</v>
      </c>
      <c r="AE22" s="284">
        <v>22422</v>
      </c>
      <c r="AF22" s="359">
        <f t="shared" si="15"/>
        <v>0</v>
      </c>
      <c r="AG22" s="302">
        <f t="shared" ref="AG22:AG30" si="19">C22-M22-W22</f>
        <v>537.79999999999995</v>
      </c>
      <c r="AH22" s="283" t="s">
        <v>144</v>
      </c>
      <c r="AI22" s="284">
        <f t="shared" si="7"/>
        <v>22422</v>
      </c>
      <c r="AJ22" s="284">
        <f t="shared" si="7"/>
        <v>12058551</v>
      </c>
      <c r="AK22" s="284"/>
      <c r="AL22" s="284">
        <f t="shared" si="16"/>
        <v>0</v>
      </c>
      <c r="AM22" s="284"/>
      <c r="AN22" s="284">
        <f t="shared" si="17"/>
        <v>0</v>
      </c>
      <c r="AO22" s="284">
        <v>22422</v>
      </c>
      <c r="AP22" s="285">
        <f t="shared" si="18"/>
        <v>12058551</v>
      </c>
      <c r="AQ22" s="286" t="s">
        <v>0</v>
      </c>
      <c r="AR22" s="278"/>
      <c r="AS22" s="285">
        <v>28471455</v>
      </c>
      <c r="AT22" s="278"/>
      <c r="AU22" s="278"/>
      <c r="AV22" s="278"/>
      <c r="AW22" s="278"/>
      <c r="AX22" s="278"/>
      <c r="AY22" s="278"/>
      <c r="AZ22" s="278"/>
      <c r="BA22" s="278"/>
      <c r="BB22" s="278"/>
      <c r="BC22" s="278"/>
      <c r="BD22" s="278"/>
      <c r="BE22" s="278"/>
      <c r="BF22" s="278"/>
      <c r="BG22" s="278"/>
      <c r="BH22" s="278"/>
      <c r="BI22" s="278"/>
      <c r="BJ22" s="278"/>
      <c r="BK22" s="278"/>
      <c r="BL22" s="278"/>
      <c r="BM22" s="278"/>
      <c r="BN22" s="278"/>
      <c r="BO22" s="278"/>
      <c r="BP22" s="278"/>
      <c r="BQ22" s="278"/>
      <c r="BR22" s="278"/>
      <c r="BS22" s="278"/>
      <c r="BT22" s="278"/>
      <c r="BU22" s="278"/>
      <c r="BV22" s="278"/>
      <c r="BW22" s="278"/>
      <c r="BX22" s="278"/>
      <c r="BY22" s="278"/>
      <c r="BZ22" s="278"/>
      <c r="CA22" s="278"/>
      <c r="CB22" s="278"/>
      <c r="CC22" s="278"/>
      <c r="CD22" s="278"/>
      <c r="CE22" s="278"/>
      <c r="CF22" s="278"/>
      <c r="CG22" s="278"/>
      <c r="CH22" s="278"/>
      <c r="CI22" s="278"/>
      <c r="CJ22" s="278"/>
      <c r="CK22" s="278"/>
      <c r="CL22" s="278"/>
      <c r="CM22" s="278"/>
      <c r="CN22" s="278"/>
      <c r="CO22" s="278"/>
      <c r="CP22" s="278"/>
      <c r="CQ22" s="278"/>
      <c r="CR22" s="278"/>
      <c r="CS22" s="278"/>
      <c r="CT22" s="278"/>
      <c r="CU22" s="278"/>
      <c r="CV22" s="278"/>
      <c r="CW22" s="278"/>
      <c r="CX22" s="278"/>
      <c r="CY22" s="278"/>
      <c r="CZ22" s="278"/>
      <c r="DA22" s="278"/>
      <c r="DB22" s="278"/>
      <c r="DC22" s="278"/>
      <c r="DD22" s="278"/>
      <c r="DE22" s="278"/>
      <c r="DF22" s="278"/>
      <c r="DG22" s="278"/>
      <c r="DH22" s="278"/>
      <c r="DI22" s="278"/>
      <c r="DJ22" s="278"/>
      <c r="DK22" s="278"/>
      <c r="DL22" s="278"/>
      <c r="DM22" s="278"/>
      <c r="DN22" s="278"/>
      <c r="DO22" s="278"/>
      <c r="DP22" s="278"/>
      <c r="DQ22" s="278"/>
      <c r="DR22" s="278"/>
      <c r="DS22" s="278"/>
      <c r="DT22" s="278"/>
      <c r="DU22" s="278"/>
      <c r="DV22" s="278"/>
      <c r="DW22" s="278"/>
      <c r="DX22" s="278"/>
      <c r="DY22" s="278"/>
      <c r="DZ22" s="278"/>
      <c r="EA22" s="278"/>
      <c r="EB22" s="278"/>
      <c r="EC22" s="278"/>
      <c r="ED22" s="278"/>
      <c r="EE22" s="278"/>
      <c r="EF22" s="278"/>
      <c r="EG22" s="278"/>
      <c r="EH22" s="278"/>
      <c r="EI22" s="278"/>
      <c r="EJ22" s="278"/>
      <c r="EK22" s="278"/>
      <c r="EL22" s="278"/>
      <c r="EM22" s="278"/>
      <c r="EN22" s="278"/>
      <c r="EO22" s="278"/>
      <c r="EP22" s="278"/>
      <c r="EQ22" s="278"/>
      <c r="ER22" s="278"/>
      <c r="ES22" s="278"/>
      <c r="ET22" s="278"/>
      <c r="EU22" s="278"/>
      <c r="EV22" s="278"/>
      <c r="EW22" s="278"/>
      <c r="EX22" s="278"/>
      <c r="EY22" s="278"/>
      <c r="EZ22" s="278"/>
      <c r="FA22" s="278"/>
    </row>
    <row r="23" spans="1:157" s="301" customFormat="1" ht="15" customHeight="1" x14ac:dyDescent="0.2">
      <c r="A23" s="303" t="s">
        <v>407</v>
      </c>
      <c r="B23" s="361" t="s">
        <v>410</v>
      </c>
      <c r="C23" s="362">
        <f>C47+C67</f>
        <v>11.5</v>
      </c>
      <c r="D23" s="306" t="s">
        <v>144</v>
      </c>
      <c r="E23" s="307">
        <f>G23+I23+K23</f>
        <v>45641</v>
      </c>
      <c r="F23" s="307">
        <f>H23+J23+L23</f>
        <v>524871</v>
      </c>
      <c r="G23" s="307"/>
      <c r="H23" s="307">
        <f>TRUNC(C23*G23,0)</f>
        <v>0</v>
      </c>
      <c r="I23" s="307"/>
      <c r="J23" s="307">
        <f>TRUNC(C23*I23,0)</f>
        <v>0</v>
      </c>
      <c r="K23" s="307">
        <v>45641</v>
      </c>
      <c r="L23" s="307">
        <f>L47+L67</f>
        <v>524871</v>
      </c>
      <c r="M23" s="364">
        <v>11.5</v>
      </c>
      <c r="N23" s="306" t="s">
        <v>144</v>
      </c>
      <c r="O23" s="307">
        <f>Q23+S23+U23</f>
        <v>45641</v>
      </c>
      <c r="P23" s="307">
        <f>R23+T23+V23</f>
        <v>524871</v>
      </c>
      <c r="Q23" s="307"/>
      <c r="R23" s="307">
        <f>TRUNC(M23*Q23,0)</f>
        <v>0</v>
      </c>
      <c r="S23" s="307"/>
      <c r="T23" s="307">
        <f>TRUNC(M23*S23,0)</f>
        <v>0</v>
      </c>
      <c r="U23" s="307">
        <v>45641</v>
      </c>
      <c r="V23" s="338">
        <f>TRUNC(M23*U23,0)</f>
        <v>524871</v>
      </c>
      <c r="W23" s="364"/>
      <c r="X23" s="306" t="s">
        <v>144</v>
      </c>
      <c r="Y23" s="307">
        <f>AA23+AC23+AE23</f>
        <v>45641</v>
      </c>
      <c r="Z23" s="307">
        <f>AB23+AD23+AF23</f>
        <v>0</v>
      </c>
      <c r="AA23" s="307"/>
      <c r="AB23" s="307">
        <f>TRUNC(W23*AA23,0)</f>
        <v>0</v>
      </c>
      <c r="AC23" s="307"/>
      <c r="AD23" s="307">
        <f>TRUNC(W23*AC23,0)</f>
        <v>0</v>
      </c>
      <c r="AE23" s="307">
        <v>45641</v>
      </c>
      <c r="AF23" s="363">
        <f>TRUNC(W23*AE23,0)</f>
        <v>0</v>
      </c>
      <c r="AG23" s="305">
        <f>C23-M23-W23</f>
        <v>0</v>
      </c>
      <c r="AH23" s="306" t="s">
        <v>144</v>
      </c>
      <c r="AI23" s="307">
        <f>AK23+AM23+AO23</f>
        <v>45641</v>
      </c>
      <c r="AJ23" s="307">
        <f>AL23+AN23+AP23</f>
        <v>0</v>
      </c>
      <c r="AK23" s="307"/>
      <c r="AL23" s="307">
        <f>TRUNC(AG23*AK23,0)</f>
        <v>0</v>
      </c>
      <c r="AM23" s="307"/>
      <c r="AN23" s="307">
        <f>TRUNC(AG23*AM23,0)</f>
        <v>0</v>
      </c>
      <c r="AO23" s="307">
        <v>45641</v>
      </c>
      <c r="AP23" s="338">
        <f>TRUNC(AG23*AO23,0)</f>
        <v>0</v>
      </c>
      <c r="AQ23" s="308"/>
      <c r="AR23" s="300"/>
      <c r="AS23" s="338">
        <v>28471455</v>
      </c>
      <c r="AT23" s="300"/>
      <c r="AU23" s="300"/>
      <c r="AV23" s="300"/>
      <c r="AW23" s="300"/>
      <c r="AX23" s="300"/>
      <c r="AY23" s="300"/>
      <c r="AZ23" s="300"/>
      <c r="BA23" s="300"/>
      <c r="BB23" s="300"/>
      <c r="BC23" s="300"/>
      <c r="BD23" s="300"/>
      <c r="BE23" s="300"/>
      <c r="BF23" s="300"/>
      <c r="BG23" s="300"/>
      <c r="BH23" s="300"/>
      <c r="BI23" s="300"/>
      <c r="BJ23" s="300"/>
      <c r="BK23" s="300"/>
      <c r="BL23" s="300"/>
      <c r="BM23" s="300"/>
      <c r="BN23" s="300"/>
      <c r="BO23" s="300"/>
      <c r="BP23" s="300"/>
      <c r="BQ23" s="300"/>
      <c r="BR23" s="300"/>
      <c r="BS23" s="300"/>
      <c r="BT23" s="300"/>
      <c r="BU23" s="300"/>
      <c r="BV23" s="300"/>
      <c r="BW23" s="300"/>
      <c r="BX23" s="300"/>
      <c r="BY23" s="300"/>
      <c r="BZ23" s="300"/>
      <c r="CA23" s="300"/>
      <c r="CB23" s="300"/>
      <c r="CC23" s="300"/>
      <c r="CD23" s="300"/>
      <c r="CE23" s="300"/>
      <c r="CF23" s="300"/>
      <c r="CG23" s="300"/>
      <c r="CH23" s="300"/>
      <c r="CI23" s="300"/>
      <c r="CJ23" s="300"/>
      <c r="CK23" s="300"/>
      <c r="CL23" s="300"/>
      <c r="CM23" s="300"/>
      <c r="CN23" s="300"/>
      <c r="CO23" s="300"/>
      <c r="CP23" s="300"/>
      <c r="CQ23" s="300"/>
      <c r="CR23" s="300"/>
      <c r="CS23" s="300"/>
      <c r="CT23" s="300"/>
      <c r="CU23" s="300"/>
      <c r="CV23" s="300"/>
      <c r="CW23" s="300"/>
      <c r="CX23" s="300"/>
      <c r="CY23" s="300"/>
      <c r="CZ23" s="300"/>
      <c r="DA23" s="300"/>
      <c r="DB23" s="300"/>
      <c r="DC23" s="300"/>
      <c r="DD23" s="300"/>
      <c r="DE23" s="300"/>
      <c r="DF23" s="300"/>
      <c r="DG23" s="300"/>
      <c r="DH23" s="300"/>
      <c r="DI23" s="300"/>
      <c r="DJ23" s="300"/>
      <c r="DK23" s="300"/>
      <c r="DL23" s="300"/>
      <c r="DM23" s="300"/>
      <c r="DN23" s="300"/>
      <c r="DO23" s="300"/>
      <c r="DP23" s="300"/>
      <c r="DQ23" s="300"/>
      <c r="DR23" s="300"/>
      <c r="DS23" s="300"/>
      <c r="DT23" s="300"/>
      <c r="DU23" s="300"/>
      <c r="DV23" s="300"/>
      <c r="DW23" s="300"/>
      <c r="DX23" s="300"/>
      <c r="DY23" s="300"/>
      <c r="DZ23" s="300"/>
      <c r="EA23" s="300"/>
      <c r="EB23" s="300"/>
      <c r="EC23" s="300"/>
      <c r="ED23" s="300"/>
      <c r="EE23" s="300"/>
      <c r="EF23" s="300"/>
      <c r="EG23" s="300"/>
      <c r="EH23" s="300"/>
      <c r="EI23" s="300"/>
      <c r="EJ23" s="300"/>
      <c r="EK23" s="300"/>
      <c r="EL23" s="300"/>
      <c r="EM23" s="300"/>
      <c r="EN23" s="300"/>
      <c r="EO23" s="300"/>
      <c r="EP23" s="300"/>
      <c r="EQ23" s="300"/>
      <c r="ER23" s="300"/>
      <c r="ES23" s="300"/>
      <c r="ET23" s="300"/>
      <c r="EU23" s="300"/>
      <c r="EV23" s="300"/>
      <c r="EW23" s="300"/>
      <c r="EX23" s="300"/>
      <c r="EY23" s="300"/>
      <c r="EZ23" s="300"/>
      <c r="FA23" s="300"/>
    </row>
    <row r="24" spans="1:157" s="279" customFormat="1" ht="15" customHeight="1" x14ac:dyDescent="0.2">
      <c r="A24" s="281" t="s">
        <v>407</v>
      </c>
      <c r="B24" s="357" t="s">
        <v>410</v>
      </c>
      <c r="C24" s="358">
        <f>C48+C68</f>
        <v>11.5</v>
      </c>
      <c r="D24" s="283" t="s">
        <v>144</v>
      </c>
      <c r="E24" s="284">
        <f t="shared" si="4"/>
        <v>45641</v>
      </c>
      <c r="F24" s="284">
        <f t="shared" si="4"/>
        <v>524871</v>
      </c>
      <c r="G24" s="284"/>
      <c r="H24" s="284">
        <f t="shared" si="8"/>
        <v>0</v>
      </c>
      <c r="I24" s="284"/>
      <c r="J24" s="284">
        <f t="shared" si="9"/>
        <v>0</v>
      </c>
      <c r="K24" s="284">
        <v>45641</v>
      </c>
      <c r="L24" s="284">
        <f>L48+L68</f>
        <v>524871</v>
      </c>
      <c r="M24" s="360">
        <v>11.5</v>
      </c>
      <c r="N24" s="283" t="s">
        <v>144</v>
      </c>
      <c r="O24" s="284">
        <f t="shared" si="5"/>
        <v>45641</v>
      </c>
      <c r="P24" s="284">
        <f t="shared" si="5"/>
        <v>524871</v>
      </c>
      <c r="Q24" s="284"/>
      <c r="R24" s="284">
        <f t="shared" si="10"/>
        <v>0</v>
      </c>
      <c r="S24" s="284"/>
      <c r="T24" s="284">
        <f t="shared" si="11"/>
        <v>0</v>
      </c>
      <c r="U24" s="284">
        <v>45641</v>
      </c>
      <c r="V24" s="285">
        <f t="shared" si="12"/>
        <v>524871</v>
      </c>
      <c r="W24" s="360"/>
      <c r="X24" s="283" t="s">
        <v>144</v>
      </c>
      <c r="Y24" s="284">
        <f t="shared" si="6"/>
        <v>45641</v>
      </c>
      <c r="Z24" s="284">
        <f t="shared" si="6"/>
        <v>0</v>
      </c>
      <c r="AA24" s="284"/>
      <c r="AB24" s="284">
        <f t="shared" si="13"/>
        <v>0</v>
      </c>
      <c r="AC24" s="284"/>
      <c r="AD24" s="284">
        <f t="shared" si="14"/>
        <v>0</v>
      </c>
      <c r="AE24" s="284">
        <v>45641</v>
      </c>
      <c r="AF24" s="359">
        <f t="shared" si="15"/>
        <v>0</v>
      </c>
      <c r="AG24" s="302">
        <f t="shared" si="19"/>
        <v>0</v>
      </c>
      <c r="AH24" s="283" t="s">
        <v>144</v>
      </c>
      <c r="AI24" s="284">
        <f t="shared" si="7"/>
        <v>45641</v>
      </c>
      <c r="AJ24" s="284">
        <f t="shared" si="7"/>
        <v>0</v>
      </c>
      <c r="AK24" s="284"/>
      <c r="AL24" s="284">
        <f t="shared" si="16"/>
        <v>0</v>
      </c>
      <c r="AM24" s="284"/>
      <c r="AN24" s="284">
        <f t="shared" si="17"/>
        <v>0</v>
      </c>
      <c r="AO24" s="284">
        <v>45641</v>
      </c>
      <c r="AP24" s="285">
        <f t="shared" si="18"/>
        <v>0</v>
      </c>
      <c r="AQ24" s="286" t="s">
        <v>0</v>
      </c>
      <c r="AR24" s="278"/>
      <c r="AS24" s="285">
        <v>1005427</v>
      </c>
      <c r="AT24" s="278"/>
      <c r="AU24" s="278"/>
      <c r="AV24" s="278"/>
      <c r="AW24" s="278"/>
      <c r="AX24" s="278"/>
      <c r="AY24" s="278"/>
      <c r="AZ24" s="278"/>
      <c r="BA24" s="278"/>
      <c r="BB24" s="278"/>
      <c r="BC24" s="278"/>
      <c r="BD24" s="278"/>
      <c r="BE24" s="278"/>
      <c r="BF24" s="278"/>
      <c r="BG24" s="278"/>
      <c r="BH24" s="278"/>
      <c r="BI24" s="278"/>
      <c r="BJ24" s="278"/>
      <c r="BK24" s="278"/>
      <c r="BL24" s="278"/>
      <c r="BM24" s="278"/>
      <c r="BN24" s="278"/>
      <c r="BO24" s="278"/>
      <c r="BP24" s="278"/>
      <c r="BQ24" s="278"/>
      <c r="BR24" s="278"/>
      <c r="BS24" s="278"/>
      <c r="BT24" s="278"/>
      <c r="BU24" s="278"/>
      <c r="BV24" s="278"/>
      <c r="BW24" s="278"/>
      <c r="BX24" s="278"/>
      <c r="BY24" s="278"/>
      <c r="BZ24" s="278"/>
      <c r="CA24" s="278"/>
      <c r="CB24" s="278"/>
      <c r="CC24" s="278"/>
      <c r="CD24" s="278"/>
      <c r="CE24" s="278"/>
      <c r="CF24" s="278"/>
      <c r="CG24" s="278"/>
      <c r="CH24" s="278"/>
      <c r="CI24" s="278"/>
      <c r="CJ24" s="278"/>
      <c r="CK24" s="278"/>
      <c r="CL24" s="278"/>
      <c r="CM24" s="278"/>
      <c r="CN24" s="278"/>
      <c r="CO24" s="278"/>
      <c r="CP24" s="278"/>
      <c r="CQ24" s="278"/>
      <c r="CR24" s="278"/>
      <c r="CS24" s="278"/>
      <c r="CT24" s="278"/>
      <c r="CU24" s="278"/>
      <c r="CV24" s="278"/>
      <c r="CW24" s="278"/>
      <c r="CX24" s="278"/>
      <c r="CY24" s="278"/>
      <c r="CZ24" s="278"/>
      <c r="DA24" s="278"/>
      <c r="DB24" s="278"/>
      <c r="DC24" s="278"/>
      <c r="DD24" s="278"/>
      <c r="DE24" s="278"/>
      <c r="DF24" s="278"/>
      <c r="DG24" s="278"/>
      <c r="DH24" s="278"/>
      <c r="DI24" s="278"/>
      <c r="DJ24" s="278"/>
      <c r="DK24" s="278"/>
      <c r="DL24" s="278"/>
      <c r="DM24" s="278"/>
      <c r="DN24" s="278"/>
      <c r="DO24" s="278"/>
      <c r="DP24" s="278"/>
      <c r="DQ24" s="278"/>
      <c r="DR24" s="278"/>
      <c r="DS24" s="278"/>
      <c r="DT24" s="278"/>
      <c r="DU24" s="278"/>
      <c r="DV24" s="278"/>
      <c r="DW24" s="278"/>
      <c r="DX24" s="278"/>
      <c r="DY24" s="278"/>
      <c r="DZ24" s="278"/>
      <c r="EA24" s="278"/>
      <c r="EB24" s="278"/>
      <c r="EC24" s="278"/>
      <c r="ED24" s="278"/>
      <c r="EE24" s="278"/>
      <c r="EF24" s="278"/>
      <c r="EG24" s="278"/>
      <c r="EH24" s="278"/>
      <c r="EI24" s="278"/>
      <c r="EJ24" s="278"/>
      <c r="EK24" s="278"/>
      <c r="EL24" s="278"/>
      <c r="EM24" s="278"/>
      <c r="EN24" s="278"/>
      <c r="EO24" s="278"/>
      <c r="EP24" s="278"/>
      <c r="EQ24" s="278"/>
      <c r="ER24" s="278"/>
      <c r="ES24" s="278"/>
      <c r="ET24" s="278"/>
      <c r="EU24" s="278"/>
      <c r="EV24" s="278"/>
      <c r="EW24" s="278"/>
      <c r="EX24" s="278"/>
      <c r="EY24" s="278"/>
      <c r="EZ24" s="278"/>
      <c r="FA24" s="278"/>
    </row>
    <row r="25" spans="1:157" s="301" customFormat="1" ht="15" customHeight="1" x14ac:dyDescent="0.2">
      <c r="A25" s="303" t="s">
        <v>407</v>
      </c>
      <c r="B25" s="361" t="s">
        <v>411</v>
      </c>
      <c r="C25" s="362">
        <f>C49+C69</f>
        <v>4.6999999999999993</v>
      </c>
      <c r="D25" s="306" t="s">
        <v>144</v>
      </c>
      <c r="E25" s="307">
        <f>G25+I25+K25</f>
        <v>213921</v>
      </c>
      <c r="F25" s="307">
        <f>H25+J25+L25</f>
        <v>1005427</v>
      </c>
      <c r="G25" s="307"/>
      <c r="H25" s="307">
        <f>TRUNC(C25*G25,0)</f>
        <v>0</v>
      </c>
      <c r="I25" s="307"/>
      <c r="J25" s="307">
        <f>TRUNC(C25*I25,0)</f>
        <v>0</v>
      </c>
      <c r="K25" s="307">
        <v>213921</v>
      </c>
      <c r="L25" s="307">
        <f>L49+L69</f>
        <v>1005427</v>
      </c>
      <c r="M25" s="364"/>
      <c r="N25" s="306" t="s">
        <v>144</v>
      </c>
      <c r="O25" s="307">
        <f>Q25+S25+U25</f>
        <v>213921</v>
      </c>
      <c r="P25" s="307">
        <f>R25+T25+V25</f>
        <v>0</v>
      </c>
      <c r="Q25" s="307"/>
      <c r="R25" s="307">
        <f>TRUNC(M25*Q25,0)</f>
        <v>0</v>
      </c>
      <c r="S25" s="307"/>
      <c r="T25" s="307">
        <f>TRUNC(M25*S25,0)</f>
        <v>0</v>
      </c>
      <c r="U25" s="307">
        <v>213921</v>
      </c>
      <c r="V25" s="338">
        <f>TRUNC(M25*U25,0)</f>
        <v>0</v>
      </c>
      <c r="W25" s="364"/>
      <c r="X25" s="306" t="s">
        <v>144</v>
      </c>
      <c r="Y25" s="307">
        <f>AA25+AC25+AE25</f>
        <v>213921</v>
      </c>
      <c r="Z25" s="307">
        <f>AB25+AD25+AF25</f>
        <v>0</v>
      </c>
      <c r="AA25" s="307"/>
      <c r="AB25" s="307">
        <f>TRUNC(W25*AA25,0)</f>
        <v>0</v>
      </c>
      <c r="AC25" s="307"/>
      <c r="AD25" s="307">
        <f>TRUNC(W25*AC25,0)</f>
        <v>0</v>
      </c>
      <c r="AE25" s="307">
        <v>213921</v>
      </c>
      <c r="AF25" s="363">
        <f>TRUNC(W25*AE25,0)</f>
        <v>0</v>
      </c>
      <c r="AG25" s="305">
        <f>C25-M25-W25</f>
        <v>4.6999999999999993</v>
      </c>
      <c r="AH25" s="306" t="s">
        <v>144</v>
      </c>
      <c r="AI25" s="307">
        <f>AK25+AM25+AO25</f>
        <v>213921</v>
      </c>
      <c r="AJ25" s="307">
        <f>AL25+AN25+AP25</f>
        <v>1005428</v>
      </c>
      <c r="AK25" s="307"/>
      <c r="AL25" s="307">
        <f>TRUNC(AG25*AK25,0)</f>
        <v>0</v>
      </c>
      <c r="AM25" s="307"/>
      <c r="AN25" s="307">
        <f>TRUNC(AG25*AM25,0)</f>
        <v>0</v>
      </c>
      <c r="AO25" s="307">
        <v>213921</v>
      </c>
      <c r="AP25" s="338">
        <f>TRUNC(AG25*AO25,0)</f>
        <v>1005428</v>
      </c>
      <c r="AQ25" s="308"/>
      <c r="AR25" s="300"/>
      <c r="AS25" s="338">
        <v>1005427</v>
      </c>
      <c r="AT25" s="300"/>
      <c r="AU25" s="300"/>
      <c r="AV25" s="300"/>
      <c r="AW25" s="300"/>
      <c r="AX25" s="300"/>
      <c r="AY25" s="300"/>
      <c r="AZ25" s="300"/>
      <c r="BA25" s="300"/>
      <c r="BB25" s="300"/>
      <c r="BC25" s="300"/>
      <c r="BD25" s="300"/>
      <c r="BE25" s="300"/>
      <c r="BF25" s="300"/>
      <c r="BG25" s="300"/>
      <c r="BH25" s="300"/>
      <c r="BI25" s="300"/>
      <c r="BJ25" s="300"/>
      <c r="BK25" s="300"/>
      <c r="BL25" s="300"/>
      <c r="BM25" s="300"/>
      <c r="BN25" s="300"/>
      <c r="BO25" s="300"/>
      <c r="BP25" s="300"/>
      <c r="BQ25" s="300"/>
      <c r="BR25" s="300"/>
      <c r="BS25" s="300"/>
      <c r="BT25" s="300"/>
      <c r="BU25" s="300"/>
      <c r="BV25" s="300"/>
      <c r="BW25" s="300"/>
      <c r="BX25" s="300"/>
      <c r="BY25" s="300"/>
      <c r="BZ25" s="300"/>
      <c r="CA25" s="300"/>
      <c r="CB25" s="300"/>
      <c r="CC25" s="300"/>
      <c r="CD25" s="300"/>
      <c r="CE25" s="300"/>
      <c r="CF25" s="300"/>
      <c r="CG25" s="300"/>
      <c r="CH25" s="300"/>
      <c r="CI25" s="300"/>
      <c r="CJ25" s="300"/>
      <c r="CK25" s="300"/>
      <c r="CL25" s="300"/>
      <c r="CM25" s="300"/>
      <c r="CN25" s="300"/>
      <c r="CO25" s="300"/>
      <c r="CP25" s="300"/>
      <c r="CQ25" s="300"/>
      <c r="CR25" s="300"/>
      <c r="CS25" s="300"/>
      <c r="CT25" s="300"/>
      <c r="CU25" s="300"/>
      <c r="CV25" s="300"/>
      <c r="CW25" s="300"/>
      <c r="CX25" s="300"/>
      <c r="CY25" s="300"/>
      <c r="CZ25" s="300"/>
      <c r="DA25" s="300"/>
      <c r="DB25" s="300"/>
      <c r="DC25" s="300"/>
      <c r="DD25" s="300"/>
      <c r="DE25" s="300"/>
      <c r="DF25" s="300"/>
      <c r="DG25" s="300"/>
      <c r="DH25" s="300"/>
      <c r="DI25" s="300"/>
      <c r="DJ25" s="300"/>
      <c r="DK25" s="300"/>
      <c r="DL25" s="300"/>
      <c r="DM25" s="300"/>
      <c r="DN25" s="300"/>
      <c r="DO25" s="300"/>
      <c r="DP25" s="300"/>
      <c r="DQ25" s="300"/>
      <c r="DR25" s="300"/>
      <c r="DS25" s="300"/>
      <c r="DT25" s="300"/>
      <c r="DU25" s="300"/>
      <c r="DV25" s="300"/>
      <c r="DW25" s="300"/>
      <c r="DX25" s="300"/>
      <c r="DY25" s="300"/>
      <c r="DZ25" s="300"/>
      <c r="EA25" s="300"/>
      <c r="EB25" s="300"/>
      <c r="EC25" s="300"/>
      <c r="ED25" s="300"/>
      <c r="EE25" s="300"/>
      <c r="EF25" s="300"/>
      <c r="EG25" s="300"/>
      <c r="EH25" s="300"/>
      <c r="EI25" s="300"/>
      <c r="EJ25" s="300"/>
      <c r="EK25" s="300"/>
      <c r="EL25" s="300"/>
      <c r="EM25" s="300"/>
      <c r="EN25" s="300"/>
      <c r="EO25" s="300"/>
      <c r="EP25" s="300"/>
      <c r="EQ25" s="300"/>
      <c r="ER25" s="300"/>
      <c r="ES25" s="300"/>
      <c r="ET25" s="300"/>
      <c r="EU25" s="300"/>
      <c r="EV25" s="300"/>
      <c r="EW25" s="300"/>
      <c r="EX25" s="300"/>
      <c r="EY25" s="300"/>
      <c r="EZ25" s="300"/>
      <c r="FA25" s="300"/>
    </row>
    <row r="26" spans="1:157" s="279" customFormat="1" ht="15" customHeight="1" x14ac:dyDescent="0.2">
      <c r="A26" s="281" t="s">
        <v>407</v>
      </c>
      <c r="B26" s="357" t="s">
        <v>411</v>
      </c>
      <c r="C26" s="358">
        <f>C50+C70</f>
        <v>4.6999999999999993</v>
      </c>
      <c r="D26" s="283" t="s">
        <v>144</v>
      </c>
      <c r="E26" s="284">
        <f t="shared" si="4"/>
        <v>213921</v>
      </c>
      <c r="F26" s="284">
        <f t="shared" si="4"/>
        <v>1005427</v>
      </c>
      <c r="G26" s="284"/>
      <c r="H26" s="284">
        <f t="shared" si="8"/>
        <v>0</v>
      </c>
      <c r="I26" s="284"/>
      <c r="J26" s="284">
        <f t="shared" si="9"/>
        <v>0</v>
      </c>
      <c r="K26" s="284">
        <v>213921</v>
      </c>
      <c r="L26" s="284">
        <f>L50+L70</f>
        <v>1005427</v>
      </c>
      <c r="M26" s="360"/>
      <c r="N26" s="283" t="s">
        <v>144</v>
      </c>
      <c r="O26" s="284">
        <f t="shared" si="5"/>
        <v>213921</v>
      </c>
      <c r="P26" s="284">
        <f t="shared" si="5"/>
        <v>0</v>
      </c>
      <c r="Q26" s="284"/>
      <c r="R26" s="284">
        <f t="shared" si="10"/>
        <v>0</v>
      </c>
      <c r="S26" s="284"/>
      <c r="T26" s="284">
        <f t="shared" si="11"/>
        <v>0</v>
      </c>
      <c r="U26" s="284">
        <v>213921</v>
      </c>
      <c r="V26" s="285">
        <f t="shared" si="12"/>
        <v>0</v>
      </c>
      <c r="W26" s="360"/>
      <c r="X26" s="283" t="s">
        <v>144</v>
      </c>
      <c r="Y26" s="284">
        <f t="shared" si="6"/>
        <v>213921</v>
      </c>
      <c r="Z26" s="284">
        <f t="shared" si="6"/>
        <v>0</v>
      </c>
      <c r="AA26" s="284"/>
      <c r="AB26" s="284">
        <f t="shared" si="13"/>
        <v>0</v>
      </c>
      <c r="AC26" s="284"/>
      <c r="AD26" s="284">
        <f t="shared" si="14"/>
        <v>0</v>
      </c>
      <c r="AE26" s="284">
        <v>213921</v>
      </c>
      <c r="AF26" s="359">
        <f t="shared" si="15"/>
        <v>0</v>
      </c>
      <c r="AG26" s="302">
        <f t="shared" si="19"/>
        <v>4.6999999999999993</v>
      </c>
      <c r="AH26" s="283" t="s">
        <v>144</v>
      </c>
      <c r="AI26" s="284">
        <f t="shared" si="7"/>
        <v>213921</v>
      </c>
      <c r="AJ26" s="284">
        <f t="shared" si="7"/>
        <v>1005428</v>
      </c>
      <c r="AK26" s="284"/>
      <c r="AL26" s="284">
        <f t="shared" si="16"/>
        <v>0</v>
      </c>
      <c r="AM26" s="284"/>
      <c r="AN26" s="284">
        <f t="shared" si="17"/>
        <v>0</v>
      </c>
      <c r="AO26" s="284">
        <v>213921</v>
      </c>
      <c r="AP26" s="285">
        <f t="shared" si="18"/>
        <v>1005428</v>
      </c>
      <c r="AQ26" s="286" t="s">
        <v>0</v>
      </c>
      <c r="AR26" s="278"/>
      <c r="AS26" s="285">
        <v>524871</v>
      </c>
      <c r="AT26" s="278"/>
      <c r="AU26" s="278"/>
      <c r="AV26" s="278"/>
      <c r="AW26" s="278"/>
      <c r="AX26" s="278"/>
      <c r="AY26" s="278"/>
      <c r="AZ26" s="278"/>
      <c r="BA26" s="278"/>
      <c r="BB26" s="278"/>
      <c r="BC26" s="278"/>
      <c r="BD26" s="278"/>
      <c r="BE26" s="278"/>
      <c r="BF26" s="278"/>
      <c r="BG26" s="278"/>
      <c r="BH26" s="278"/>
      <c r="BI26" s="278"/>
      <c r="BJ26" s="278"/>
      <c r="BK26" s="278"/>
      <c r="BL26" s="278"/>
      <c r="BM26" s="278"/>
      <c r="BN26" s="278"/>
      <c r="BO26" s="278"/>
      <c r="BP26" s="278"/>
      <c r="BQ26" s="278"/>
      <c r="BR26" s="278"/>
      <c r="BS26" s="278"/>
      <c r="BT26" s="278"/>
      <c r="BU26" s="278"/>
      <c r="BV26" s="278"/>
      <c r="BW26" s="278"/>
      <c r="BX26" s="278"/>
      <c r="BY26" s="278"/>
      <c r="BZ26" s="278"/>
      <c r="CA26" s="278"/>
      <c r="CB26" s="278"/>
      <c r="CC26" s="278"/>
      <c r="CD26" s="278"/>
      <c r="CE26" s="278"/>
      <c r="CF26" s="278"/>
      <c r="CG26" s="278"/>
      <c r="CH26" s="278"/>
      <c r="CI26" s="278"/>
      <c r="CJ26" s="278"/>
      <c r="CK26" s="278"/>
      <c r="CL26" s="278"/>
      <c r="CM26" s="278"/>
      <c r="CN26" s="278"/>
      <c r="CO26" s="278"/>
      <c r="CP26" s="278"/>
      <c r="CQ26" s="278"/>
      <c r="CR26" s="278"/>
      <c r="CS26" s="278"/>
      <c r="CT26" s="278"/>
      <c r="CU26" s="278"/>
      <c r="CV26" s="278"/>
      <c r="CW26" s="278"/>
      <c r="CX26" s="278"/>
      <c r="CY26" s="278"/>
      <c r="CZ26" s="278"/>
      <c r="DA26" s="278"/>
      <c r="DB26" s="278"/>
      <c r="DC26" s="278"/>
      <c r="DD26" s="278"/>
      <c r="DE26" s="278"/>
      <c r="DF26" s="278"/>
      <c r="DG26" s="278"/>
      <c r="DH26" s="278"/>
      <c r="DI26" s="278"/>
      <c r="DJ26" s="278"/>
      <c r="DK26" s="278"/>
      <c r="DL26" s="278"/>
      <c r="DM26" s="278"/>
      <c r="DN26" s="278"/>
      <c r="DO26" s="278"/>
      <c r="DP26" s="278"/>
      <c r="DQ26" s="278"/>
      <c r="DR26" s="278"/>
      <c r="DS26" s="278"/>
      <c r="DT26" s="278"/>
      <c r="DU26" s="278"/>
      <c r="DV26" s="278"/>
      <c r="DW26" s="278"/>
      <c r="DX26" s="278"/>
      <c r="DY26" s="278"/>
      <c r="DZ26" s="278"/>
      <c r="EA26" s="278"/>
      <c r="EB26" s="278"/>
      <c r="EC26" s="278"/>
      <c r="ED26" s="278"/>
      <c r="EE26" s="278"/>
      <c r="EF26" s="278"/>
      <c r="EG26" s="278"/>
      <c r="EH26" s="278"/>
      <c r="EI26" s="278"/>
      <c r="EJ26" s="278"/>
      <c r="EK26" s="278"/>
      <c r="EL26" s="278"/>
      <c r="EM26" s="278"/>
      <c r="EN26" s="278"/>
      <c r="EO26" s="278"/>
      <c r="EP26" s="278"/>
      <c r="EQ26" s="278"/>
      <c r="ER26" s="278"/>
      <c r="ES26" s="278"/>
      <c r="ET26" s="278"/>
      <c r="EU26" s="278"/>
      <c r="EV26" s="278"/>
      <c r="EW26" s="278"/>
      <c r="EX26" s="278"/>
      <c r="EY26" s="278"/>
      <c r="EZ26" s="278"/>
      <c r="FA26" s="278"/>
    </row>
    <row r="27" spans="1:157" s="301" customFormat="1" ht="15" customHeight="1" x14ac:dyDescent="0.2">
      <c r="A27" s="303" t="s">
        <v>407</v>
      </c>
      <c r="B27" s="361" t="s">
        <v>412</v>
      </c>
      <c r="C27" s="362">
        <f>C37+C51+C71+C79+C85</f>
        <v>1952.2</v>
      </c>
      <c r="D27" s="306" t="s">
        <v>144</v>
      </c>
      <c r="E27" s="307">
        <f>G27+I27+K27</f>
        <v>50224</v>
      </c>
      <c r="F27" s="307">
        <f>H27+J27+L27</f>
        <v>98047290</v>
      </c>
      <c r="G27" s="307"/>
      <c r="H27" s="307">
        <f>TRUNC(C27*G27,0)</f>
        <v>0</v>
      </c>
      <c r="I27" s="307"/>
      <c r="J27" s="307">
        <f>TRUNC(C27*I27,0)</f>
        <v>0</v>
      </c>
      <c r="K27" s="307">
        <v>50224</v>
      </c>
      <c r="L27" s="307">
        <f>L37+L51+L71+L79+L85</f>
        <v>98047290</v>
      </c>
      <c r="M27" s="364"/>
      <c r="N27" s="306" t="s">
        <v>144</v>
      </c>
      <c r="O27" s="307">
        <f>Q27+S27+U27</f>
        <v>50224</v>
      </c>
      <c r="P27" s="307">
        <f>R27+T27+V27</f>
        <v>0</v>
      </c>
      <c r="Q27" s="307"/>
      <c r="R27" s="307">
        <f>TRUNC(M27*Q27,0)</f>
        <v>0</v>
      </c>
      <c r="S27" s="307"/>
      <c r="T27" s="307">
        <f>TRUNC(M27*S27,0)</f>
        <v>0</v>
      </c>
      <c r="U27" s="307">
        <v>50224</v>
      </c>
      <c r="V27" s="338">
        <f>TRUNC(M27*U27,0)</f>
        <v>0</v>
      </c>
      <c r="W27" s="364"/>
      <c r="X27" s="306" t="s">
        <v>144</v>
      </c>
      <c r="Y27" s="307">
        <f>AA27+AC27+AE27</f>
        <v>50224</v>
      </c>
      <c r="Z27" s="307">
        <f>AB27+AD27+AF27</f>
        <v>0</v>
      </c>
      <c r="AA27" s="307"/>
      <c r="AB27" s="307">
        <f>TRUNC(W27*AA27,0)</f>
        <v>0</v>
      </c>
      <c r="AC27" s="307"/>
      <c r="AD27" s="307">
        <f>TRUNC(W27*AC27,0)</f>
        <v>0</v>
      </c>
      <c r="AE27" s="307">
        <v>50224</v>
      </c>
      <c r="AF27" s="363">
        <f>TRUNC(W27*AE27,0)</f>
        <v>0</v>
      </c>
      <c r="AG27" s="305">
        <f>C27-M27-W27</f>
        <v>1952.2</v>
      </c>
      <c r="AH27" s="306" t="s">
        <v>144</v>
      </c>
      <c r="AI27" s="307">
        <f>AK27+AM27+AO27</f>
        <v>50224</v>
      </c>
      <c r="AJ27" s="307">
        <f>AL27+AN27+AP27</f>
        <v>98047292</v>
      </c>
      <c r="AK27" s="307"/>
      <c r="AL27" s="307">
        <f>TRUNC(AG27*AK27,0)</f>
        <v>0</v>
      </c>
      <c r="AM27" s="307"/>
      <c r="AN27" s="307">
        <f>TRUNC(AG27*AM27,0)</f>
        <v>0</v>
      </c>
      <c r="AO27" s="307">
        <v>50224</v>
      </c>
      <c r="AP27" s="338">
        <f>TRUNC(AG27*AO27,0)</f>
        <v>98047292</v>
      </c>
      <c r="AQ27" s="308"/>
      <c r="AR27" s="300"/>
      <c r="AS27" s="338">
        <v>524871</v>
      </c>
      <c r="AT27" s="300"/>
      <c r="AU27" s="300"/>
      <c r="AV27" s="300"/>
      <c r="AW27" s="300"/>
      <c r="AX27" s="300"/>
      <c r="AY27" s="300"/>
      <c r="AZ27" s="300"/>
      <c r="BA27" s="300"/>
      <c r="BB27" s="300"/>
      <c r="BC27" s="300"/>
      <c r="BD27" s="300"/>
      <c r="BE27" s="300"/>
      <c r="BF27" s="300"/>
      <c r="BG27" s="300"/>
      <c r="BH27" s="300"/>
      <c r="BI27" s="300"/>
      <c r="BJ27" s="300"/>
      <c r="BK27" s="300"/>
      <c r="BL27" s="300"/>
      <c r="BM27" s="300"/>
      <c r="BN27" s="300"/>
      <c r="BO27" s="300"/>
      <c r="BP27" s="300"/>
      <c r="BQ27" s="300"/>
      <c r="BR27" s="300"/>
      <c r="BS27" s="300"/>
      <c r="BT27" s="300"/>
      <c r="BU27" s="300"/>
      <c r="BV27" s="300"/>
      <c r="BW27" s="300"/>
      <c r="BX27" s="300"/>
      <c r="BY27" s="300"/>
      <c r="BZ27" s="300"/>
      <c r="CA27" s="300"/>
      <c r="CB27" s="300"/>
      <c r="CC27" s="300"/>
      <c r="CD27" s="300"/>
      <c r="CE27" s="300"/>
      <c r="CF27" s="300"/>
      <c r="CG27" s="300"/>
      <c r="CH27" s="300"/>
      <c r="CI27" s="300"/>
      <c r="CJ27" s="300"/>
      <c r="CK27" s="300"/>
      <c r="CL27" s="300"/>
      <c r="CM27" s="300"/>
      <c r="CN27" s="300"/>
      <c r="CO27" s="300"/>
      <c r="CP27" s="300"/>
      <c r="CQ27" s="300"/>
      <c r="CR27" s="300"/>
      <c r="CS27" s="300"/>
      <c r="CT27" s="300"/>
      <c r="CU27" s="300"/>
      <c r="CV27" s="300"/>
      <c r="CW27" s="300"/>
      <c r="CX27" s="300"/>
      <c r="CY27" s="300"/>
      <c r="CZ27" s="300"/>
      <c r="DA27" s="300"/>
      <c r="DB27" s="300"/>
      <c r="DC27" s="300"/>
      <c r="DD27" s="300"/>
      <c r="DE27" s="300"/>
      <c r="DF27" s="300"/>
      <c r="DG27" s="300"/>
      <c r="DH27" s="300"/>
      <c r="DI27" s="300"/>
      <c r="DJ27" s="300"/>
      <c r="DK27" s="300"/>
      <c r="DL27" s="300"/>
      <c r="DM27" s="300"/>
      <c r="DN27" s="300"/>
      <c r="DO27" s="300"/>
      <c r="DP27" s="300"/>
      <c r="DQ27" s="300"/>
      <c r="DR27" s="300"/>
      <c r="DS27" s="300"/>
      <c r="DT27" s="300"/>
      <c r="DU27" s="300"/>
      <c r="DV27" s="300"/>
      <c r="DW27" s="300"/>
      <c r="DX27" s="300"/>
      <c r="DY27" s="300"/>
      <c r="DZ27" s="300"/>
      <c r="EA27" s="300"/>
      <c r="EB27" s="300"/>
      <c r="EC27" s="300"/>
      <c r="ED27" s="300"/>
      <c r="EE27" s="300"/>
      <c r="EF27" s="300"/>
      <c r="EG27" s="300"/>
      <c r="EH27" s="300"/>
      <c r="EI27" s="300"/>
      <c r="EJ27" s="300"/>
      <c r="EK27" s="300"/>
      <c r="EL27" s="300"/>
      <c r="EM27" s="300"/>
      <c r="EN27" s="300"/>
      <c r="EO27" s="300"/>
      <c r="EP27" s="300"/>
      <c r="EQ27" s="300"/>
      <c r="ER27" s="300"/>
      <c r="ES27" s="300"/>
      <c r="ET27" s="300"/>
      <c r="EU27" s="300"/>
      <c r="EV27" s="300"/>
      <c r="EW27" s="300"/>
      <c r="EX27" s="300"/>
      <c r="EY27" s="300"/>
      <c r="EZ27" s="300"/>
      <c r="FA27" s="300"/>
    </row>
    <row r="28" spans="1:157" s="279" customFormat="1" ht="15" customHeight="1" x14ac:dyDescent="0.2">
      <c r="A28" s="281" t="s">
        <v>407</v>
      </c>
      <c r="B28" s="357" t="s">
        <v>412</v>
      </c>
      <c r="C28" s="358">
        <f>C38+C52+C72+C80+C86</f>
        <v>1952.2</v>
      </c>
      <c r="D28" s="283" t="s">
        <v>144</v>
      </c>
      <c r="E28" s="284">
        <f t="shared" si="4"/>
        <v>50224</v>
      </c>
      <c r="F28" s="284">
        <f t="shared" si="4"/>
        <v>98047290</v>
      </c>
      <c r="G28" s="284"/>
      <c r="H28" s="284">
        <f t="shared" si="8"/>
        <v>0</v>
      </c>
      <c r="I28" s="284"/>
      <c r="J28" s="284">
        <f t="shared" si="9"/>
        <v>0</v>
      </c>
      <c r="K28" s="284">
        <v>50224</v>
      </c>
      <c r="L28" s="284">
        <f>L38+L52+L72+L80+L86</f>
        <v>98047290</v>
      </c>
      <c r="M28" s="360"/>
      <c r="N28" s="283" t="s">
        <v>144</v>
      </c>
      <c r="O28" s="284">
        <f t="shared" si="5"/>
        <v>50224</v>
      </c>
      <c r="P28" s="284">
        <f t="shared" si="5"/>
        <v>0</v>
      </c>
      <c r="Q28" s="284"/>
      <c r="R28" s="284">
        <f t="shared" si="10"/>
        <v>0</v>
      </c>
      <c r="S28" s="284"/>
      <c r="T28" s="284">
        <f t="shared" si="11"/>
        <v>0</v>
      </c>
      <c r="U28" s="284">
        <v>50224</v>
      </c>
      <c r="V28" s="285">
        <f t="shared" si="12"/>
        <v>0</v>
      </c>
      <c r="W28" s="360"/>
      <c r="X28" s="283" t="s">
        <v>144</v>
      </c>
      <c r="Y28" s="284">
        <f t="shared" si="6"/>
        <v>50224</v>
      </c>
      <c r="Z28" s="284">
        <f t="shared" si="6"/>
        <v>0</v>
      </c>
      <c r="AA28" s="284"/>
      <c r="AB28" s="284">
        <f t="shared" si="13"/>
        <v>0</v>
      </c>
      <c r="AC28" s="284"/>
      <c r="AD28" s="284">
        <f t="shared" si="14"/>
        <v>0</v>
      </c>
      <c r="AE28" s="284">
        <v>50224</v>
      </c>
      <c r="AF28" s="359">
        <f t="shared" si="15"/>
        <v>0</v>
      </c>
      <c r="AG28" s="302">
        <f t="shared" si="19"/>
        <v>1952.2</v>
      </c>
      <c r="AH28" s="283" t="s">
        <v>144</v>
      </c>
      <c r="AI28" s="284">
        <f t="shared" si="7"/>
        <v>50224</v>
      </c>
      <c r="AJ28" s="284">
        <f t="shared" si="7"/>
        <v>98047292</v>
      </c>
      <c r="AK28" s="284"/>
      <c r="AL28" s="284">
        <f t="shared" si="16"/>
        <v>0</v>
      </c>
      <c r="AM28" s="284"/>
      <c r="AN28" s="284">
        <f t="shared" si="17"/>
        <v>0</v>
      </c>
      <c r="AO28" s="284">
        <v>50224</v>
      </c>
      <c r="AP28" s="285">
        <f t="shared" si="18"/>
        <v>98047292</v>
      </c>
      <c r="AQ28" s="286" t="s">
        <v>0</v>
      </c>
      <c r="AR28" s="278"/>
      <c r="AS28" s="285">
        <v>98047290</v>
      </c>
      <c r="AT28" s="278"/>
      <c r="AU28" s="278"/>
      <c r="AV28" s="278"/>
      <c r="AW28" s="278"/>
      <c r="AX28" s="278"/>
      <c r="AY28" s="278"/>
      <c r="AZ28" s="278"/>
      <c r="BA28" s="278"/>
      <c r="BB28" s="278"/>
      <c r="BC28" s="278"/>
      <c r="BD28" s="278"/>
      <c r="BE28" s="278"/>
      <c r="BF28" s="278"/>
      <c r="BG28" s="278"/>
      <c r="BH28" s="278"/>
      <c r="BI28" s="278"/>
      <c r="BJ28" s="278"/>
      <c r="BK28" s="278"/>
      <c r="BL28" s="278"/>
      <c r="BM28" s="278"/>
      <c r="BN28" s="278"/>
      <c r="BO28" s="278"/>
      <c r="BP28" s="278"/>
      <c r="BQ28" s="278"/>
      <c r="BR28" s="278"/>
      <c r="BS28" s="278"/>
      <c r="BT28" s="278"/>
      <c r="BU28" s="278"/>
      <c r="BV28" s="278"/>
      <c r="BW28" s="278"/>
      <c r="BX28" s="278"/>
      <c r="BY28" s="278"/>
      <c r="BZ28" s="278"/>
      <c r="CA28" s="278"/>
      <c r="CB28" s="278"/>
      <c r="CC28" s="278"/>
      <c r="CD28" s="278"/>
      <c r="CE28" s="278"/>
      <c r="CF28" s="278"/>
      <c r="CG28" s="278"/>
      <c r="CH28" s="278"/>
      <c r="CI28" s="278"/>
      <c r="CJ28" s="278"/>
      <c r="CK28" s="278"/>
      <c r="CL28" s="278"/>
      <c r="CM28" s="278"/>
      <c r="CN28" s="278"/>
      <c r="CO28" s="278"/>
      <c r="CP28" s="278"/>
      <c r="CQ28" s="278"/>
      <c r="CR28" s="278"/>
      <c r="CS28" s="278"/>
      <c r="CT28" s="278"/>
      <c r="CU28" s="278"/>
      <c r="CV28" s="278"/>
      <c r="CW28" s="278"/>
      <c r="CX28" s="278"/>
      <c r="CY28" s="278"/>
      <c r="CZ28" s="278"/>
      <c r="DA28" s="278"/>
      <c r="DB28" s="278"/>
      <c r="DC28" s="278"/>
      <c r="DD28" s="278"/>
      <c r="DE28" s="278"/>
      <c r="DF28" s="278"/>
      <c r="DG28" s="278"/>
      <c r="DH28" s="278"/>
      <c r="DI28" s="278"/>
      <c r="DJ28" s="278"/>
      <c r="DK28" s="278"/>
      <c r="DL28" s="278"/>
      <c r="DM28" s="278"/>
      <c r="DN28" s="278"/>
      <c r="DO28" s="278"/>
      <c r="DP28" s="278"/>
      <c r="DQ28" s="278"/>
      <c r="DR28" s="278"/>
      <c r="DS28" s="278"/>
      <c r="DT28" s="278"/>
      <c r="DU28" s="278"/>
      <c r="DV28" s="278"/>
      <c r="DW28" s="278"/>
      <c r="DX28" s="278"/>
      <c r="DY28" s="278"/>
      <c r="DZ28" s="278"/>
      <c r="EA28" s="278"/>
      <c r="EB28" s="278"/>
      <c r="EC28" s="278"/>
      <c r="ED28" s="278"/>
      <c r="EE28" s="278"/>
      <c r="EF28" s="278"/>
      <c r="EG28" s="278"/>
      <c r="EH28" s="278"/>
      <c r="EI28" s="278"/>
      <c r="EJ28" s="278"/>
      <c r="EK28" s="278"/>
      <c r="EL28" s="278"/>
      <c r="EM28" s="278"/>
      <c r="EN28" s="278"/>
      <c r="EO28" s="278"/>
      <c r="EP28" s="278"/>
      <c r="EQ28" s="278"/>
      <c r="ER28" s="278"/>
      <c r="ES28" s="278"/>
      <c r="ET28" s="278"/>
      <c r="EU28" s="278"/>
      <c r="EV28" s="278"/>
      <c r="EW28" s="278"/>
      <c r="EX28" s="278"/>
      <c r="EY28" s="278"/>
      <c r="EZ28" s="278"/>
      <c r="FA28" s="278"/>
    </row>
    <row r="29" spans="1:157" s="301" customFormat="1" ht="15" customHeight="1" x14ac:dyDescent="0.2">
      <c r="A29" s="303" t="s">
        <v>413</v>
      </c>
      <c r="B29" s="361" t="s">
        <v>414</v>
      </c>
      <c r="C29" s="362">
        <f>C39+C53+C59+C73+C81+C87</f>
        <v>9175.5</v>
      </c>
      <c r="D29" s="306" t="s">
        <v>144</v>
      </c>
      <c r="E29" s="307">
        <f>G29+I29+K29</f>
        <v>13904</v>
      </c>
      <c r="F29" s="307">
        <f>H29+J29+L29</f>
        <v>127576149</v>
      </c>
      <c r="G29" s="307"/>
      <c r="H29" s="307">
        <f>TRUNC(C29*G29,0)</f>
        <v>0</v>
      </c>
      <c r="I29" s="307"/>
      <c r="J29" s="307">
        <f>TRUNC(C29*I29,0)</f>
        <v>0</v>
      </c>
      <c r="K29" s="307">
        <v>13904</v>
      </c>
      <c r="L29" s="307">
        <f>L39+L53+L59+L73+L81+L87</f>
        <v>127576149</v>
      </c>
      <c r="M29" s="364">
        <f>SUM(M21:M27)</f>
        <v>1487</v>
      </c>
      <c r="N29" s="306" t="s">
        <v>144</v>
      </c>
      <c r="O29" s="307">
        <f>Q29+S29+U29</f>
        <v>13904</v>
      </c>
      <c r="P29" s="307">
        <f>R29+T29+V29</f>
        <v>20675246</v>
      </c>
      <c r="Q29" s="307"/>
      <c r="R29" s="307">
        <f>TRUNC(M29*Q29,0)</f>
        <v>0</v>
      </c>
      <c r="S29" s="307"/>
      <c r="T29" s="307">
        <f>TRUNC(M29*S29,0)</f>
        <v>0</v>
      </c>
      <c r="U29" s="307">
        <v>13904</v>
      </c>
      <c r="V29" s="338">
        <f>TRUNC(M29*U29,0)-2</f>
        <v>20675246</v>
      </c>
      <c r="W29" s="364"/>
      <c r="X29" s="306" t="s">
        <v>144</v>
      </c>
      <c r="Y29" s="307">
        <f>AA29+AC29+AE29</f>
        <v>13904</v>
      </c>
      <c r="Z29" s="307">
        <f>AB29+AD29+AF29</f>
        <v>0</v>
      </c>
      <c r="AA29" s="307"/>
      <c r="AB29" s="307">
        <f>TRUNC(W29*AA29,0)</f>
        <v>0</v>
      </c>
      <c r="AC29" s="307"/>
      <c r="AD29" s="307">
        <f>TRUNC(W29*AC29,0)</f>
        <v>0</v>
      </c>
      <c r="AE29" s="307">
        <v>13904</v>
      </c>
      <c r="AF29" s="363">
        <f>TRUNC(W29*AE29,0)</f>
        <v>0</v>
      </c>
      <c r="AG29" s="305">
        <f>C29-M29-W29</f>
        <v>7688.5</v>
      </c>
      <c r="AH29" s="306" t="s">
        <v>144</v>
      </c>
      <c r="AI29" s="307">
        <f>AK29+AM29+AO29</f>
        <v>13904</v>
      </c>
      <c r="AJ29" s="307">
        <f>AL29+AN29+AP29</f>
        <v>106900904</v>
      </c>
      <c r="AK29" s="307"/>
      <c r="AL29" s="307">
        <f>TRUNC(AG29*AK29,0)</f>
        <v>0</v>
      </c>
      <c r="AM29" s="307"/>
      <c r="AN29" s="307">
        <f>TRUNC(AG29*AM29,0)</f>
        <v>0</v>
      </c>
      <c r="AO29" s="307">
        <v>13904</v>
      </c>
      <c r="AP29" s="338">
        <f>TRUNC(AG29*AO29,0)</f>
        <v>106900904</v>
      </c>
      <c r="AQ29" s="308"/>
      <c r="AR29" s="300"/>
      <c r="AS29" s="338">
        <v>98047290</v>
      </c>
      <c r="AT29" s="300"/>
      <c r="AU29" s="300"/>
      <c r="AV29" s="300"/>
      <c r="AW29" s="300"/>
      <c r="AX29" s="300"/>
      <c r="AY29" s="300"/>
      <c r="AZ29" s="300"/>
      <c r="BA29" s="300"/>
      <c r="BB29" s="300"/>
      <c r="BC29" s="300"/>
      <c r="BD29" s="300"/>
      <c r="BE29" s="300"/>
      <c r="BF29" s="300"/>
      <c r="BG29" s="300"/>
      <c r="BH29" s="300"/>
      <c r="BI29" s="300"/>
      <c r="BJ29" s="300"/>
      <c r="BK29" s="300"/>
      <c r="BL29" s="300"/>
      <c r="BM29" s="300"/>
      <c r="BN29" s="300"/>
      <c r="BO29" s="300"/>
      <c r="BP29" s="300"/>
      <c r="BQ29" s="300"/>
      <c r="BR29" s="300"/>
      <c r="BS29" s="300"/>
      <c r="BT29" s="300"/>
      <c r="BU29" s="300"/>
      <c r="BV29" s="300"/>
      <c r="BW29" s="300"/>
      <c r="BX29" s="300"/>
      <c r="BY29" s="300"/>
      <c r="BZ29" s="300"/>
      <c r="CA29" s="300"/>
      <c r="CB29" s="300"/>
      <c r="CC29" s="300"/>
      <c r="CD29" s="300"/>
      <c r="CE29" s="300"/>
      <c r="CF29" s="300"/>
      <c r="CG29" s="300"/>
      <c r="CH29" s="300"/>
      <c r="CI29" s="300"/>
      <c r="CJ29" s="300"/>
      <c r="CK29" s="300"/>
      <c r="CL29" s="300"/>
      <c r="CM29" s="300"/>
      <c r="CN29" s="300"/>
      <c r="CO29" s="300"/>
      <c r="CP29" s="300"/>
      <c r="CQ29" s="300"/>
      <c r="CR29" s="300"/>
      <c r="CS29" s="300"/>
      <c r="CT29" s="300"/>
      <c r="CU29" s="300"/>
      <c r="CV29" s="300"/>
      <c r="CW29" s="300"/>
      <c r="CX29" s="300"/>
      <c r="CY29" s="300"/>
      <c r="CZ29" s="300"/>
      <c r="DA29" s="300"/>
      <c r="DB29" s="300"/>
      <c r="DC29" s="300"/>
      <c r="DD29" s="300"/>
      <c r="DE29" s="300"/>
      <c r="DF29" s="300"/>
      <c r="DG29" s="300"/>
      <c r="DH29" s="300"/>
      <c r="DI29" s="300"/>
      <c r="DJ29" s="300"/>
      <c r="DK29" s="300"/>
      <c r="DL29" s="300"/>
      <c r="DM29" s="300"/>
      <c r="DN29" s="300"/>
      <c r="DO29" s="300"/>
      <c r="DP29" s="300"/>
      <c r="DQ29" s="300"/>
      <c r="DR29" s="300"/>
      <c r="DS29" s="300"/>
      <c r="DT29" s="300"/>
      <c r="DU29" s="300"/>
      <c r="DV29" s="300"/>
      <c r="DW29" s="300"/>
      <c r="DX29" s="300"/>
      <c r="DY29" s="300"/>
      <c r="DZ29" s="300"/>
      <c r="EA29" s="300"/>
      <c r="EB29" s="300"/>
      <c r="EC29" s="300"/>
      <c r="ED29" s="300"/>
      <c r="EE29" s="300"/>
      <c r="EF29" s="300"/>
      <c r="EG29" s="300"/>
      <c r="EH29" s="300"/>
      <c r="EI29" s="300"/>
      <c r="EJ29" s="300"/>
      <c r="EK29" s="300"/>
      <c r="EL29" s="300"/>
      <c r="EM29" s="300"/>
      <c r="EN29" s="300"/>
      <c r="EO29" s="300"/>
      <c r="EP29" s="300"/>
      <c r="EQ29" s="300"/>
      <c r="ER29" s="300"/>
      <c r="ES29" s="300"/>
      <c r="ET29" s="300"/>
      <c r="EU29" s="300"/>
      <c r="EV29" s="300"/>
      <c r="EW29" s="300"/>
      <c r="EX29" s="300"/>
      <c r="EY29" s="300"/>
      <c r="EZ29" s="300"/>
      <c r="FA29" s="300"/>
    </row>
    <row r="30" spans="1:157" s="279" customFormat="1" ht="15" customHeight="1" x14ac:dyDescent="0.2">
      <c r="A30" s="281" t="s">
        <v>413</v>
      </c>
      <c r="B30" s="357" t="s">
        <v>414</v>
      </c>
      <c r="C30" s="358">
        <f>C40+C54+C60+C74+C82+C88</f>
        <v>9175.5</v>
      </c>
      <c r="D30" s="283" t="s">
        <v>144</v>
      </c>
      <c r="E30" s="284">
        <f t="shared" si="4"/>
        <v>13904</v>
      </c>
      <c r="F30" s="284">
        <f t="shared" si="4"/>
        <v>127576149</v>
      </c>
      <c r="G30" s="284"/>
      <c r="H30" s="284">
        <f t="shared" si="8"/>
        <v>0</v>
      </c>
      <c r="I30" s="284"/>
      <c r="J30" s="284">
        <f t="shared" si="9"/>
        <v>0</v>
      </c>
      <c r="K30" s="284">
        <v>13904</v>
      </c>
      <c r="L30" s="284">
        <f>L40+L54+L60+L74+L82+L88</f>
        <v>127576149</v>
      </c>
      <c r="M30" s="360">
        <f>SUM(M22:M28)</f>
        <v>755</v>
      </c>
      <c r="N30" s="283" t="s">
        <v>144</v>
      </c>
      <c r="O30" s="284">
        <f t="shared" si="5"/>
        <v>13904</v>
      </c>
      <c r="P30" s="284">
        <f t="shared" si="5"/>
        <v>10497518</v>
      </c>
      <c r="Q30" s="284"/>
      <c r="R30" s="284">
        <f t="shared" si="10"/>
        <v>0</v>
      </c>
      <c r="S30" s="284"/>
      <c r="T30" s="284">
        <f t="shared" si="11"/>
        <v>0</v>
      </c>
      <c r="U30" s="284">
        <v>13904</v>
      </c>
      <c r="V30" s="285">
        <f>TRUNC(M30*U30,0)-2</f>
        <v>10497518</v>
      </c>
      <c r="W30" s="360"/>
      <c r="X30" s="283" t="s">
        <v>144</v>
      </c>
      <c r="Y30" s="284">
        <f t="shared" si="6"/>
        <v>13904</v>
      </c>
      <c r="Z30" s="284">
        <f t="shared" si="6"/>
        <v>0</v>
      </c>
      <c r="AA30" s="284"/>
      <c r="AB30" s="284">
        <f t="shared" si="13"/>
        <v>0</v>
      </c>
      <c r="AC30" s="284"/>
      <c r="AD30" s="284">
        <f t="shared" si="14"/>
        <v>0</v>
      </c>
      <c r="AE30" s="284">
        <v>13904</v>
      </c>
      <c r="AF30" s="359">
        <f t="shared" si="15"/>
        <v>0</v>
      </c>
      <c r="AG30" s="302">
        <f t="shared" si="19"/>
        <v>8420.5</v>
      </c>
      <c r="AH30" s="283" t="s">
        <v>144</v>
      </c>
      <c r="AI30" s="284">
        <f t="shared" si="7"/>
        <v>13904</v>
      </c>
      <c r="AJ30" s="284">
        <f t="shared" si="7"/>
        <v>117078632</v>
      </c>
      <c r="AK30" s="284"/>
      <c r="AL30" s="284">
        <f t="shared" si="16"/>
        <v>0</v>
      </c>
      <c r="AM30" s="284"/>
      <c r="AN30" s="284">
        <f t="shared" si="17"/>
        <v>0</v>
      </c>
      <c r="AO30" s="284">
        <v>13904</v>
      </c>
      <c r="AP30" s="285">
        <f t="shared" si="18"/>
        <v>117078632</v>
      </c>
      <c r="AQ30" s="286" t="s">
        <v>0</v>
      </c>
      <c r="AR30" s="278"/>
      <c r="AS30" s="285">
        <v>127576149</v>
      </c>
      <c r="AT30" s="278"/>
      <c r="AU30" s="278"/>
      <c r="AV30" s="278"/>
      <c r="AW30" s="278"/>
      <c r="AX30" s="278"/>
      <c r="AY30" s="278"/>
      <c r="AZ30" s="278"/>
      <c r="BA30" s="278"/>
      <c r="BB30" s="278"/>
      <c r="BC30" s="278"/>
      <c r="BD30" s="278"/>
      <c r="BE30" s="278"/>
      <c r="BF30" s="278"/>
      <c r="BG30" s="278"/>
      <c r="BH30" s="278"/>
      <c r="BI30" s="278"/>
      <c r="BJ30" s="278"/>
      <c r="BK30" s="278"/>
      <c r="BL30" s="278"/>
      <c r="BM30" s="278"/>
      <c r="BN30" s="278"/>
      <c r="BO30" s="278"/>
      <c r="BP30" s="278"/>
      <c r="BQ30" s="278"/>
      <c r="BR30" s="278"/>
      <c r="BS30" s="278"/>
      <c r="BT30" s="278"/>
      <c r="BU30" s="278"/>
      <c r="BV30" s="278"/>
      <c r="BW30" s="278"/>
      <c r="BX30" s="278"/>
      <c r="BY30" s="278"/>
      <c r="BZ30" s="278"/>
      <c r="CA30" s="278"/>
      <c r="CB30" s="278"/>
      <c r="CC30" s="278"/>
      <c r="CD30" s="278"/>
      <c r="CE30" s="278"/>
      <c r="CF30" s="278"/>
      <c r="CG30" s="278"/>
      <c r="CH30" s="278"/>
      <c r="CI30" s="278"/>
      <c r="CJ30" s="278"/>
      <c r="CK30" s="278"/>
      <c r="CL30" s="278"/>
      <c r="CM30" s="278"/>
      <c r="CN30" s="278"/>
      <c r="CO30" s="278"/>
      <c r="CP30" s="278"/>
      <c r="CQ30" s="278"/>
      <c r="CR30" s="278"/>
      <c r="CS30" s="278"/>
      <c r="CT30" s="278"/>
      <c r="CU30" s="278"/>
      <c r="CV30" s="278"/>
      <c r="CW30" s="278"/>
      <c r="CX30" s="278"/>
      <c r="CY30" s="278"/>
      <c r="CZ30" s="278"/>
      <c r="DA30" s="278"/>
      <c r="DB30" s="278"/>
      <c r="DC30" s="278"/>
      <c r="DD30" s="278"/>
      <c r="DE30" s="278"/>
      <c r="DF30" s="278"/>
      <c r="DG30" s="278"/>
      <c r="DH30" s="278"/>
      <c r="DI30" s="278"/>
      <c r="DJ30" s="278"/>
      <c r="DK30" s="278"/>
      <c r="DL30" s="278"/>
      <c r="DM30" s="278"/>
      <c r="DN30" s="278"/>
      <c r="DO30" s="278"/>
      <c r="DP30" s="278"/>
      <c r="DQ30" s="278"/>
      <c r="DR30" s="278"/>
      <c r="DS30" s="278"/>
      <c r="DT30" s="278"/>
      <c r="DU30" s="278"/>
      <c r="DV30" s="278"/>
      <c r="DW30" s="278"/>
      <c r="DX30" s="278"/>
      <c r="DY30" s="278"/>
      <c r="DZ30" s="278"/>
      <c r="EA30" s="278"/>
      <c r="EB30" s="278"/>
      <c r="EC30" s="278"/>
      <c r="ED30" s="278"/>
      <c r="EE30" s="278"/>
      <c r="EF30" s="278"/>
      <c r="EG30" s="278"/>
      <c r="EH30" s="278"/>
      <c r="EI30" s="278"/>
      <c r="EJ30" s="278"/>
      <c r="EK30" s="278"/>
      <c r="EL30" s="278"/>
      <c r="EM30" s="278"/>
      <c r="EN30" s="278"/>
      <c r="EO30" s="278"/>
      <c r="EP30" s="278"/>
      <c r="EQ30" s="278"/>
      <c r="ER30" s="278"/>
      <c r="ES30" s="278"/>
      <c r="ET30" s="278"/>
      <c r="EU30" s="278"/>
      <c r="EV30" s="278"/>
      <c r="EW30" s="278"/>
      <c r="EX30" s="278"/>
      <c r="EY30" s="278"/>
      <c r="EZ30" s="278"/>
      <c r="FA30" s="278"/>
    </row>
    <row r="31" spans="1:157" s="301" customFormat="1" ht="15" customHeight="1" x14ac:dyDescent="0.2">
      <c r="A31" s="294"/>
      <c r="B31" s="297"/>
      <c r="C31" s="347"/>
      <c r="D31" s="297"/>
      <c r="E31" s="298"/>
      <c r="F31" s="298"/>
      <c r="G31" s="298"/>
      <c r="H31" s="298"/>
      <c r="I31" s="298"/>
      <c r="J31" s="298"/>
      <c r="K31" s="298"/>
      <c r="L31" s="298"/>
      <c r="M31" s="351"/>
      <c r="N31" s="297"/>
      <c r="O31" s="298"/>
      <c r="P31" s="298"/>
      <c r="Q31" s="298"/>
      <c r="R31" s="298"/>
      <c r="S31" s="298"/>
      <c r="T31" s="298"/>
      <c r="U31" s="298"/>
      <c r="V31" s="350"/>
      <c r="W31" s="351"/>
      <c r="X31" s="297"/>
      <c r="Y31" s="298"/>
      <c r="Z31" s="298"/>
      <c r="AA31" s="298"/>
      <c r="AB31" s="298"/>
      <c r="AC31" s="298"/>
      <c r="AD31" s="298"/>
      <c r="AE31" s="298"/>
      <c r="AF31" s="348"/>
      <c r="AG31" s="349"/>
      <c r="AH31" s="297"/>
      <c r="AI31" s="298"/>
      <c r="AJ31" s="298"/>
      <c r="AK31" s="298"/>
      <c r="AL31" s="298"/>
      <c r="AM31" s="298"/>
      <c r="AN31" s="298"/>
      <c r="AO31" s="298"/>
      <c r="AP31" s="350"/>
      <c r="AQ31" s="299"/>
      <c r="AR31" s="300"/>
      <c r="AS31" s="300"/>
      <c r="AT31" s="300"/>
      <c r="AU31" s="300"/>
      <c r="AV31" s="300"/>
      <c r="AW31" s="300"/>
      <c r="AX31" s="300"/>
      <c r="AY31" s="300"/>
      <c r="AZ31" s="300"/>
      <c r="BA31" s="300"/>
      <c r="BB31" s="300"/>
      <c r="BC31" s="300"/>
      <c r="BD31" s="300"/>
      <c r="BE31" s="300"/>
      <c r="BF31" s="300"/>
      <c r="BG31" s="300"/>
      <c r="BH31" s="300"/>
      <c r="BI31" s="300"/>
      <c r="BJ31" s="300"/>
      <c r="BK31" s="300"/>
      <c r="BL31" s="300"/>
      <c r="BM31" s="300"/>
      <c r="BN31" s="300"/>
      <c r="BO31" s="300"/>
      <c r="BP31" s="300"/>
      <c r="BQ31" s="300"/>
      <c r="BR31" s="300"/>
      <c r="BS31" s="300"/>
      <c r="BT31" s="300"/>
      <c r="BU31" s="300"/>
      <c r="BV31" s="300"/>
      <c r="BW31" s="300"/>
      <c r="BX31" s="300"/>
      <c r="BY31" s="300"/>
      <c r="BZ31" s="300"/>
      <c r="CA31" s="300"/>
      <c r="CB31" s="300"/>
      <c r="CC31" s="300"/>
      <c r="CD31" s="300"/>
      <c r="CE31" s="300"/>
      <c r="CF31" s="300"/>
      <c r="CG31" s="300"/>
      <c r="CH31" s="300"/>
      <c r="CI31" s="300"/>
      <c r="CJ31" s="300"/>
      <c r="CK31" s="300"/>
      <c r="CL31" s="300"/>
      <c r="CM31" s="300"/>
      <c r="CN31" s="300"/>
      <c r="CO31" s="300"/>
      <c r="CP31" s="300"/>
      <c r="CQ31" s="300"/>
      <c r="CR31" s="300"/>
      <c r="CS31" s="300"/>
      <c r="CT31" s="300"/>
      <c r="CU31" s="300"/>
      <c r="CV31" s="300"/>
      <c r="CW31" s="300"/>
      <c r="CX31" s="300"/>
      <c r="CY31" s="300"/>
      <c r="CZ31" s="300"/>
      <c r="DA31" s="300"/>
      <c r="DB31" s="300"/>
      <c r="DC31" s="300"/>
      <c r="DD31" s="300"/>
      <c r="DE31" s="300"/>
      <c r="DF31" s="300"/>
      <c r="DG31" s="300"/>
      <c r="DH31" s="300"/>
      <c r="DI31" s="300"/>
      <c r="DJ31" s="300"/>
      <c r="DK31" s="300"/>
      <c r="DL31" s="300"/>
      <c r="DM31" s="300"/>
      <c r="DN31" s="300"/>
      <c r="DO31" s="300"/>
      <c r="DP31" s="300"/>
      <c r="DQ31" s="300"/>
      <c r="DR31" s="300"/>
      <c r="DS31" s="300"/>
      <c r="DT31" s="300"/>
      <c r="DU31" s="300"/>
      <c r="DV31" s="300"/>
      <c r="DW31" s="300"/>
      <c r="DX31" s="300"/>
      <c r="DY31" s="300"/>
      <c r="DZ31" s="300"/>
      <c r="EA31" s="300"/>
      <c r="EB31" s="300"/>
      <c r="EC31" s="300"/>
      <c r="ED31" s="300"/>
      <c r="EE31" s="300"/>
      <c r="EF31" s="300"/>
      <c r="EG31" s="300"/>
      <c r="EH31" s="300"/>
      <c r="EI31" s="300"/>
      <c r="EJ31" s="300"/>
      <c r="EK31" s="300"/>
      <c r="EL31" s="300"/>
      <c r="EM31" s="300"/>
      <c r="EN31" s="300"/>
      <c r="EO31" s="300"/>
      <c r="EP31" s="300"/>
      <c r="EQ31" s="300"/>
      <c r="ER31" s="300"/>
      <c r="ES31" s="300"/>
      <c r="ET31" s="300"/>
      <c r="EU31" s="300"/>
      <c r="EV31" s="300"/>
      <c r="EW31" s="300"/>
      <c r="EX31" s="300"/>
      <c r="EY31" s="300"/>
      <c r="EZ31" s="300"/>
      <c r="FA31" s="300"/>
    </row>
    <row r="32" spans="1:157" s="279" customFormat="1" ht="15" customHeight="1" x14ac:dyDescent="0.2">
      <c r="A32" s="288"/>
      <c r="B32" s="291"/>
      <c r="C32" s="342"/>
      <c r="D32" s="291"/>
      <c r="E32" s="292"/>
      <c r="F32" s="292"/>
      <c r="G32" s="292"/>
      <c r="H32" s="292"/>
      <c r="I32" s="292"/>
      <c r="J32" s="292"/>
      <c r="K32" s="292"/>
      <c r="L32" s="292"/>
      <c r="M32" s="346"/>
      <c r="N32" s="291"/>
      <c r="O32" s="292"/>
      <c r="P32" s="292"/>
      <c r="Q32" s="292"/>
      <c r="R32" s="292"/>
      <c r="S32" s="292"/>
      <c r="T32" s="292"/>
      <c r="U32" s="292"/>
      <c r="V32" s="345"/>
      <c r="W32" s="346"/>
      <c r="X32" s="291"/>
      <c r="Y32" s="292"/>
      <c r="Z32" s="292"/>
      <c r="AA32" s="292"/>
      <c r="AB32" s="292"/>
      <c r="AC32" s="292"/>
      <c r="AD32" s="292"/>
      <c r="AE32" s="292"/>
      <c r="AF32" s="343"/>
      <c r="AG32" s="344"/>
      <c r="AH32" s="291"/>
      <c r="AI32" s="292"/>
      <c r="AJ32" s="292"/>
      <c r="AK32" s="292"/>
      <c r="AL32" s="292"/>
      <c r="AM32" s="292"/>
      <c r="AN32" s="292"/>
      <c r="AO32" s="292"/>
      <c r="AP32" s="345"/>
      <c r="AQ32" s="293"/>
      <c r="AR32" s="278"/>
      <c r="AS32" s="278"/>
      <c r="AT32" s="278"/>
      <c r="AU32" s="278"/>
      <c r="AV32" s="278"/>
      <c r="AW32" s="278"/>
      <c r="AX32" s="278"/>
      <c r="AY32" s="278"/>
      <c r="AZ32" s="278"/>
      <c r="BA32" s="278"/>
      <c r="BB32" s="278"/>
      <c r="BC32" s="278"/>
      <c r="BD32" s="278"/>
      <c r="BE32" s="278"/>
      <c r="BF32" s="278"/>
      <c r="BG32" s="278"/>
      <c r="BH32" s="278"/>
      <c r="BI32" s="278"/>
      <c r="BJ32" s="278"/>
      <c r="BK32" s="278"/>
      <c r="BL32" s="278"/>
      <c r="BM32" s="278"/>
      <c r="BN32" s="278"/>
      <c r="BO32" s="278"/>
      <c r="BP32" s="278"/>
      <c r="BQ32" s="278"/>
      <c r="BR32" s="278"/>
      <c r="BS32" s="278"/>
      <c r="BT32" s="278"/>
      <c r="BU32" s="278"/>
      <c r="BV32" s="278"/>
      <c r="BW32" s="278"/>
      <c r="BX32" s="278"/>
      <c r="BY32" s="278"/>
      <c r="BZ32" s="278"/>
      <c r="CA32" s="278"/>
      <c r="CB32" s="278"/>
      <c r="CC32" s="278"/>
      <c r="CD32" s="278"/>
      <c r="CE32" s="278"/>
      <c r="CF32" s="278"/>
      <c r="CG32" s="278"/>
      <c r="CH32" s="278"/>
      <c r="CI32" s="278"/>
      <c r="CJ32" s="278"/>
      <c r="CK32" s="278"/>
      <c r="CL32" s="278"/>
      <c r="CM32" s="278"/>
      <c r="CN32" s="278"/>
      <c r="CO32" s="278"/>
      <c r="CP32" s="278"/>
      <c r="CQ32" s="278"/>
      <c r="CR32" s="278"/>
      <c r="CS32" s="278"/>
      <c r="CT32" s="278"/>
      <c r="CU32" s="278"/>
      <c r="CV32" s="278"/>
      <c r="CW32" s="278"/>
      <c r="CX32" s="278"/>
      <c r="CY32" s="278"/>
      <c r="CZ32" s="278"/>
      <c r="DA32" s="278"/>
      <c r="DB32" s="278"/>
      <c r="DC32" s="278"/>
      <c r="DD32" s="278"/>
      <c r="DE32" s="278"/>
      <c r="DF32" s="278"/>
      <c r="DG32" s="278"/>
      <c r="DH32" s="278"/>
      <c r="DI32" s="278"/>
      <c r="DJ32" s="278"/>
      <c r="DK32" s="278"/>
      <c r="DL32" s="278"/>
      <c r="DM32" s="278"/>
      <c r="DN32" s="278"/>
      <c r="DO32" s="278"/>
      <c r="DP32" s="278"/>
      <c r="DQ32" s="278"/>
      <c r="DR32" s="278"/>
      <c r="DS32" s="278"/>
      <c r="DT32" s="278"/>
      <c r="DU32" s="278"/>
      <c r="DV32" s="278"/>
      <c r="DW32" s="278"/>
      <c r="DX32" s="278"/>
      <c r="DY32" s="278"/>
      <c r="DZ32" s="278"/>
      <c r="EA32" s="278"/>
      <c r="EB32" s="278"/>
      <c r="EC32" s="278"/>
      <c r="ED32" s="278"/>
      <c r="EE32" s="278"/>
      <c r="EF32" s="278"/>
      <c r="EG32" s="278"/>
      <c r="EH32" s="278"/>
      <c r="EI32" s="278"/>
      <c r="EJ32" s="278"/>
      <c r="EK32" s="278"/>
      <c r="EL32" s="278"/>
      <c r="EM32" s="278"/>
      <c r="EN32" s="278"/>
      <c r="EO32" s="278"/>
      <c r="EP32" s="278"/>
      <c r="EQ32" s="278"/>
      <c r="ER32" s="278"/>
      <c r="ES32" s="278"/>
      <c r="ET32" s="278"/>
      <c r="EU32" s="278"/>
      <c r="EV32" s="278"/>
      <c r="EW32" s="278"/>
      <c r="EX32" s="278"/>
      <c r="EY32" s="278"/>
      <c r="EZ32" s="278"/>
      <c r="FA32" s="278"/>
    </row>
    <row r="33" spans="1:157" s="301" customFormat="1" ht="15" customHeight="1" x14ac:dyDescent="0.2">
      <c r="A33" s="374" t="s">
        <v>415</v>
      </c>
      <c r="B33" s="375"/>
      <c r="C33" s="376">
        <v>0</v>
      </c>
      <c r="D33" s="377"/>
      <c r="E33" s="378">
        <f>G33+I33+K33</f>
        <v>0</v>
      </c>
      <c r="F33" s="378">
        <f>H33+J33+L33</f>
        <v>52443174</v>
      </c>
      <c r="G33" s="378">
        <v>0</v>
      </c>
      <c r="H33" s="378">
        <f>SUM(H35:H39)</f>
        <v>0</v>
      </c>
      <c r="I33" s="378">
        <v>0</v>
      </c>
      <c r="J33" s="378">
        <f>SUM(J35:J39)</f>
        <v>0</v>
      </c>
      <c r="K33" s="378"/>
      <c r="L33" s="379">
        <f>SUM(L35,L37,L39)</f>
        <v>52443174</v>
      </c>
      <c r="M33" s="376">
        <v>0</v>
      </c>
      <c r="N33" s="377"/>
      <c r="O33" s="378">
        <f>Q33+S33+U33</f>
        <v>0</v>
      </c>
      <c r="P33" s="378">
        <f>R33+T33+V33</f>
        <v>0</v>
      </c>
      <c r="Q33" s="378">
        <v>0</v>
      </c>
      <c r="R33" s="378">
        <f>SUM(R35:R39)</f>
        <v>0</v>
      </c>
      <c r="S33" s="378">
        <v>0</v>
      </c>
      <c r="T33" s="378">
        <f>SUM(T35:T39)</f>
        <v>0</v>
      </c>
      <c r="U33" s="378"/>
      <c r="V33" s="379">
        <f>SUM(V35:V39)</f>
        <v>0</v>
      </c>
      <c r="W33" s="376"/>
      <c r="X33" s="377"/>
      <c r="Y33" s="378">
        <f>AA33+AC33+AE33</f>
        <v>0</v>
      </c>
      <c r="Z33" s="378">
        <f>AB33+AD33+AF33</f>
        <v>0</v>
      </c>
      <c r="AA33" s="378">
        <v>0</v>
      </c>
      <c r="AB33" s="378">
        <f>SUM(AB35:AB39)</f>
        <v>0</v>
      </c>
      <c r="AC33" s="378">
        <v>0</v>
      </c>
      <c r="AD33" s="378">
        <f>SUM(AD35:AD39)</f>
        <v>0</v>
      </c>
      <c r="AE33" s="378"/>
      <c r="AF33" s="379">
        <f>SUM(AF35:AF39)</f>
        <v>0</v>
      </c>
      <c r="AG33" s="376">
        <v>0</v>
      </c>
      <c r="AH33" s="377"/>
      <c r="AI33" s="378">
        <f>AK33+AM33+AO33</f>
        <v>0</v>
      </c>
      <c r="AJ33" s="378">
        <f>AL33+AN33+AP33</f>
        <v>89290232</v>
      </c>
      <c r="AK33" s="378">
        <v>0</v>
      </c>
      <c r="AL33" s="378">
        <f>SUM(AL35:AL39)</f>
        <v>0</v>
      </c>
      <c r="AM33" s="378">
        <v>0</v>
      </c>
      <c r="AN33" s="378">
        <f>SUM(AN35:AN39)</f>
        <v>0</v>
      </c>
      <c r="AO33" s="378"/>
      <c r="AP33" s="379">
        <f>SUM(AP35:AP39)</f>
        <v>89290232</v>
      </c>
      <c r="AQ33" s="380"/>
      <c r="AR33" s="300"/>
      <c r="AS33" s="300"/>
      <c r="AT33" s="300"/>
      <c r="AU33" s="300"/>
      <c r="AV33" s="300"/>
      <c r="AW33" s="300"/>
      <c r="AX33" s="300"/>
      <c r="AY33" s="300"/>
      <c r="AZ33" s="300"/>
      <c r="BA33" s="300"/>
      <c r="BB33" s="300"/>
      <c r="BC33" s="300"/>
      <c r="BD33" s="300"/>
      <c r="BE33" s="300"/>
      <c r="BF33" s="300"/>
      <c r="BG33" s="300"/>
      <c r="BH33" s="300"/>
      <c r="BI33" s="300"/>
      <c r="BJ33" s="300"/>
      <c r="BK33" s="300"/>
      <c r="BL33" s="300"/>
      <c r="BM33" s="300"/>
      <c r="BN33" s="300"/>
      <c r="BO33" s="300"/>
      <c r="BP33" s="300"/>
      <c r="BQ33" s="300"/>
      <c r="BR33" s="300"/>
      <c r="BS33" s="300"/>
      <c r="BT33" s="300"/>
      <c r="BU33" s="300"/>
      <c r="BV33" s="300"/>
      <c r="BW33" s="300"/>
      <c r="BX33" s="300"/>
      <c r="BY33" s="300"/>
      <c r="BZ33" s="300"/>
      <c r="CA33" s="300"/>
      <c r="CB33" s="300"/>
      <c r="CC33" s="300"/>
      <c r="CD33" s="300"/>
      <c r="CE33" s="300"/>
      <c r="CF33" s="300"/>
      <c r="CG33" s="300"/>
      <c r="CH33" s="300"/>
      <c r="CI33" s="300"/>
      <c r="CJ33" s="300"/>
      <c r="CK33" s="300"/>
      <c r="CL33" s="300"/>
      <c r="CM33" s="300"/>
      <c r="CN33" s="300"/>
      <c r="CO33" s="300"/>
      <c r="CP33" s="300"/>
      <c r="CQ33" s="300"/>
      <c r="CR33" s="300"/>
      <c r="CS33" s="300"/>
      <c r="CT33" s="300"/>
      <c r="CU33" s="300"/>
      <c r="CV33" s="300"/>
      <c r="CW33" s="300"/>
      <c r="CX33" s="300"/>
      <c r="CY33" s="300"/>
      <c r="CZ33" s="300"/>
      <c r="DA33" s="300"/>
      <c r="DB33" s="300"/>
      <c r="DC33" s="300"/>
      <c r="DD33" s="300"/>
      <c r="DE33" s="300"/>
      <c r="DF33" s="300"/>
      <c r="DG33" s="300"/>
      <c r="DH33" s="300"/>
      <c r="DI33" s="300"/>
      <c r="DJ33" s="300"/>
      <c r="DK33" s="300"/>
      <c r="DL33" s="300"/>
      <c r="DM33" s="300"/>
      <c r="DN33" s="300"/>
      <c r="DO33" s="300"/>
      <c r="DP33" s="300"/>
      <c r="DQ33" s="300"/>
      <c r="DR33" s="300"/>
      <c r="DS33" s="300"/>
      <c r="DT33" s="300"/>
      <c r="DU33" s="300"/>
      <c r="DV33" s="300"/>
      <c r="DW33" s="300"/>
      <c r="DX33" s="300"/>
      <c r="DY33" s="300"/>
      <c r="DZ33" s="300"/>
      <c r="EA33" s="300"/>
      <c r="EB33" s="300"/>
      <c r="EC33" s="300"/>
      <c r="ED33" s="300"/>
      <c r="EE33" s="300"/>
      <c r="EF33" s="300"/>
      <c r="EG33" s="300"/>
      <c r="EH33" s="300"/>
      <c r="EI33" s="300"/>
      <c r="EJ33" s="300"/>
      <c r="EK33" s="300"/>
      <c r="EL33" s="300"/>
      <c r="EM33" s="300"/>
      <c r="EN33" s="300"/>
      <c r="EO33" s="300"/>
      <c r="EP33" s="300"/>
      <c r="EQ33" s="300"/>
      <c r="ER33" s="300"/>
      <c r="ES33" s="300"/>
      <c r="ET33" s="300"/>
      <c r="EU33" s="300"/>
      <c r="EV33" s="300"/>
      <c r="EW33" s="300"/>
      <c r="EX33" s="300"/>
      <c r="EY33" s="300"/>
      <c r="EZ33" s="300"/>
      <c r="FA33" s="300"/>
    </row>
    <row r="34" spans="1:157" s="279" customFormat="1" ht="15" customHeight="1" x14ac:dyDescent="0.2">
      <c r="A34" s="311" t="s">
        <v>415</v>
      </c>
      <c r="B34" s="312" t="s">
        <v>0</v>
      </c>
      <c r="C34" s="354">
        <v>0</v>
      </c>
      <c r="D34" s="314" t="s">
        <v>0</v>
      </c>
      <c r="E34" s="315">
        <f t="shared" si="4"/>
        <v>0</v>
      </c>
      <c r="F34" s="315">
        <f t="shared" si="4"/>
        <v>52443174</v>
      </c>
      <c r="G34" s="315">
        <v>0</v>
      </c>
      <c r="H34" s="315">
        <f>SUM(H36:H40)</f>
        <v>0</v>
      </c>
      <c r="I34" s="315">
        <v>0</v>
      </c>
      <c r="J34" s="315">
        <f>SUM(J36:J40)</f>
        <v>0</v>
      </c>
      <c r="K34" s="315"/>
      <c r="L34" s="355">
        <f>SUM(L36,L38,L40)</f>
        <v>52443174</v>
      </c>
      <c r="M34" s="354">
        <v>0</v>
      </c>
      <c r="N34" s="314" t="s">
        <v>0</v>
      </c>
      <c r="O34" s="315">
        <f t="shared" si="5"/>
        <v>0</v>
      </c>
      <c r="P34" s="315">
        <f t="shared" si="5"/>
        <v>0</v>
      </c>
      <c r="Q34" s="315">
        <v>0</v>
      </c>
      <c r="R34" s="315">
        <f>SUM(R36:R40)</f>
        <v>0</v>
      </c>
      <c r="S34" s="315">
        <v>0</v>
      </c>
      <c r="T34" s="315">
        <f>SUM(T36:T40)</f>
        <v>0</v>
      </c>
      <c r="U34" s="315"/>
      <c r="V34" s="355">
        <f>SUM(V36:V40)</f>
        <v>0</v>
      </c>
      <c r="W34" s="354"/>
      <c r="X34" s="314" t="s">
        <v>0</v>
      </c>
      <c r="Y34" s="315">
        <f t="shared" si="6"/>
        <v>0</v>
      </c>
      <c r="Z34" s="315">
        <f t="shared" si="6"/>
        <v>0</v>
      </c>
      <c r="AA34" s="315">
        <v>0</v>
      </c>
      <c r="AB34" s="315">
        <f>SUM(AB36:AB40)</f>
        <v>0</v>
      </c>
      <c r="AC34" s="315">
        <v>0</v>
      </c>
      <c r="AD34" s="315">
        <f>SUM(AD36:AD40)</f>
        <v>0</v>
      </c>
      <c r="AE34" s="315"/>
      <c r="AF34" s="355">
        <f>SUM(AF36:AF40)</f>
        <v>0</v>
      </c>
      <c r="AG34" s="354">
        <v>0</v>
      </c>
      <c r="AH34" s="314" t="s">
        <v>0</v>
      </c>
      <c r="AI34" s="315">
        <f t="shared" si="7"/>
        <v>0</v>
      </c>
      <c r="AJ34" s="315">
        <f t="shared" si="7"/>
        <v>89168526</v>
      </c>
      <c r="AK34" s="315">
        <v>0</v>
      </c>
      <c r="AL34" s="315">
        <f>SUM(AL36:AL40)</f>
        <v>0</v>
      </c>
      <c r="AM34" s="315">
        <v>0</v>
      </c>
      <c r="AN34" s="315">
        <f>SUM(AN36:AN40)</f>
        <v>0</v>
      </c>
      <c r="AO34" s="315"/>
      <c r="AP34" s="355">
        <f>SUM(AP36:AP40)</f>
        <v>89168526</v>
      </c>
      <c r="AQ34" s="316" t="s">
        <v>0</v>
      </c>
      <c r="AR34" s="278"/>
      <c r="AS34" s="278"/>
      <c r="AT34" s="278"/>
      <c r="AU34" s="278"/>
      <c r="AV34" s="278"/>
      <c r="AW34" s="278"/>
      <c r="AX34" s="278"/>
      <c r="AY34" s="278"/>
      <c r="AZ34" s="278"/>
      <c r="BA34" s="278"/>
      <c r="BB34" s="278"/>
      <c r="BC34" s="278"/>
      <c r="BD34" s="278"/>
      <c r="BE34" s="278"/>
      <c r="BF34" s="278"/>
      <c r="BG34" s="278"/>
      <c r="BH34" s="278"/>
      <c r="BI34" s="278"/>
      <c r="BJ34" s="278"/>
      <c r="BK34" s="278"/>
      <c r="BL34" s="278"/>
      <c r="BM34" s="278"/>
      <c r="BN34" s="278"/>
      <c r="BO34" s="278"/>
      <c r="BP34" s="278"/>
      <c r="BQ34" s="278"/>
      <c r="BR34" s="278"/>
      <c r="BS34" s="278"/>
      <c r="BT34" s="278"/>
      <c r="BU34" s="278"/>
      <c r="BV34" s="278"/>
      <c r="BW34" s="278"/>
      <c r="BX34" s="278"/>
      <c r="BY34" s="278"/>
      <c r="BZ34" s="278"/>
      <c r="CA34" s="278"/>
      <c r="CB34" s="278"/>
      <c r="CC34" s="278"/>
      <c r="CD34" s="278"/>
      <c r="CE34" s="278"/>
      <c r="CF34" s="278"/>
      <c r="CG34" s="278"/>
      <c r="CH34" s="278"/>
      <c r="CI34" s="278"/>
      <c r="CJ34" s="278"/>
      <c r="CK34" s="278"/>
      <c r="CL34" s="278"/>
      <c r="CM34" s="278"/>
      <c r="CN34" s="278"/>
      <c r="CO34" s="278"/>
      <c r="CP34" s="278"/>
      <c r="CQ34" s="278"/>
      <c r="CR34" s="278"/>
      <c r="CS34" s="278"/>
      <c r="CT34" s="278"/>
      <c r="CU34" s="278"/>
      <c r="CV34" s="278"/>
      <c r="CW34" s="278"/>
      <c r="CX34" s="278"/>
      <c r="CY34" s="278"/>
      <c r="CZ34" s="278"/>
      <c r="DA34" s="278"/>
      <c r="DB34" s="278"/>
      <c r="DC34" s="278"/>
      <c r="DD34" s="278"/>
      <c r="DE34" s="278"/>
      <c r="DF34" s="278"/>
      <c r="DG34" s="278"/>
      <c r="DH34" s="278"/>
      <c r="DI34" s="278"/>
      <c r="DJ34" s="278"/>
      <c r="DK34" s="278"/>
      <c r="DL34" s="278"/>
      <c r="DM34" s="278"/>
      <c r="DN34" s="278"/>
      <c r="DO34" s="278"/>
      <c r="DP34" s="278"/>
      <c r="DQ34" s="278"/>
      <c r="DR34" s="278"/>
      <c r="DS34" s="278"/>
      <c r="DT34" s="278"/>
      <c r="DU34" s="278"/>
      <c r="DV34" s="278"/>
      <c r="DW34" s="278"/>
      <c r="DX34" s="278"/>
      <c r="DY34" s="278"/>
      <c r="DZ34" s="278"/>
      <c r="EA34" s="278"/>
      <c r="EB34" s="278"/>
      <c r="EC34" s="278"/>
      <c r="ED34" s="278"/>
      <c r="EE34" s="278"/>
      <c r="EF34" s="278"/>
      <c r="EG34" s="278"/>
      <c r="EH34" s="278"/>
      <c r="EI34" s="278"/>
      <c r="EJ34" s="278"/>
      <c r="EK34" s="278"/>
      <c r="EL34" s="278"/>
      <c r="EM34" s="278"/>
      <c r="EN34" s="278"/>
      <c r="EO34" s="278"/>
      <c r="EP34" s="278" t="s">
        <v>0</v>
      </c>
      <c r="EQ34" s="278" t="s">
        <v>0</v>
      </c>
      <c r="ER34" s="278"/>
      <c r="ES34" s="278"/>
      <c r="ET34" s="278"/>
      <c r="EU34" s="278"/>
      <c r="EV34" s="278"/>
      <c r="EW34" s="278"/>
      <c r="EX34" s="278"/>
      <c r="EY34" s="278"/>
      <c r="EZ34" s="278"/>
      <c r="FA34" s="278"/>
    </row>
    <row r="35" spans="1:157" s="310" customFormat="1" ht="15" customHeight="1" x14ac:dyDescent="0.2">
      <c r="A35" s="303" t="s">
        <v>407</v>
      </c>
      <c r="B35" s="304" t="s">
        <v>409</v>
      </c>
      <c r="C35" s="341">
        <v>701</v>
      </c>
      <c r="D35" s="306" t="s">
        <v>144</v>
      </c>
      <c r="E35" s="307">
        <f>G35+I35+K35</f>
        <v>22422</v>
      </c>
      <c r="F35" s="307">
        <f>H35+J35+L35</f>
        <v>15717822</v>
      </c>
      <c r="G35" s="307"/>
      <c r="H35" s="307">
        <f t="shared" ref="H35:H40" si="20">TRUNC(C35*G35,0)</f>
        <v>0</v>
      </c>
      <c r="I35" s="307"/>
      <c r="J35" s="307">
        <f t="shared" ref="J35:J40" si="21">TRUNC(C35*I35,0)</f>
        <v>0</v>
      </c>
      <c r="K35" s="307">
        <v>22422</v>
      </c>
      <c r="L35" s="338">
        <f t="shared" ref="L35:L40" si="22">TRUNC(C35*K35,0)</f>
        <v>15717822</v>
      </c>
      <c r="M35" s="341"/>
      <c r="N35" s="306" t="s">
        <v>144</v>
      </c>
      <c r="O35" s="307">
        <f>Q35+S35+U35</f>
        <v>22422</v>
      </c>
      <c r="P35" s="307">
        <f>R35+T35+V35</f>
        <v>0</v>
      </c>
      <c r="Q35" s="307"/>
      <c r="R35" s="307">
        <f t="shared" ref="R35:R40" si="23">TRUNC(M35*Q35,0)</f>
        <v>0</v>
      </c>
      <c r="S35" s="307"/>
      <c r="T35" s="307">
        <f t="shared" ref="T35:T40" si="24">TRUNC(M35*S35,0)</f>
        <v>0</v>
      </c>
      <c r="U35" s="307">
        <v>22422</v>
      </c>
      <c r="V35" s="338">
        <f t="shared" ref="V35:V40" si="25">TRUNC(M35*U35,0)</f>
        <v>0</v>
      </c>
      <c r="W35" s="341"/>
      <c r="X35" s="306" t="s">
        <v>144</v>
      </c>
      <c r="Y35" s="307">
        <f>AA35+AC35+AE35</f>
        <v>22422</v>
      </c>
      <c r="Z35" s="307">
        <f>AB35+AD35+AF35</f>
        <v>0</v>
      </c>
      <c r="AA35" s="307"/>
      <c r="AB35" s="307">
        <f t="shared" ref="AB35:AB40" si="26">TRUNC(W35*AA35,0)</f>
        <v>0</v>
      </c>
      <c r="AC35" s="307"/>
      <c r="AD35" s="307">
        <f t="shared" ref="AD35:AD40" si="27">TRUNC(W35*AC35,0)</f>
        <v>0</v>
      </c>
      <c r="AE35" s="307">
        <v>22422</v>
      </c>
      <c r="AF35" s="338">
        <f t="shared" ref="AF35:AF40" si="28">TRUNC(W35*AE35,0)</f>
        <v>0</v>
      </c>
      <c r="AG35" s="341">
        <f>C35-M35-W35</f>
        <v>701</v>
      </c>
      <c r="AH35" s="306" t="s">
        <v>144</v>
      </c>
      <c r="AI35" s="307">
        <f>AK35+AM35+AO35</f>
        <v>22422</v>
      </c>
      <c r="AJ35" s="307">
        <f>AL35+AN35+AP35</f>
        <v>15717822</v>
      </c>
      <c r="AK35" s="307"/>
      <c r="AL35" s="307">
        <f t="shared" ref="AL35:AL40" si="29">TRUNC(AG35*AK35,0)</f>
        <v>0</v>
      </c>
      <c r="AM35" s="307"/>
      <c r="AN35" s="307">
        <f t="shared" ref="AN35:AN40" si="30">TRUNC(AG35*AM35,0)</f>
        <v>0</v>
      </c>
      <c r="AO35" s="307">
        <v>22422</v>
      </c>
      <c r="AP35" s="338">
        <f t="shared" ref="AP35:AP40" si="31">TRUNC(AG35*AO35,0)</f>
        <v>15717822</v>
      </c>
      <c r="AQ35" s="308"/>
      <c r="AR35" s="309"/>
      <c r="AS35" s="309"/>
      <c r="AT35" s="309"/>
      <c r="AU35" s="309"/>
      <c r="AV35" s="309"/>
      <c r="AW35" s="309"/>
      <c r="AX35" s="309"/>
      <c r="AY35" s="309"/>
      <c r="AZ35" s="309"/>
      <c r="BA35" s="309"/>
      <c r="BB35" s="309"/>
      <c r="BC35" s="309"/>
      <c r="BD35" s="309"/>
      <c r="BE35" s="309"/>
      <c r="BF35" s="309"/>
      <c r="BG35" s="309"/>
      <c r="BH35" s="309"/>
      <c r="BI35" s="309"/>
      <c r="BJ35" s="309"/>
      <c r="BK35" s="309"/>
      <c r="BL35" s="309"/>
      <c r="BM35" s="309"/>
      <c r="BN35" s="309"/>
      <c r="BO35" s="309"/>
      <c r="BP35" s="309"/>
      <c r="BQ35" s="309"/>
      <c r="BR35" s="309"/>
      <c r="BS35" s="309"/>
      <c r="BT35" s="309"/>
      <c r="BU35" s="309"/>
      <c r="BV35" s="309"/>
      <c r="BW35" s="309"/>
      <c r="BX35" s="309"/>
      <c r="BY35" s="309"/>
      <c r="BZ35" s="309"/>
      <c r="CA35" s="309"/>
      <c r="CB35" s="309"/>
      <c r="CC35" s="309"/>
      <c r="CD35" s="309"/>
      <c r="CE35" s="309"/>
      <c r="CF35" s="309"/>
      <c r="CG35" s="309"/>
      <c r="CH35" s="309"/>
      <c r="CI35" s="309"/>
      <c r="CJ35" s="309"/>
      <c r="CK35" s="309"/>
      <c r="CL35" s="309"/>
      <c r="CM35" s="309"/>
      <c r="CN35" s="309"/>
      <c r="CO35" s="309"/>
      <c r="CP35" s="309"/>
      <c r="CQ35" s="309"/>
      <c r="CR35" s="309"/>
      <c r="CS35" s="309"/>
      <c r="CT35" s="309"/>
      <c r="CU35" s="309"/>
      <c r="CV35" s="309"/>
      <c r="CW35" s="309"/>
      <c r="CX35" s="309"/>
      <c r="CY35" s="309"/>
      <c r="CZ35" s="309"/>
      <c r="DA35" s="309"/>
      <c r="DB35" s="309"/>
      <c r="DC35" s="309"/>
      <c r="DD35" s="309"/>
      <c r="DE35" s="309"/>
      <c r="DF35" s="309"/>
      <c r="DG35" s="309"/>
      <c r="DH35" s="309"/>
      <c r="DI35" s="309"/>
      <c r="DJ35" s="309"/>
      <c r="DK35" s="309"/>
      <c r="DL35" s="309"/>
      <c r="DM35" s="309"/>
      <c r="DN35" s="309"/>
      <c r="DO35" s="309"/>
      <c r="DP35" s="309"/>
      <c r="DQ35" s="309"/>
      <c r="DR35" s="309"/>
      <c r="DS35" s="309"/>
      <c r="DT35" s="309"/>
      <c r="DU35" s="309"/>
      <c r="DV35" s="309"/>
      <c r="DW35" s="309"/>
      <c r="DX35" s="309"/>
      <c r="DY35" s="309"/>
      <c r="DZ35" s="309"/>
      <c r="EA35" s="309"/>
      <c r="EB35" s="309"/>
      <c r="EC35" s="309"/>
      <c r="ED35" s="309"/>
      <c r="EE35" s="309"/>
      <c r="EF35" s="309"/>
      <c r="EG35" s="309"/>
      <c r="EH35" s="309"/>
      <c r="EI35" s="309"/>
      <c r="EJ35" s="309"/>
      <c r="EK35" s="309"/>
      <c r="EL35" s="309"/>
      <c r="EM35" s="309"/>
      <c r="EN35" s="309"/>
      <c r="EO35" s="309"/>
      <c r="EP35" s="309" t="s">
        <v>417</v>
      </c>
      <c r="EQ35" s="309"/>
      <c r="ER35" s="309"/>
      <c r="ES35" s="309"/>
      <c r="ET35" s="309"/>
      <c r="EU35" s="309"/>
      <c r="EV35" s="309"/>
      <c r="EW35" s="309"/>
      <c r="EX35" s="309"/>
      <c r="EY35" s="309"/>
      <c r="EZ35" s="309"/>
      <c r="FA35" s="309"/>
    </row>
    <row r="36" spans="1:157" ht="15" customHeight="1" x14ac:dyDescent="0.2">
      <c r="A36" s="281" t="s">
        <v>407</v>
      </c>
      <c r="B36" s="282" t="s">
        <v>416</v>
      </c>
      <c r="C36" s="340">
        <v>701</v>
      </c>
      <c r="D36" s="283" t="s">
        <v>144</v>
      </c>
      <c r="E36" s="284">
        <f t="shared" si="4"/>
        <v>22422</v>
      </c>
      <c r="F36" s="284">
        <f t="shared" si="4"/>
        <v>15717822</v>
      </c>
      <c r="G36" s="284"/>
      <c r="H36" s="284">
        <f t="shared" si="20"/>
        <v>0</v>
      </c>
      <c r="I36" s="284"/>
      <c r="J36" s="284">
        <f t="shared" si="21"/>
        <v>0</v>
      </c>
      <c r="K36" s="284">
        <v>22422</v>
      </c>
      <c r="L36" s="285">
        <f t="shared" si="22"/>
        <v>15717822</v>
      </c>
      <c r="M36" s="340"/>
      <c r="N36" s="283" t="s">
        <v>144</v>
      </c>
      <c r="O36" s="284">
        <f t="shared" si="5"/>
        <v>22422</v>
      </c>
      <c r="P36" s="284">
        <f t="shared" si="5"/>
        <v>0</v>
      </c>
      <c r="Q36" s="284"/>
      <c r="R36" s="284">
        <f t="shared" si="23"/>
        <v>0</v>
      </c>
      <c r="S36" s="284"/>
      <c r="T36" s="284">
        <f t="shared" si="24"/>
        <v>0</v>
      </c>
      <c r="U36" s="284">
        <v>22422</v>
      </c>
      <c r="V36" s="285">
        <f t="shared" si="25"/>
        <v>0</v>
      </c>
      <c r="W36" s="340"/>
      <c r="X36" s="283" t="s">
        <v>144</v>
      </c>
      <c r="Y36" s="284">
        <f t="shared" si="6"/>
        <v>22422</v>
      </c>
      <c r="Z36" s="284">
        <f t="shared" si="6"/>
        <v>0</v>
      </c>
      <c r="AA36" s="284"/>
      <c r="AB36" s="284">
        <f t="shared" si="26"/>
        <v>0</v>
      </c>
      <c r="AC36" s="284"/>
      <c r="AD36" s="284">
        <f t="shared" si="27"/>
        <v>0</v>
      </c>
      <c r="AE36" s="284">
        <v>22422</v>
      </c>
      <c r="AF36" s="285">
        <f t="shared" si="28"/>
        <v>0</v>
      </c>
      <c r="AG36" s="340">
        <f>C36-M36-W36</f>
        <v>701</v>
      </c>
      <c r="AH36" s="283" t="s">
        <v>144</v>
      </c>
      <c r="AI36" s="284">
        <f t="shared" si="7"/>
        <v>22422</v>
      </c>
      <c r="AJ36" s="284">
        <f t="shared" si="7"/>
        <v>15717822</v>
      </c>
      <c r="AK36" s="284"/>
      <c r="AL36" s="284">
        <f t="shared" si="29"/>
        <v>0</v>
      </c>
      <c r="AM36" s="284"/>
      <c r="AN36" s="284">
        <f t="shared" si="30"/>
        <v>0</v>
      </c>
      <c r="AO36" s="284">
        <v>22422</v>
      </c>
      <c r="AP36" s="285">
        <f t="shared" si="31"/>
        <v>15717822</v>
      </c>
      <c r="AQ36" s="286" t="s">
        <v>0</v>
      </c>
      <c r="AR36" s="272"/>
      <c r="AS36" s="272"/>
      <c r="AT36" s="272"/>
      <c r="AU36" s="272"/>
      <c r="AV36" s="272"/>
      <c r="AW36" s="272"/>
      <c r="AX36" s="272"/>
      <c r="AY36" s="272"/>
      <c r="AZ36" s="272"/>
      <c r="BA36" s="272"/>
      <c r="BB36" s="272"/>
      <c r="BC36" s="272"/>
      <c r="BD36" s="272"/>
      <c r="BE36" s="272"/>
      <c r="BF36" s="272"/>
      <c r="BG36" s="272"/>
      <c r="BH36" s="272"/>
      <c r="BI36" s="272"/>
      <c r="BJ36" s="272"/>
      <c r="BK36" s="272"/>
      <c r="BL36" s="272"/>
      <c r="BM36" s="272"/>
      <c r="BN36" s="272"/>
      <c r="BO36" s="272"/>
      <c r="BP36" s="272"/>
      <c r="BQ36" s="272"/>
      <c r="BR36" s="272"/>
      <c r="BS36" s="272"/>
      <c r="BT36" s="272"/>
      <c r="BU36" s="272"/>
      <c r="BV36" s="272"/>
      <c r="BW36" s="272"/>
      <c r="BX36" s="272"/>
      <c r="BY36" s="272"/>
      <c r="BZ36" s="272"/>
      <c r="CA36" s="272"/>
      <c r="CB36" s="272"/>
      <c r="CC36" s="272"/>
      <c r="CD36" s="272"/>
      <c r="CE36" s="272"/>
      <c r="CF36" s="272"/>
      <c r="CG36" s="272"/>
      <c r="CH36" s="272"/>
      <c r="CI36" s="272"/>
      <c r="CJ36" s="272"/>
      <c r="CK36" s="272"/>
      <c r="CL36" s="272"/>
      <c r="CM36" s="272"/>
      <c r="CN36" s="272"/>
      <c r="CO36" s="272"/>
      <c r="CP36" s="272"/>
      <c r="CQ36" s="272"/>
      <c r="CR36" s="272"/>
      <c r="CS36" s="272"/>
      <c r="CT36" s="272"/>
      <c r="CU36" s="272"/>
      <c r="CV36" s="272"/>
      <c r="CW36" s="272"/>
      <c r="CX36" s="272"/>
      <c r="CY36" s="272"/>
      <c r="CZ36" s="272"/>
      <c r="DA36" s="272"/>
      <c r="DB36" s="272"/>
      <c r="DC36" s="272"/>
      <c r="DD36" s="272"/>
      <c r="DE36" s="272"/>
      <c r="DF36" s="272"/>
      <c r="DG36" s="272"/>
      <c r="DH36" s="272"/>
      <c r="DI36" s="272"/>
      <c r="DJ36" s="272"/>
      <c r="DK36" s="272"/>
      <c r="DL36" s="272"/>
      <c r="DM36" s="272"/>
      <c r="DN36" s="272"/>
      <c r="DO36" s="272"/>
      <c r="DP36" s="272"/>
      <c r="DQ36" s="272"/>
      <c r="DR36" s="272"/>
      <c r="DS36" s="272"/>
      <c r="DT36" s="272"/>
      <c r="DU36" s="272"/>
      <c r="DV36" s="272"/>
      <c r="DW36" s="272"/>
      <c r="DX36" s="272"/>
      <c r="DY36" s="272"/>
      <c r="DZ36" s="272"/>
      <c r="EA36" s="272"/>
      <c r="EB36" s="272"/>
      <c r="EC36" s="272"/>
      <c r="ED36" s="272"/>
      <c r="EE36" s="272"/>
      <c r="EF36" s="272"/>
      <c r="EG36" s="272"/>
      <c r="EH36" s="272"/>
      <c r="EI36" s="272"/>
      <c r="EJ36" s="272"/>
      <c r="EK36" s="272"/>
      <c r="EL36" s="272"/>
      <c r="EM36" s="272"/>
      <c r="EN36" s="272"/>
      <c r="EO36" s="272"/>
      <c r="EP36" s="272" t="s">
        <v>417</v>
      </c>
      <c r="EQ36" s="272" t="s">
        <v>0</v>
      </c>
      <c r="ER36" s="272"/>
      <c r="ES36" s="272"/>
      <c r="ET36" s="272"/>
      <c r="EU36" s="272"/>
      <c r="EV36" s="272"/>
      <c r="EW36" s="272"/>
      <c r="EX36" s="272"/>
      <c r="EY36" s="272"/>
      <c r="EZ36" s="272"/>
      <c r="FA36" s="272"/>
    </row>
    <row r="37" spans="1:157" s="310" customFormat="1" ht="15" customHeight="1" x14ac:dyDescent="0.2">
      <c r="A37" s="303" t="s">
        <v>407</v>
      </c>
      <c r="B37" s="304" t="s">
        <v>412</v>
      </c>
      <c r="C37" s="305">
        <v>420.7</v>
      </c>
      <c r="D37" s="306" t="s">
        <v>144</v>
      </c>
      <c r="E37" s="307">
        <f>G37+I37+K37</f>
        <v>50224</v>
      </c>
      <c r="F37" s="307">
        <f>H37+J37+L37</f>
        <v>21129236</v>
      </c>
      <c r="G37" s="307"/>
      <c r="H37" s="307">
        <f t="shared" si="20"/>
        <v>0</v>
      </c>
      <c r="I37" s="307"/>
      <c r="J37" s="307">
        <f t="shared" si="21"/>
        <v>0</v>
      </c>
      <c r="K37" s="307">
        <v>50224</v>
      </c>
      <c r="L37" s="338">
        <f t="shared" si="22"/>
        <v>21129236</v>
      </c>
      <c r="M37" s="305"/>
      <c r="N37" s="306" t="s">
        <v>144</v>
      </c>
      <c r="O37" s="307">
        <f>Q37+S37+U37</f>
        <v>50224</v>
      </c>
      <c r="P37" s="307">
        <f>R37+T37+V37</f>
        <v>0</v>
      </c>
      <c r="Q37" s="307"/>
      <c r="R37" s="307">
        <f t="shared" si="23"/>
        <v>0</v>
      </c>
      <c r="S37" s="307"/>
      <c r="T37" s="307">
        <f t="shared" si="24"/>
        <v>0</v>
      </c>
      <c r="U37" s="307">
        <v>50224</v>
      </c>
      <c r="V37" s="338">
        <f t="shared" si="25"/>
        <v>0</v>
      </c>
      <c r="W37" s="305"/>
      <c r="X37" s="306" t="s">
        <v>144</v>
      </c>
      <c r="Y37" s="307">
        <f>AA37+AC37+AE37</f>
        <v>50224</v>
      </c>
      <c r="Z37" s="307">
        <f>AB37+AD37+AF37</f>
        <v>0</v>
      </c>
      <c r="AA37" s="307"/>
      <c r="AB37" s="307">
        <f t="shared" si="26"/>
        <v>0</v>
      </c>
      <c r="AC37" s="307"/>
      <c r="AD37" s="307">
        <f t="shared" si="27"/>
        <v>0</v>
      </c>
      <c r="AE37" s="307">
        <v>50224</v>
      </c>
      <c r="AF37" s="338">
        <f t="shared" si="28"/>
        <v>0</v>
      </c>
      <c r="AG37" s="305">
        <f>C37-M37-W37</f>
        <v>420.7</v>
      </c>
      <c r="AH37" s="306" t="s">
        <v>144</v>
      </c>
      <c r="AI37" s="307">
        <f>AK37+AM37+AO37</f>
        <v>50224</v>
      </c>
      <c r="AJ37" s="307">
        <f>AL37+AN37+AP37</f>
        <v>21129236</v>
      </c>
      <c r="AK37" s="307"/>
      <c r="AL37" s="307">
        <f t="shared" si="29"/>
        <v>0</v>
      </c>
      <c r="AM37" s="307"/>
      <c r="AN37" s="307">
        <f t="shared" si="30"/>
        <v>0</v>
      </c>
      <c r="AO37" s="307">
        <v>50224</v>
      </c>
      <c r="AP37" s="338">
        <f t="shared" si="31"/>
        <v>21129236</v>
      </c>
      <c r="AQ37" s="308"/>
      <c r="AR37" s="309"/>
      <c r="AS37" s="309"/>
      <c r="AT37" s="309"/>
      <c r="AU37" s="309"/>
      <c r="AV37" s="309"/>
      <c r="AW37" s="309"/>
      <c r="AX37" s="309"/>
      <c r="AY37" s="309"/>
      <c r="AZ37" s="309"/>
      <c r="BA37" s="309"/>
      <c r="BB37" s="309"/>
      <c r="BC37" s="309"/>
      <c r="BD37" s="309"/>
      <c r="BE37" s="309"/>
      <c r="BF37" s="309"/>
      <c r="BG37" s="309"/>
      <c r="BH37" s="309"/>
      <c r="BI37" s="309"/>
      <c r="BJ37" s="309"/>
      <c r="BK37" s="309"/>
      <c r="BL37" s="309"/>
      <c r="BM37" s="309"/>
      <c r="BN37" s="309"/>
      <c r="BO37" s="309"/>
      <c r="BP37" s="309"/>
      <c r="BQ37" s="309"/>
      <c r="BR37" s="309"/>
      <c r="BS37" s="309"/>
      <c r="BT37" s="309"/>
      <c r="BU37" s="309"/>
      <c r="BV37" s="309"/>
      <c r="BW37" s="309"/>
      <c r="BX37" s="309"/>
      <c r="BY37" s="309"/>
      <c r="BZ37" s="309"/>
      <c r="CA37" s="309"/>
      <c r="CB37" s="309"/>
      <c r="CC37" s="309"/>
      <c r="CD37" s="309"/>
      <c r="CE37" s="309"/>
      <c r="CF37" s="309"/>
      <c r="CG37" s="309"/>
      <c r="CH37" s="309"/>
      <c r="CI37" s="309"/>
      <c r="CJ37" s="309"/>
      <c r="CK37" s="309"/>
      <c r="CL37" s="309"/>
      <c r="CM37" s="309"/>
      <c r="CN37" s="309"/>
      <c r="CO37" s="309"/>
      <c r="CP37" s="309"/>
      <c r="CQ37" s="309"/>
      <c r="CR37" s="309"/>
      <c r="CS37" s="309"/>
      <c r="CT37" s="309"/>
      <c r="CU37" s="309"/>
      <c r="CV37" s="309"/>
      <c r="CW37" s="309"/>
      <c r="CX37" s="309"/>
      <c r="CY37" s="309"/>
      <c r="CZ37" s="309"/>
      <c r="DA37" s="309"/>
      <c r="DB37" s="309"/>
      <c r="DC37" s="309"/>
      <c r="DD37" s="309"/>
      <c r="DE37" s="309"/>
      <c r="DF37" s="309"/>
      <c r="DG37" s="309"/>
      <c r="DH37" s="309"/>
      <c r="DI37" s="309"/>
      <c r="DJ37" s="309"/>
      <c r="DK37" s="309"/>
      <c r="DL37" s="309"/>
      <c r="DM37" s="309"/>
      <c r="DN37" s="309"/>
      <c r="DO37" s="309"/>
      <c r="DP37" s="309"/>
      <c r="DQ37" s="309"/>
      <c r="DR37" s="309"/>
      <c r="DS37" s="309"/>
      <c r="DT37" s="309"/>
      <c r="DU37" s="309"/>
      <c r="DV37" s="309"/>
      <c r="DW37" s="309"/>
      <c r="DX37" s="309"/>
      <c r="DY37" s="309"/>
      <c r="DZ37" s="309"/>
      <c r="EA37" s="309"/>
      <c r="EB37" s="309"/>
      <c r="EC37" s="309"/>
      <c r="ED37" s="309"/>
      <c r="EE37" s="309"/>
      <c r="EF37" s="309"/>
      <c r="EG37" s="309"/>
      <c r="EH37" s="309"/>
      <c r="EI37" s="309"/>
      <c r="EJ37" s="309"/>
      <c r="EK37" s="309"/>
      <c r="EL37" s="309"/>
      <c r="EM37" s="309"/>
      <c r="EN37" s="309"/>
      <c r="EO37" s="309"/>
      <c r="EP37" s="309" t="s">
        <v>419</v>
      </c>
      <c r="EQ37" s="309"/>
      <c r="ER37" s="309"/>
      <c r="ES37" s="309"/>
      <c r="ET37" s="309"/>
      <c r="EU37" s="309"/>
      <c r="EV37" s="309"/>
      <c r="EW37" s="309"/>
      <c r="EX37" s="309"/>
      <c r="EY37" s="309"/>
      <c r="EZ37" s="309"/>
      <c r="FA37" s="309"/>
    </row>
    <row r="38" spans="1:157" ht="15" customHeight="1" x14ac:dyDescent="0.2">
      <c r="A38" s="281" t="s">
        <v>407</v>
      </c>
      <c r="B38" s="339" t="s">
        <v>418</v>
      </c>
      <c r="C38" s="302">
        <v>420.7</v>
      </c>
      <c r="D38" s="283" t="s">
        <v>144</v>
      </c>
      <c r="E38" s="284">
        <f t="shared" si="4"/>
        <v>50224</v>
      </c>
      <c r="F38" s="284">
        <f t="shared" si="4"/>
        <v>21129236</v>
      </c>
      <c r="G38" s="284"/>
      <c r="H38" s="284">
        <f t="shared" si="20"/>
        <v>0</v>
      </c>
      <c r="I38" s="284"/>
      <c r="J38" s="284">
        <f t="shared" si="21"/>
        <v>0</v>
      </c>
      <c r="K38" s="284">
        <v>50224</v>
      </c>
      <c r="L38" s="285">
        <f t="shared" si="22"/>
        <v>21129236</v>
      </c>
      <c r="M38" s="302"/>
      <c r="N38" s="283" t="s">
        <v>144</v>
      </c>
      <c r="O38" s="284">
        <f t="shared" si="5"/>
        <v>50224</v>
      </c>
      <c r="P38" s="284">
        <f t="shared" si="5"/>
        <v>0</v>
      </c>
      <c r="Q38" s="284"/>
      <c r="R38" s="284">
        <f t="shared" si="23"/>
        <v>0</v>
      </c>
      <c r="S38" s="284"/>
      <c r="T38" s="284">
        <f t="shared" si="24"/>
        <v>0</v>
      </c>
      <c r="U38" s="284">
        <v>50224</v>
      </c>
      <c r="V38" s="285">
        <f t="shared" si="25"/>
        <v>0</v>
      </c>
      <c r="W38" s="302"/>
      <c r="X38" s="283" t="s">
        <v>144</v>
      </c>
      <c r="Y38" s="284">
        <f t="shared" si="6"/>
        <v>50224</v>
      </c>
      <c r="Z38" s="284">
        <f t="shared" si="6"/>
        <v>0</v>
      </c>
      <c r="AA38" s="284"/>
      <c r="AB38" s="284">
        <f t="shared" si="26"/>
        <v>0</v>
      </c>
      <c r="AC38" s="284"/>
      <c r="AD38" s="284">
        <f t="shared" si="27"/>
        <v>0</v>
      </c>
      <c r="AE38" s="284">
        <v>50224</v>
      </c>
      <c r="AF38" s="285">
        <f t="shared" si="28"/>
        <v>0</v>
      </c>
      <c r="AG38" s="302">
        <f t="shared" ref="AG38:AG88" si="32">C38-M38-W38</f>
        <v>420.7</v>
      </c>
      <c r="AH38" s="283" t="s">
        <v>144</v>
      </c>
      <c r="AI38" s="284">
        <f t="shared" si="7"/>
        <v>50224</v>
      </c>
      <c r="AJ38" s="284">
        <f t="shared" si="7"/>
        <v>21129236</v>
      </c>
      <c r="AK38" s="284"/>
      <c r="AL38" s="284">
        <f t="shared" si="29"/>
        <v>0</v>
      </c>
      <c r="AM38" s="284"/>
      <c r="AN38" s="284">
        <f t="shared" si="30"/>
        <v>0</v>
      </c>
      <c r="AO38" s="284">
        <v>50224</v>
      </c>
      <c r="AP38" s="285">
        <f t="shared" si="31"/>
        <v>21129236</v>
      </c>
      <c r="AQ38" s="286" t="s">
        <v>0</v>
      </c>
      <c r="AR38" s="272"/>
      <c r="AS38" s="272"/>
      <c r="AT38" s="272"/>
      <c r="AU38" s="272"/>
      <c r="AV38" s="272"/>
      <c r="AW38" s="272"/>
      <c r="AX38" s="272"/>
      <c r="AY38" s="272"/>
      <c r="AZ38" s="272"/>
      <c r="BA38" s="272"/>
      <c r="BB38" s="272"/>
      <c r="BC38" s="272"/>
      <c r="BD38" s="272"/>
      <c r="BE38" s="272"/>
      <c r="BF38" s="272"/>
      <c r="BG38" s="272"/>
      <c r="BH38" s="272"/>
      <c r="BI38" s="272"/>
      <c r="BJ38" s="272"/>
      <c r="BK38" s="272"/>
      <c r="BL38" s="272"/>
      <c r="BM38" s="272"/>
      <c r="BN38" s="272"/>
      <c r="BO38" s="272"/>
      <c r="BP38" s="272"/>
      <c r="BQ38" s="272"/>
      <c r="BR38" s="272"/>
      <c r="BS38" s="272"/>
      <c r="BT38" s="272"/>
      <c r="BU38" s="272"/>
      <c r="BV38" s="272"/>
      <c r="BW38" s="272"/>
      <c r="BX38" s="272"/>
      <c r="BY38" s="272"/>
      <c r="BZ38" s="272"/>
      <c r="CA38" s="272"/>
      <c r="CB38" s="272"/>
      <c r="CC38" s="272"/>
      <c r="CD38" s="272"/>
      <c r="CE38" s="272"/>
      <c r="CF38" s="272"/>
      <c r="CG38" s="272"/>
      <c r="CH38" s="272"/>
      <c r="CI38" s="272"/>
      <c r="CJ38" s="272"/>
      <c r="CK38" s="272"/>
      <c r="CL38" s="272"/>
      <c r="CM38" s="272"/>
      <c r="CN38" s="272"/>
      <c r="CO38" s="272"/>
      <c r="CP38" s="272"/>
      <c r="CQ38" s="272"/>
      <c r="CR38" s="272"/>
      <c r="CS38" s="272"/>
      <c r="CT38" s="272"/>
      <c r="CU38" s="272"/>
      <c r="CV38" s="272"/>
      <c r="CW38" s="272"/>
      <c r="CX38" s="272"/>
      <c r="CY38" s="272"/>
      <c r="CZ38" s="272"/>
      <c r="DA38" s="272"/>
      <c r="DB38" s="272"/>
      <c r="DC38" s="272"/>
      <c r="DD38" s="272"/>
      <c r="DE38" s="272"/>
      <c r="DF38" s="272"/>
      <c r="DG38" s="272"/>
      <c r="DH38" s="272"/>
      <c r="DI38" s="272"/>
      <c r="DJ38" s="272"/>
      <c r="DK38" s="272"/>
      <c r="DL38" s="272"/>
      <c r="DM38" s="272"/>
      <c r="DN38" s="272"/>
      <c r="DO38" s="272"/>
      <c r="DP38" s="272"/>
      <c r="DQ38" s="272"/>
      <c r="DR38" s="272"/>
      <c r="DS38" s="272"/>
      <c r="DT38" s="272"/>
      <c r="DU38" s="272"/>
      <c r="DV38" s="272"/>
      <c r="DW38" s="272"/>
      <c r="DX38" s="272"/>
      <c r="DY38" s="272"/>
      <c r="DZ38" s="272"/>
      <c r="EA38" s="272"/>
      <c r="EB38" s="272"/>
      <c r="EC38" s="272"/>
      <c r="ED38" s="272"/>
      <c r="EE38" s="272"/>
      <c r="EF38" s="272"/>
      <c r="EG38" s="272"/>
      <c r="EH38" s="272"/>
      <c r="EI38" s="272"/>
      <c r="EJ38" s="272"/>
      <c r="EK38" s="272"/>
      <c r="EL38" s="272"/>
      <c r="EM38" s="272"/>
      <c r="EN38" s="272"/>
      <c r="EO38" s="272"/>
      <c r="EP38" s="272" t="s">
        <v>419</v>
      </c>
      <c r="EQ38" s="272" t="s">
        <v>0</v>
      </c>
      <c r="ER38" s="272"/>
      <c r="ES38" s="272"/>
      <c r="ET38" s="272"/>
      <c r="EU38" s="272"/>
      <c r="EV38" s="272"/>
      <c r="EW38" s="272"/>
      <c r="EX38" s="272"/>
      <c r="EY38" s="272"/>
      <c r="EZ38" s="272"/>
      <c r="FA38" s="272"/>
    </row>
    <row r="39" spans="1:157" s="310" customFormat="1" ht="15" customHeight="1" x14ac:dyDescent="0.2">
      <c r="A39" s="303" t="s">
        <v>413</v>
      </c>
      <c r="B39" s="304" t="s">
        <v>414</v>
      </c>
      <c r="C39" s="305">
        <v>1121.7</v>
      </c>
      <c r="D39" s="306" t="s">
        <v>144</v>
      </c>
      <c r="E39" s="307">
        <f>G39+I39+K39</f>
        <v>13904</v>
      </c>
      <c r="F39" s="307">
        <f>H39+J39+L39</f>
        <v>15596116</v>
      </c>
      <c r="G39" s="307"/>
      <c r="H39" s="307">
        <f t="shared" si="20"/>
        <v>0</v>
      </c>
      <c r="I39" s="307"/>
      <c r="J39" s="307">
        <f t="shared" si="21"/>
        <v>0</v>
      </c>
      <c r="K39" s="307">
        <v>13904</v>
      </c>
      <c r="L39" s="338">
        <f t="shared" si="22"/>
        <v>15596116</v>
      </c>
      <c r="M39" s="305"/>
      <c r="N39" s="306" t="s">
        <v>144</v>
      </c>
      <c r="O39" s="307">
        <f>Q39+S39+U39</f>
        <v>13904</v>
      </c>
      <c r="P39" s="307">
        <f>R39+T39+V39</f>
        <v>0</v>
      </c>
      <c r="Q39" s="307"/>
      <c r="R39" s="307">
        <f t="shared" si="23"/>
        <v>0</v>
      </c>
      <c r="S39" s="307"/>
      <c r="T39" s="307">
        <f t="shared" si="24"/>
        <v>0</v>
      </c>
      <c r="U39" s="307">
        <v>13904</v>
      </c>
      <c r="V39" s="338">
        <f t="shared" si="25"/>
        <v>0</v>
      </c>
      <c r="W39" s="305"/>
      <c r="X39" s="306" t="s">
        <v>144</v>
      </c>
      <c r="Y39" s="307">
        <f>AA39+AC39+AE39</f>
        <v>13904</v>
      </c>
      <c r="Z39" s="307">
        <f>AB39+AD39+AF39</f>
        <v>0</v>
      </c>
      <c r="AA39" s="307"/>
      <c r="AB39" s="307">
        <f t="shared" si="26"/>
        <v>0</v>
      </c>
      <c r="AC39" s="307"/>
      <c r="AD39" s="307">
        <f t="shared" si="27"/>
        <v>0</v>
      </c>
      <c r="AE39" s="307">
        <v>13904</v>
      </c>
      <c r="AF39" s="338">
        <f t="shared" si="28"/>
        <v>0</v>
      </c>
      <c r="AG39" s="305">
        <f>C39-M39-W39</f>
        <v>1121.7</v>
      </c>
      <c r="AH39" s="306" t="s">
        <v>144</v>
      </c>
      <c r="AI39" s="307">
        <f>AK39+AM39+AO39</f>
        <v>13904</v>
      </c>
      <c r="AJ39" s="307">
        <f>AL39+AN39+AP39</f>
        <v>15596116</v>
      </c>
      <c r="AK39" s="307"/>
      <c r="AL39" s="307">
        <f t="shared" si="29"/>
        <v>0</v>
      </c>
      <c r="AM39" s="307"/>
      <c r="AN39" s="307">
        <f t="shared" si="30"/>
        <v>0</v>
      </c>
      <c r="AO39" s="307">
        <v>13904</v>
      </c>
      <c r="AP39" s="338">
        <f t="shared" si="31"/>
        <v>15596116</v>
      </c>
      <c r="AQ39" s="308"/>
      <c r="AR39" s="309"/>
      <c r="AS39" s="309"/>
      <c r="AT39" s="309"/>
      <c r="AU39" s="309"/>
      <c r="AV39" s="309"/>
      <c r="AW39" s="309"/>
      <c r="AX39" s="309"/>
      <c r="AY39" s="309"/>
      <c r="AZ39" s="309"/>
      <c r="BA39" s="309"/>
      <c r="BB39" s="309"/>
      <c r="BC39" s="309"/>
      <c r="BD39" s="309"/>
      <c r="BE39" s="309"/>
      <c r="BF39" s="309"/>
      <c r="BG39" s="309"/>
      <c r="BH39" s="309"/>
      <c r="BI39" s="309"/>
      <c r="BJ39" s="309"/>
      <c r="BK39" s="309"/>
      <c r="BL39" s="309"/>
      <c r="BM39" s="309"/>
      <c r="BN39" s="309"/>
      <c r="BO39" s="309"/>
      <c r="BP39" s="309"/>
      <c r="BQ39" s="309"/>
      <c r="BR39" s="309"/>
      <c r="BS39" s="309"/>
      <c r="BT39" s="309"/>
      <c r="BU39" s="309"/>
      <c r="BV39" s="309"/>
      <c r="BW39" s="309"/>
      <c r="BX39" s="309"/>
      <c r="BY39" s="309"/>
      <c r="BZ39" s="309"/>
      <c r="CA39" s="309"/>
      <c r="CB39" s="309"/>
      <c r="CC39" s="309"/>
      <c r="CD39" s="309"/>
      <c r="CE39" s="309"/>
      <c r="CF39" s="309"/>
      <c r="CG39" s="309"/>
      <c r="CH39" s="309"/>
      <c r="CI39" s="309"/>
      <c r="CJ39" s="309"/>
      <c r="CK39" s="309"/>
      <c r="CL39" s="309"/>
      <c r="CM39" s="309"/>
      <c r="CN39" s="309"/>
      <c r="CO39" s="309"/>
      <c r="CP39" s="309"/>
      <c r="CQ39" s="309"/>
      <c r="CR39" s="309"/>
      <c r="CS39" s="309"/>
      <c r="CT39" s="309"/>
      <c r="CU39" s="309"/>
      <c r="CV39" s="309"/>
      <c r="CW39" s="309"/>
      <c r="CX39" s="309"/>
      <c r="CY39" s="309"/>
      <c r="CZ39" s="309"/>
      <c r="DA39" s="309"/>
      <c r="DB39" s="309"/>
      <c r="DC39" s="309"/>
      <c r="DD39" s="309"/>
      <c r="DE39" s="309"/>
      <c r="DF39" s="309"/>
      <c r="DG39" s="309"/>
      <c r="DH39" s="309"/>
      <c r="DI39" s="309"/>
      <c r="DJ39" s="309"/>
      <c r="DK39" s="309"/>
      <c r="DL39" s="309"/>
      <c r="DM39" s="309"/>
      <c r="DN39" s="309"/>
      <c r="DO39" s="309"/>
      <c r="DP39" s="309"/>
      <c r="DQ39" s="309"/>
      <c r="DR39" s="309"/>
      <c r="DS39" s="309"/>
      <c r="DT39" s="309"/>
      <c r="DU39" s="309"/>
      <c r="DV39" s="309"/>
      <c r="DW39" s="309"/>
      <c r="DX39" s="309"/>
      <c r="DY39" s="309"/>
      <c r="DZ39" s="309"/>
      <c r="EA39" s="309"/>
      <c r="EB39" s="309"/>
      <c r="EC39" s="309"/>
      <c r="ED39" s="309"/>
      <c r="EE39" s="309"/>
      <c r="EF39" s="309"/>
      <c r="EG39" s="309"/>
      <c r="EH39" s="309"/>
      <c r="EI39" s="309"/>
      <c r="EJ39" s="309"/>
      <c r="EK39" s="309"/>
      <c r="EL39" s="309"/>
      <c r="EM39" s="309"/>
      <c r="EN39" s="309"/>
      <c r="EO39" s="309"/>
      <c r="EP39" s="309" t="s">
        <v>421</v>
      </c>
      <c r="EQ39" s="309"/>
      <c r="ER39" s="309"/>
      <c r="ES39" s="309"/>
      <c r="ET39" s="309"/>
      <c r="EU39" s="309"/>
      <c r="EV39" s="309"/>
      <c r="EW39" s="309"/>
      <c r="EX39" s="309"/>
      <c r="EY39" s="309"/>
      <c r="EZ39" s="309"/>
      <c r="FA39" s="309"/>
    </row>
    <row r="40" spans="1:157" ht="15" customHeight="1" x14ac:dyDescent="0.2">
      <c r="A40" s="281" t="s">
        <v>413</v>
      </c>
      <c r="B40" s="282" t="s">
        <v>420</v>
      </c>
      <c r="C40" s="302">
        <v>1121.7</v>
      </c>
      <c r="D40" s="283" t="s">
        <v>144</v>
      </c>
      <c r="E40" s="284">
        <f t="shared" si="4"/>
        <v>13904</v>
      </c>
      <c r="F40" s="284">
        <f t="shared" si="4"/>
        <v>15596116</v>
      </c>
      <c r="G40" s="284"/>
      <c r="H40" s="284">
        <f t="shared" si="20"/>
        <v>0</v>
      </c>
      <c r="I40" s="284"/>
      <c r="J40" s="284">
        <f t="shared" si="21"/>
        <v>0</v>
      </c>
      <c r="K40" s="284">
        <v>13904</v>
      </c>
      <c r="L40" s="285">
        <f t="shared" si="22"/>
        <v>15596116</v>
      </c>
      <c r="M40" s="302"/>
      <c r="N40" s="283" t="s">
        <v>144</v>
      </c>
      <c r="O40" s="284">
        <f t="shared" si="5"/>
        <v>13904</v>
      </c>
      <c r="P40" s="284">
        <f t="shared" si="5"/>
        <v>0</v>
      </c>
      <c r="Q40" s="284"/>
      <c r="R40" s="284">
        <f t="shared" si="23"/>
        <v>0</v>
      </c>
      <c r="S40" s="284"/>
      <c r="T40" s="284">
        <f t="shared" si="24"/>
        <v>0</v>
      </c>
      <c r="U40" s="284">
        <v>13904</v>
      </c>
      <c r="V40" s="285">
        <f t="shared" si="25"/>
        <v>0</v>
      </c>
      <c r="W40" s="302"/>
      <c r="X40" s="283" t="s">
        <v>144</v>
      </c>
      <c r="Y40" s="284">
        <f t="shared" si="6"/>
        <v>13904</v>
      </c>
      <c r="Z40" s="284">
        <f t="shared" si="6"/>
        <v>0</v>
      </c>
      <c r="AA40" s="284"/>
      <c r="AB40" s="284">
        <f t="shared" si="26"/>
        <v>0</v>
      </c>
      <c r="AC40" s="284"/>
      <c r="AD40" s="284">
        <f t="shared" si="27"/>
        <v>0</v>
      </c>
      <c r="AE40" s="284">
        <v>13904</v>
      </c>
      <c r="AF40" s="285">
        <f t="shared" si="28"/>
        <v>0</v>
      </c>
      <c r="AG40" s="302">
        <f t="shared" si="32"/>
        <v>1121.7</v>
      </c>
      <c r="AH40" s="283" t="s">
        <v>144</v>
      </c>
      <c r="AI40" s="284">
        <f t="shared" si="7"/>
        <v>13904</v>
      </c>
      <c r="AJ40" s="284">
        <f t="shared" si="7"/>
        <v>15596116</v>
      </c>
      <c r="AK40" s="284"/>
      <c r="AL40" s="284">
        <f t="shared" si="29"/>
        <v>0</v>
      </c>
      <c r="AM40" s="284"/>
      <c r="AN40" s="284">
        <f t="shared" si="30"/>
        <v>0</v>
      </c>
      <c r="AO40" s="284">
        <v>13904</v>
      </c>
      <c r="AP40" s="285">
        <f t="shared" si="31"/>
        <v>15596116</v>
      </c>
      <c r="AQ40" s="286" t="s">
        <v>0</v>
      </c>
      <c r="AR40" s="272"/>
      <c r="AS40" s="272"/>
      <c r="AT40" s="272"/>
      <c r="AU40" s="272"/>
      <c r="AV40" s="272"/>
      <c r="AW40" s="272"/>
      <c r="AX40" s="272"/>
      <c r="AY40" s="272"/>
      <c r="AZ40" s="272"/>
      <c r="BA40" s="272"/>
      <c r="BB40" s="272"/>
      <c r="BC40" s="272"/>
      <c r="BD40" s="272"/>
      <c r="BE40" s="272"/>
      <c r="BF40" s="272"/>
      <c r="BG40" s="272"/>
      <c r="BH40" s="272"/>
      <c r="BI40" s="272"/>
      <c r="BJ40" s="272"/>
      <c r="BK40" s="272"/>
      <c r="BL40" s="272"/>
      <c r="BM40" s="272"/>
      <c r="BN40" s="272"/>
      <c r="BO40" s="272"/>
      <c r="BP40" s="272"/>
      <c r="BQ40" s="272"/>
      <c r="BR40" s="272"/>
      <c r="BS40" s="272"/>
      <c r="BT40" s="272"/>
      <c r="BU40" s="272"/>
      <c r="BV40" s="272"/>
      <c r="BW40" s="272"/>
      <c r="BX40" s="272"/>
      <c r="BY40" s="272"/>
      <c r="BZ40" s="272"/>
      <c r="CA40" s="272"/>
      <c r="CB40" s="272"/>
      <c r="CC40" s="272"/>
      <c r="CD40" s="272"/>
      <c r="CE40" s="272"/>
      <c r="CF40" s="272"/>
      <c r="CG40" s="272"/>
      <c r="CH40" s="272"/>
      <c r="CI40" s="272"/>
      <c r="CJ40" s="272"/>
      <c r="CK40" s="272"/>
      <c r="CL40" s="272"/>
      <c r="CM40" s="272"/>
      <c r="CN40" s="272"/>
      <c r="CO40" s="272"/>
      <c r="CP40" s="272"/>
      <c r="CQ40" s="272"/>
      <c r="CR40" s="272"/>
      <c r="CS40" s="272"/>
      <c r="CT40" s="272"/>
      <c r="CU40" s="272"/>
      <c r="CV40" s="272"/>
      <c r="CW40" s="272"/>
      <c r="CX40" s="272"/>
      <c r="CY40" s="272"/>
      <c r="CZ40" s="272"/>
      <c r="DA40" s="272"/>
      <c r="DB40" s="272"/>
      <c r="DC40" s="272"/>
      <c r="DD40" s="272"/>
      <c r="DE40" s="272"/>
      <c r="DF40" s="272"/>
      <c r="DG40" s="272"/>
      <c r="DH40" s="272"/>
      <c r="DI40" s="272"/>
      <c r="DJ40" s="272"/>
      <c r="DK40" s="272"/>
      <c r="DL40" s="272"/>
      <c r="DM40" s="272"/>
      <c r="DN40" s="272"/>
      <c r="DO40" s="272"/>
      <c r="DP40" s="272"/>
      <c r="DQ40" s="272"/>
      <c r="DR40" s="272"/>
      <c r="DS40" s="272"/>
      <c r="DT40" s="272"/>
      <c r="DU40" s="272"/>
      <c r="DV40" s="272"/>
      <c r="DW40" s="272"/>
      <c r="DX40" s="272"/>
      <c r="DY40" s="272"/>
      <c r="DZ40" s="272"/>
      <c r="EA40" s="272"/>
      <c r="EB40" s="272"/>
      <c r="EC40" s="272"/>
      <c r="ED40" s="272"/>
      <c r="EE40" s="272"/>
      <c r="EF40" s="272"/>
      <c r="EG40" s="272"/>
      <c r="EH40" s="272"/>
      <c r="EI40" s="272"/>
      <c r="EJ40" s="272"/>
      <c r="EK40" s="272"/>
      <c r="EL40" s="272"/>
      <c r="EM40" s="272"/>
      <c r="EN40" s="272"/>
      <c r="EO40" s="272"/>
      <c r="EP40" s="272" t="s">
        <v>421</v>
      </c>
      <c r="EQ40" s="272" t="s">
        <v>0</v>
      </c>
      <c r="ER40" s="272"/>
      <c r="ES40" s="272"/>
      <c r="ET40" s="272"/>
      <c r="EU40" s="272"/>
      <c r="EV40" s="272"/>
      <c r="EW40" s="272"/>
      <c r="EX40" s="272"/>
      <c r="EY40" s="272"/>
      <c r="EZ40" s="272"/>
      <c r="FA40" s="272"/>
    </row>
    <row r="41" spans="1:157" s="301" customFormat="1" ht="15" customHeight="1" x14ac:dyDescent="0.2">
      <c r="A41" s="294" t="s">
        <v>422</v>
      </c>
      <c r="B41" s="295"/>
      <c r="C41" s="349">
        <v>0</v>
      </c>
      <c r="D41" s="297"/>
      <c r="E41" s="298">
        <f>G41+I41+K41</f>
        <v>0</v>
      </c>
      <c r="F41" s="298">
        <f>H41+J41+L41</f>
        <v>127091367</v>
      </c>
      <c r="G41" s="298"/>
      <c r="H41" s="298">
        <f>SUM(H43:H53)</f>
        <v>0</v>
      </c>
      <c r="I41" s="298"/>
      <c r="J41" s="298">
        <f>SUM(J43:J53)</f>
        <v>0</v>
      </c>
      <c r="K41" s="298">
        <v>0</v>
      </c>
      <c r="L41" s="350">
        <f>SUM(L43,L45,L47,L49,L51,L53)</f>
        <v>127091367</v>
      </c>
      <c r="M41" s="349"/>
      <c r="N41" s="297"/>
      <c r="O41" s="298">
        <f>Q41+S41+U41</f>
        <v>0</v>
      </c>
      <c r="P41" s="298">
        <f>R41+T41+V41</f>
        <v>0</v>
      </c>
      <c r="Q41" s="298"/>
      <c r="R41" s="298">
        <f>SUM(R43:R53)</f>
        <v>0</v>
      </c>
      <c r="S41" s="298"/>
      <c r="T41" s="298">
        <f>SUM(T43:T53)</f>
        <v>0</v>
      </c>
      <c r="U41" s="298">
        <v>0</v>
      </c>
      <c r="V41" s="350">
        <f>SUM(V43:V53)</f>
        <v>0</v>
      </c>
      <c r="W41" s="349"/>
      <c r="X41" s="297"/>
      <c r="Y41" s="298">
        <f>AA41+AC41+AE41</f>
        <v>0</v>
      </c>
      <c r="Z41" s="298">
        <f>AB41+AD41+AF41</f>
        <v>0</v>
      </c>
      <c r="AA41" s="298"/>
      <c r="AB41" s="298">
        <f>SUM(AB43:AB53)</f>
        <v>0</v>
      </c>
      <c r="AC41" s="298"/>
      <c r="AD41" s="298">
        <f>SUM(AD43:AD53)</f>
        <v>0</v>
      </c>
      <c r="AE41" s="298">
        <v>0</v>
      </c>
      <c r="AF41" s="350">
        <f>SUM(AF43:AF53)</f>
        <v>0</v>
      </c>
      <c r="AG41" s="349">
        <f>C41-M41-W41</f>
        <v>0</v>
      </c>
      <c r="AH41" s="297"/>
      <c r="AI41" s="298">
        <f>AK41+AM41+AO41</f>
        <v>0</v>
      </c>
      <c r="AJ41" s="298">
        <f>AL41+AN41+AP41</f>
        <v>207760059</v>
      </c>
      <c r="AK41" s="298"/>
      <c r="AL41" s="298">
        <f>SUM(AL43:AL53)</f>
        <v>0</v>
      </c>
      <c r="AM41" s="298"/>
      <c r="AN41" s="298">
        <f>SUM(AN43:AN53)</f>
        <v>0</v>
      </c>
      <c r="AO41" s="298">
        <v>0</v>
      </c>
      <c r="AP41" s="350">
        <f>SUM(AP43:AP53)</f>
        <v>207760059</v>
      </c>
      <c r="AQ41" s="299"/>
      <c r="AR41" s="300"/>
      <c r="AS41" s="300"/>
      <c r="AT41" s="300"/>
      <c r="AU41" s="300"/>
      <c r="AV41" s="300"/>
      <c r="AW41" s="300"/>
      <c r="AX41" s="300"/>
      <c r="AY41" s="300"/>
      <c r="AZ41" s="300"/>
      <c r="BA41" s="300"/>
      <c r="BB41" s="300"/>
      <c r="BC41" s="300"/>
      <c r="BD41" s="300"/>
      <c r="BE41" s="300"/>
      <c r="BF41" s="300"/>
      <c r="BG41" s="300"/>
      <c r="BH41" s="300"/>
      <c r="BI41" s="300"/>
      <c r="BJ41" s="300"/>
      <c r="BK41" s="300"/>
      <c r="BL41" s="300"/>
      <c r="BM41" s="300"/>
      <c r="BN41" s="300"/>
      <c r="BO41" s="300"/>
      <c r="BP41" s="300"/>
      <c r="BQ41" s="300"/>
      <c r="BR41" s="300"/>
      <c r="BS41" s="300"/>
      <c r="BT41" s="300"/>
      <c r="BU41" s="300"/>
      <c r="BV41" s="300"/>
      <c r="BW41" s="300"/>
      <c r="BX41" s="300"/>
      <c r="BY41" s="300"/>
      <c r="BZ41" s="300"/>
      <c r="CA41" s="300"/>
      <c r="CB41" s="300"/>
      <c r="CC41" s="300"/>
      <c r="CD41" s="300"/>
      <c r="CE41" s="300"/>
      <c r="CF41" s="300"/>
      <c r="CG41" s="300"/>
      <c r="CH41" s="300"/>
      <c r="CI41" s="300"/>
      <c r="CJ41" s="300"/>
      <c r="CK41" s="300"/>
      <c r="CL41" s="300"/>
      <c r="CM41" s="300"/>
      <c r="CN41" s="300"/>
      <c r="CO41" s="300"/>
      <c r="CP41" s="300"/>
      <c r="CQ41" s="300"/>
      <c r="CR41" s="300"/>
      <c r="CS41" s="300"/>
      <c r="CT41" s="300"/>
      <c r="CU41" s="300"/>
      <c r="CV41" s="300"/>
      <c r="CW41" s="300"/>
      <c r="CX41" s="300"/>
      <c r="CY41" s="300"/>
      <c r="CZ41" s="300"/>
      <c r="DA41" s="300"/>
      <c r="DB41" s="300"/>
      <c r="DC41" s="300"/>
      <c r="DD41" s="300"/>
      <c r="DE41" s="300"/>
      <c r="DF41" s="300"/>
      <c r="DG41" s="300"/>
      <c r="DH41" s="300"/>
      <c r="DI41" s="300"/>
      <c r="DJ41" s="300"/>
      <c r="DK41" s="300"/>
      <c r="DL41" s="300"/>
      <c r="DM41" s="300"/>
      <c r="DN41" s="300"/>
      <c r="DO41" s="300"/>
      <c r="DP41" s="300"/>
      <c r="DQ41" s="300"/>
      <c r="DR41" s="300"/>
      <c r="DS41" s="300"/>
      <c r="DT41" s="300"/>
      <c r="DU41" s="300"/>
      <c r="DV41" s="300"/>
      <c r="DW41" s="300"/>
      <c r="DX41" s="300"/>
      <c r="DY41" s="300"/>
      <c r="DZ41" s="300"/>
      <c r="EA41" s="300"/>
      <c r="EB41" s="300"/>
      <c r="EC41" s="300"/>
      <c r="ED41" s="300"/>
      <c r="EE41" s="300"/>
      <c r="EF41" s="300"/>
      <c r="EG41" s="300"/>
      <c r="EH41" s="300"/>
      <c r="EI41" s="300"/>
      <c r="EJ41" s="300"/>
      <c r="EK41" s="300"/>
      <c r="EL41" s="300"/>
      <c r="EM41" s="300"/>
      <c r="EN41" s="300"/>
      <c r="EO41" s="300"/>
      <c r="EP41" s="300"/>
      <c r="EQ41" s="300"/>
      <c r="ER41" s="300"/>
      <c r="ES41" s="300"/>
      <c r="ET41" s="300"/>
      <c r="EU41" s="300"/>
      <c r="EV41" s="300"/>
      <c r="EW41" s="300"/>
      <c r="EX41" s="300"/>
      <c r="EY41" s="300"/>
      <c r="EZ41" s="300"/>
      <c r="FA41" s="300"/>
    </row>
    <row r="42" spans="1:157" s="279" customFormat="1" ht="15" customHeight="1" x14ac:dyDescent="0.2">
      <c r="A42" s="311" t="s">
        <v>422</v>
      </c>
      <c r="B42" s="312" t="s">
        <v>0</v>
      </c>
      <c r="C42" s="354">
        <v>0</v>
      </c>
      <c r="D42" s="314" t="s">
        <v>0</v>
      </c>
      <c r="E42" s="315">
        <f t="shared" si="4"/>
        <v>0</v>
      </c>
      <c r="F42" s="315">
        <f t="shared" si="4"/>
        <v>127091367</v>
      </c>
      <c r="G42" s="315"/>
      <c r="H42" s="315">
        <f>SUM(H44:H54)</f>
        <v>0</v>
      </c>
      <c r="I42" s="315"/>
      <c r="J42" s="315">
        <f>SUM(J44:J54)</f>
        <v>0</v>
      </c>
      <c r="K42" s="315">
        <v>0</v>
      </c>
      <c r="L42" s="355">
        <f>SUM(L44,L46,L48,L50,L52,L54)</f>
        <v>127091367</v>
      </c>
      <c r="M42" s="354"/>
      <c r="N42" s="314" t="s">
        <v>0</v>
      </c>
      <c r="O42" s="315">
        <f t="shared" si="5"/>
        <v>0</v>
      </c>
      <c r="P42" s="315">
        <f t="shared" si="5"/>
        <v>0</v>
      </c>
      <c r="Q42" s="315"/>
      <c r="R42" s="315">
        <f>SUM(R44:R54)</f>
        <v>0</v>
      </c>
      <c r="S42" s="315"/>
      <c r="T42" s="315">
        <f>SUM(T44:T54)</f>
        <v>0</v>
      </c>
      <c r="U42" s="315">
        <v>0</v>
      </c>
      <c r="V42" s="355">
        <f>SUM(V44:V54)</f>
        <v>0</v>
      </c>
      <c r="W42" s="354"/>
      <c r="X42" s="314" t="s">
        <v>0</v>
      </c>
      <c r="Y42" s="315">
        <f t="shared" si="6"/>
        <v>0</v>
      </c>
      <c r="Z42" s="315">
        <f t="shared" si="6"/>
        <v>0</v>
      </c>
      <c r="AA42" s="315"/>
      <c r="AB42" s="315">
        <f>SUM(AB44:AB54)</f>
        <v>0</v>
      </c>
      <c r="AC42" s="315"/>
      <c r="AD42" s="315">
        <f>SUM(AD44:AD54)</f>
        <v>0</v>
      </c>
      <c r="AE42" s="315">
        <v>0</v>
      </c>
      <c r="AF42" s="355">
        <f>SUM(AF44:AF54)</f>
        <v>0</v>
      </c>
      <c r="AG42" s="354">
        <f t="shared" si="32"/>
        <v>0</v>
      </c>
      <c r="AH42" s="314" t="s">
        <v>0</v>
      </c>
      <c r="AI42" s="315">
        <f t="shared" si="7"/>
        <v>0</v>
      </c>
      <c r="AJ42" s="315">
        <f t="shared" si="7"/>
        <v>191306444</v>
      </c>
      <c r="AK42" s="315"/>
      <c r="AL42" s="315">
        <f>SUM(AL44:AL54)</f>
        <v>0</v>
      </c>
      <c r="AM42" s="315"/>
      <c r="AN42" s="315">
        <f>SUM(AN44:AN54)</f>
        <v>0</v>
      </c>
      <c r="AO42" s="315">
        <v>0</v>
      </c>
      <c r="AP42" s="355">
        <f>SUM(AP44:AP54)</f>
        <v>191306444</v>
      </c>
      <c r="AQ42" s="316" t="s">
        <v>0</v>
      </c>
      <c r="AR42" s="278"/>
      <c r="AS42" s="278"/>
      <c r="AT42" s="278"/>
      <c r="AU42" s="278"/>
      <c r="AV42" s="278"/>
      <c r="AW42" s="278"/>
      <c r="AX42" s="278"/>
      <c r="AY42" s="278"/>
      <c r="AZ42" s="278"/>
      <c r="BA42" s="278"/>
      <c r="BB42" s="278"/>
      <c r="BC42" s="278"/>
      <c r="BD42" s="278"/>
      <c r="BE42" s="278"/>
      <c r="BF42" s="278"/>
      <c r="BG42" s="278"/>
      <c r="BH42" s="278"/>
      <c r="BI42" s="278"/>
      <c r="BJ42" s="278"/>
      <c r="BK42" s="278"/>
      <c r="BL42" s="278"/>
      <c r="BM42" s="278"/>
      <c r="BN42" s="278"/>
      <c r="BO42" s="278"/>
      <c r="BP42" s="278"/>
      <c r="BQ42" s="278"/>
      <c r="BR42" s="278"/>
      <c r="BS42" s="278"/>
      <c r="BT42" s="278"/>
      <c r="BU42" s="278"/>
      <c r="BV42" s="278"/>
      <c r="BW42" s="278"/>
      <c r="BX42" s="278"/>
      <c r="BY42" s="278"/>
      <c r="BZ42" s="278"/>
      <c r="CA42" s="278"/>
      <c r="CB42" s="278"/>
      <c r="CC42" s="278"/>
      <c r="CD42" s="278"/>
      <c r="CE42" s="278"/>
      <c r="CF42" s="278"/>
      <c r="CG42" s="278"/>
      <c r="CH42" s="278"/>
      <c r="CI42" s="278"/>
      <c r="CJ42" s="278"/>
      <c r="CK42" s="278"/>
      <c r="CL42" s="278"/>
      <c r="CM42" s="278"/>
      <c r="CN42" s="278"/>
      <c r="CO42" s="278"/>
      <c r="CP42" s="278"/>
      <c r="CQ42" s="278"/>
      <c r="CR42" s="278"/>
      <c r="CS42" s="278"/>
      <c r="CT42" s="278"/>
      <c r="CU42" s="278"/>
      <c r="CV42" s="278"/>
      <c r="CW42" s="278"/>
      <c r="CX42" s="278"/>
      <c r="CY42" s="278"/>
      <c r="CZ42" s="278"/>
      <c r="DA42" s="278"/>
      <c r="DB42" s="278"/>
      <c r="DC42" s="278"/>
      <c r="DD42" s="278"/>
      <c r="DE42" s="278"/>
      <c r="DF42" s="278"/>
      <c r="DG42" s="278"/>
      <c r="DH42" s="278"/>
      <c r="DI42" s="278"/>
      <c r="DJ42" s="278"/>
      <c r="DK42" s="278"/>
      <c r="DL42" s="278"/>
      <c r="DM42" s="278"/>
      <c r="DN42" s="278"/>
      <c r="DO42" s="278"/>
      <c r="DP42" s="278"/>
      <c r="DQ42" s="278"/>
      <c r="DR42" s="278"/>
      <c r="DS42" s="278"/>
      <c r="DT42" s="278"/>
      <c r="DU42" s="278"/>
      <c r="DV42" s="278"/>
      <c r="DW42" s="278"/>
      <c r="DX42" s="278"/>
      <c r="DY42" s="278"/>
      <c r="DZ42" s="278"/>
      <c r="EA42" s="278"/>
      <c r="EB42" s="278"/>
      <c r="EC42" s="278"/>
      <c r="ED42" s="278"/>
      <c r="EE42" s="278"/>
      <c r="EF42" s="278"/>
      <c r="EG42" s="278"/>
      <c r="EH42" s="278"/>
      <c r="EI42" s="278"/>
      <c r="EJ42" s="278"/>
      <c r="EK42" s="278"/>
      <c r="EL42" s="278"/>
      <c r="EM42" s="278"/>
      <c r="EN42" s="278"/>
      <c r="EO42" s="278"/>
      <c r="EP42" s="278" t="s">
        <v>0</v>
      </c>
      <c r="EQ42" s="278" t="s">
        <v>0</v>
      </c>
      <c r="ER42" s="278"/>
      <c r="ES42" s="278"/>
      <c r="ET42" s="278"/>
      <c r="EU42" s="278"/>
      <c r="EV42" s="278"/>
      <c r="EW42" s="278"/>
      <c r="EX42" s="278"/>
      <c r="EY42" s="278"/>
      <c r="EZ42" s="278"/>
      <c r="FA42" s="278"/>
    </row>
    <row r="43" spans="1:157" s="310" customFormat="1" ht="15" customHeight="1" x14ac:dyDescent="0.2">
      <c r="A43" s="303" t="s">
        <v>407</v>
      </c>
      <c r="B43" s="304" t="s">
        <v>408</v>
      </c>
      <c r="C43" s="305">
        <v>2758.7</v>
      </c>
      <c r="D43" s="306" t="s">
        <v>144</v>
      </c>
      <c r="E43" s="307">
        <f>G43+I43+K43</f>
        <v>22792</v>
      </c>
      <c r="F43" s="307">
        <f>H43+J43+L43</f>
        <v>62876290</v>
      </c>
      <c r="G43" s="307"/>
      <c r="H43" s="307">
        <f>TRUNC(C43*G43,0)</f>
        <v>0</v>
      </c>
      <c r="I43" s="307"/>
      <c r="J43" s="307">
        <f>TRUNC(C43*I43,0)</f>
        <v>0</v>
      </c>
      <c r="K43" s="307">
        <v>22792</v>
      </c>
      <c r="L43" s="338">
        <f>TRUNC(C43*K43,0)</f>
        <v>62876290</v>
      </c>
      <c r="M43" s="305"/>
      <c r="N43" s="306" t="s">
        <v>144</v>
      </c>
      <c r="O43" s="307">
        <f>Q43+S43+U43</f>
        <v>22792</v>
      </c>
      <c r="P43" s="307">
        <f>R43+T43+V43</f>
        <v>0</v>
      </c>
      <c r="Q43" s="307"/>
      <c r="R43" s="307">
        <f>TRUNC(M43*Q43,0)</f>
        <v>0</v>
      </c>
      <c r="S43" s="307"/>
      <c r="T43" s="307">
        <f>TRUNC(M43*S43,0)</f>
        <v>0</v>
      </c>
      <c r="U43" s="307">
        <v>22792</v>
      </c>
      <c r="V43" s="338">
        <f>TRUNC(M43*U43,0)</f>
        <v>0</v>
      </c>
      <c r="W43" s="305"/>
      <c r="X43" s="306" t="s">
        <v>144</v>
      </c>
      <c r="Y43" s="307">
        <f>AA43+AC43+AE43</f>
        <v>22792</v>
      </c>
      <c r="Z43" s="307">
        <f>AB43+AD43+AF43</f>
        <v>0</v>
      </c>
      <c r="AA43" s="307"/>
      <c r="AB43" s="307">
        <f>TRUNC(W43*AA43,0)</f>
        <v>0</v>
      </c>
      <c r="AC43" s="307"/>
      <c r="AD43" s="307">
        <f>TRUNC(W43*AC43,0)</f>
        <v>0</v>
      </c>
      <c r="AE43" s="307">
        <v>22792</v>
      </c>
      <c r="AF43" s="338">
        <f>TRUNC(W43*AE43,0)</f>
        <v>0</v>
      </c>
      <c r="AG43" s="305">
        <f>C43-M43-W43</f>
        <v>2758.7</v>
      </c>
      <c r="AH43" s="306" t="s">
        <v>144</v>
      </c>
      <c r="AI43" s="307">
        <f>AK43+AM43+AO43</f>
        <v>22792</v>
      </c>
      <c r="AJ43" s="307">
        <f>AL43+AN43+AP43</f>
        <v>62876290</v>
      </c>
      <c r="AK43" s="307"/>
      <c r="AL43" s="307">
        <f>TRUNC(AG43*AK43,0)</f>
        <v>0</v>
      </c>
      <c r="AM43" s="307"/>
      <c r="AN43" s="307">
        <f>TRUNC(AG43*AM43,0)</f>
        <v>0</v>
      </c>
      <c r="AO43" s="307">
        <v>22792</v>
      </c>
      <c r="AP43" s="338">
        <f>TRUNC(AG43*AO43,0)</f>
        <v>62876290</v>
      </c>
      <c r="AQ43" s="308"/>
      <c r="AR43" s="309"/>
      <c r="AS43" s="309"/>
      <c r="AT43" s="309"/>
      <c r="AU43" s="309"/>
      <c r="AV43" s="309"/>
      <c r="AW43" s="309"/>
      <c r="AX43" s="309"/>
      <c r="AY43" s="309"/>
      <c r="AZ43" s="309"/>
      <c r="BA43" s="309"/>
      <c r="BB43" s="309"/>
      <c r="BC43" s="309"/>
      <c r="BD43" s="309"/>
      <c r="BE43" s="309"/>
      <c r="BF43" s="309"/>
      <c r="BG43" s="309"/>
      <c r="BH43" s="309"/>
      <c r="BI43" s="309"/>
      <c r="BJ43" s="309"/>
      <c r="BK43" s="309"/>
      <c r="BL43" s="309"/>
      <c r="BM43" s="309"/>
      <c r="BN43" s="309"/>
      <c r="BO43" s="309"/>
      <c r="BP43" s="309"/>
      <c r="BQ43" s="309"/>
      <c r="BR43" s="309"/>
      <c r="BS43" s="309"/>
      <c r="BT43" s="309"/>
      <c r="BU43" s="309"/>
      <c r="BV43" s="309"/>
      <c r="BW43" s="309"/>
      <c r="BX43" s="309"/>
      <c r="BY43" s="309"/>
      <c r="BZ43" s="309"/>
      <c r="CA43" s="309"/>
      <c r="CB43" s="309"/>
      <c r="CC43" s="309"/>
      <c r="CD43" s="309"/>
      <c r="CE43" s="309"/>
      <c r="CF43" s="309"/>
      <c r="CG43" s="309"/>
      <c r="CH43" s="309"/>
      <c r="CI43" s="309"/>
      <c r="CJ43" s="309"/>
      <c r="CK43" s="309"/>
      <c r="CL43" s="309"/>
      <c r="CM43" s="309"/>
      <c r="CN43" s="309"/>
      <c r="CO43" s="309"/>
      <c r="CP43" s="309"/>
      <c r="CQ43" s="309"/>
      <c r="CR43" s="309"/>
      <c r="CS43" s="309"/>
      <c r="CT43" s="309"/>
      <c r="CU43" s="309"/>
      <c r="CV43" s="309"/>
      <c r="CW43" s="309"/>
      <c r="CX43" s="309"/>
      <c r="CY43" s="309"/>
      <c r="CZ43" s="309"/>
      <c r="DA43" s="309"/>
      <c r="DB43" s="309"/>
      <c r="DC43" s="309"/>
      <c r="DD43" s="309"/>
      <c r="DE43" s="309"/>
      <c r="DF43" s="309"/>
      <c r="DG43" s="309"/>
      <c r="DH43" s="309"/>
      <c r="DI43" s="309"/>
      <c r="DJ43" s="309"/>
      <c r="DK43" s="309"/>
      <c r="DL43" s="309"/>
      <c r="DM43" s="309"/>
      <c r="DN43" s="309"/>
      <c r="DO43" s="309"/>
      <c r="DP43" s="309"/>
      <c r="DQ43" s="309"/>
      <c r="DR43" s="309"/>
      <c r="DS43" s="309"/>
      <c r="DT43" s="309"/>
      <c r="DU43" s="309"/>
      <c r="DV43" s="309"/>
      <c r="DW43" s="309"/>
      <c r="DX43" s="309"/>
      <c r="DY43" s="309"/>
      <c r="DZ43" s="309"/>
      <c r="EA43" s="309"/>
      <c r="EB43" s="309"/>
      <c r="EC43" s="309"/>
      <c r="ED43" s="309"/>
      <c r="EE43" s="309"/>
      <c r="EF43" s="309"/>
      <c r="EG43" s="309"/>
      <c r="EH43" s="309"/>
      <c r="EI43" s="309"/>
      <c r="EJ43" s="309"/>
      <c r="EK43" s="309"/>
      <c r="EL43" s="309"/>
      <c r="EM43" s="309"/>
      <c r="EN43" s="309"/>
      <c r="EO43" s="309"/>
      <c r="EP43" s="309" t="s">
        <v>424</v>
      </c>
      <c r="EQ43" s="309"/>
      <c r="ER43" s="309"/>
      <c r="ES43" s="309"/>
      <c r="ET43" s="309"/>
      <c r="EU43" s="309"/>
      <c r="EV43" s="309"/>
      <c r="EW43" s="309"/>
      <c r="EX43" s="309"/>
      <c r="EY43" s="309"/>
      <c r="EZ43" s="309"/>
      <c r="FA43" s="309"/>
    </row>
    <row r="44" spans="1:157" ht="15" customHeight="1" x14ac:dyDescent="0.2">
      <c r="A44" s="281" t="s">
        <v>407</v>
      </c>
      <c r="B44" s="282" t="s">
        <v>423</v>
      </c>
      <c r="C44" s="302">
        <v>2758.7</v>
      </c>
      <c r="D44" s="283" t="s">
        <v>144</v>
      </c>
      <c r="E44" s="284">
        <f t="shared" si="4"/>
        <v>22792</v>
      </c>
      <c r="F44" s="284">
        <f t="shared" si="4"/>
        <v>62876290</v>
      </c>
      <c r="G44" s="284"/>
      <c r="H44" s="284">
        <f t="shared" ref="H44:H54" si="33">TRUNC(C44*G44,0)</f>
        <v>0</v>
      </c>
      <c r="I44" s="284"/>
      <c r="J44" s="284">
        <f t="shared" ref="J44:J54" si="34">TRUNC(C44*I44,0)</f>
        <v>0</v>
      </c>
      <c r="K44" s="284">
        <v>22792</v>
      </c>
      <c r="L44" s="285">
        <f t="shared" ref="L44:L54" si="35">TRUNC(C44*K44,0)</f>
        <v>62876290</v>
      </c>
      <c r="M44" s="302"/>
      <c r="N44" s="283" t="s">
        <v>144</v>
      </c>
      <c r="O44" s="284">
        <f t="shared" si="5"/>
        <v>22792</v>
      </c>
      <c r="P44" s="284">
        <f t="shared" si="5"/>
        <v>0</v>
      </c>
      <c r="Q44" s="284"/>
      <c r="R44" s="284">
        <f t="shared" ref="R44:R54" si="36">TRUNC(M44*Q44,0)</f>
        <v>0</v>
      </c>
      <c r="S44" s="284"/>
      <c r="T44" s="284">
        <f t="shared" ref="T44:T54" si="37">TRUNC(M44*S44,0)</f>
        <v>0</v>
      </c>
      <c r="U44" s="284">
        <v>22792</v>
      </c>
      <c r="V44" s="285">
        <f t="shared" ref="V44:V54" si="38">TRUNC(M44*U44,0)</f>
        <v>0</v>
      </c>
      <c r="W44" s="302"/>
      <c r="X44" s="283" t="s">
        <v>144</v>
      </c>
      <c r="Y44" s="284">
        <f t="shared" si="6"/>
        <v>22792</v>
      </c>
      <c r="Z44" s="284">
        <f t="shared" si="6"/>
        <v>0</v>
      </c>
      <c r="AA44" s="284"/>
      <c r="AB44" s="284">
        <f t="shared" ref="AB44:AB54" si="39">TRUNC(W44*AA44,0)</f>
        <v>0</v>
      </c>
      <c r="AC44" s="284"/>
      <c r="AD44" s="284">
        <f t="shared" ref="AD44:AD54" si="40">TRUNC(W44*AC44,0)</f>
        <v>0</v>
      </c>
      <c r="AE44" s="284">
        <v>22792</v>
      </c>
      <c r="AF44" s="285">
        <f t="shared" ref="AF44:AF54" si="41">TRUNC(W44*AE44,0)</f>
        <v>0</v>
      </c>
      <c r="AG44" s="302">
        <f t="shared" si="32"/>
        <v>2758.7</v>
      </c>
      <c r="AH44" s="283" t="s">
        <v>144</v>
      </c>
      <c r="AI44" s="284">
        <f t="shared" si="7"/>
        <v>22792</v>
      </c>
      <c r="AJ44" s="284">
        <f t="shared" si="7"/>
        <v>62876290</v>
      </c>
      <c r="AK44" s="284"/>
      <c r="AL44" s="284">
        <f t="shared" ref="AL44:AL54" si="42">TRUNC(AG44*AK44,0)</f>
        <v>0</v>
      </c>
      <c r="AM44" s="284"/>
      <c r="AN44" s="284">
        <f t="shared" ref="AN44:AN54" si="43">TRUNC(AG44*AM44,0)</f>
        <v>0</v>
      </c>
      <c r="AO44" s="284">
        <v>22792</v>
      </c>
      <c r="AP44" s="285">
        <f t="shared" ref="AP44:AP54" si="44">TRUNC(AG44*AO44,0)</f>
        <v>62876290</v>
      </c>
      <c r="AQ44" s="286" t="s">
        <v>0</v>
      </c>
      <c r="AR44" s="272"/>
      <c r="AS44" s="272"/>
      <c r="AT44" s="272"/>
      <c r="AU44" s="272"/>
      <c r="AV44" s="272"/>
      <c r="AW44" s="272"/>
      <c r="AX44" s="272"/>
      <c r="AY44" s="272"/>
      <c r="AZ44" s="272"/>
      <c r="BA44" s="272"/>
      <c r="BB44" s="272"/>
      <c r="BC44" s="272"/>
      <c r="BD44" s="272"/>
      <c r="BE44" s="272"/>
      <c r="BF44" s="272"/>
      <c r="BG44" s="272"/>
      <c r="BH44" s="272"/>
      <c r="BI44" s="272"/>
      <c r="BJ44" s="272"/>
      <c r="BK44" s="272"/>
      <c r="BL44" s="272"/>
      <c r="BM44" s="272"/>
      <c r="BN44" s="272"/>
      <c r="BO44" s="272"/>
      <c r="BP44" s="272"/>
      <c r="BQ44" s="272"/>
      <c r="BR44" s="272"/>
      <c r="BS44" s="272"/>
      <c r="BT44" s="272"/>
      <c r="BU44" s="272"/>
      <c r="BV44" s="272"/>
      <c r="BW44" s="272"/>
      <c r="BX44" s="272"/>
      <c r="BY44" s="272"/>
      <c r="BZ44" s="272"/>
      <c r="CA44" s="272"/>
      <c r="CB44" s="272"/>
      <c r="CC44" s="272"/>
      <c r="CD44" s="272"/>
      <c r="CE44" s="272"/>
      <c r="CF44" s="272"/>
      <c r="CG44" s="272"/>
      <c r="CH44" s="272"/>
      <c r="CI44" s="272"/>
      <c r="CJ44" s="272"/>
      <c r="CK44" s="272"/>
      <c r="CL44" s="272"/>
      <c r="CM44" s="272"/>
      <c r="CN44" s="272"/>
      <c r="CO44" s="272"/>
      <c r="CP44" s="272"/>
      <c r="CQ44" s="272"/>
      <c r="CR44" s="272"/>
      <c r="CS44" s="272"/>
      <c r="CT44" s="272"/>
      <c r="CU44" s="272"/>
      <c r="CV44" s="272"/>
      <c r="CW44" s="272"/>
      <c r="CX44" s="272"/>
      <c r="CY44" s="272"/>
      <c r="CZ44" s="272"/>
      <c r="DA44" s="272"/>
      <c r="DB44" s="272"/>
      <c r="DC44" s="272"/>
      <c r="DD44" s="272"/>
      <c r="DE44" s="272"/>
      <c r="DF44" s="272"/>
      <c r="DG44" s="272"/>
      <c r="DH44" s="272"/>
      <c r="DI44" s="272"/>
      <c r="DJ44" s="272"/>
      <c r="DK44" s="272"/>
      <c r="DL44" s="272"/>
      <c r="DM44" s="272"/>
      <c r="DN44" s="272"/>
      <c r="DO44" s="272"/>
      <c r="DP44" s="272"/>
      <c r="DQ44" s="272"/>
      <c r="DR44" s="272"/>
      <c r="DS44" s="272"/>
      <c r="DT44" s="272"/>
      <c r="DU44" s="272"/>
      <c r="DV44" s="272"/>
      <c r="DW44" s="272"/>
      <c r="DX44" s="272"/>
      <c r="DY44" s="272"/>
      <c r="DZ44" s="272"/>
      <c r="EA44" s="272"/>
      <c r="EB44" s="272"/>
      <c r="EC44" s="272"/>
      <c r="ED44" s="272"/>
      <c r="EE44" s="272"/>
      <c r="EF44" s="272"/>
      <c r="EG44" s="272"/>
      <c r="EH44" s="272"/>
      <c r="EI44" s="272"/>
      <c r="EJ44" s="272"/>
      <c r="EK44" s="272"/>
      <c r="EL44" s="272"/>
      <c r="EM44" s="272"/>
      <c r="EN44" s="272"/>
      <c r="EO44" s="272"/>
      <c r="EP44" s="272" t="s">
        <v>424</v>
      </c>
      <c r="EQ44" s="272" t="s">
        <v>0</v>
      </c>
      <c r="ER44" s="272"/>
      <c r="ES44" s="272"/>
      <c r="ET44" s="272"/>
      <c r="EU44" s="272"/>
      <c r="EV44" s="272"/>
      <c r="EW44" s="272"/>
      <c r="EX44" s="272"/>
      <c r="EY44" s="272"/>
      <c r="EZ44" s="272"/>
      <c r="FA44" s="272"/>
    </row>
    <row r="45" spans="1:157" s="310" customFormat="1" ht="15" customHeight="1" x14ac:dyDescent="0.2">
      <c r="A45" s="303" t="s">
        <v>407</v>
      </c>
      <c r="B45" s="304" t="s">
        <v>409</v>
      </c>
      <c r="C45" s="305">
        <v>417.3</v>
      </c>
      <c r="D45" s="306" t="s">
        <v>144</v>
      </c>
      <c r="E45" s="307">
        <f>G45+I45+K45</f>
        <v>22422</v>
      </c>
      <c r="F45" s="307">
        <f>H45+J45+L45</f>
        <v>9356700</v>
      </c>
      <c r="G45" s="307"/>
      <c r="H45" s="307">
        <f>TRUNC(C45*G45,0)</f>
        <v>0</v>
      </c>
      <c r="I45" s="307"/>
      <c r="J45" s="307">
        <f>TRUNC(C45*I45,0)</f>
        <v>0</v>
      </c>
      <c r="K45" s="307">
        <v>22422</v>
      </c>
      <c r="L45" s="338">
        <f>TRUNC(C45*K45,0)</f>
        <v>9356700</v>
      </c>
      <c r="M45" s="305"/>
      <c r="N45" s="306" t="s">
        <v>144</v>
      </c>
      <c r="O45" s="307">
        <f>Q45+S45+U45</f>
        <v>22422</v>
      </c>
      <c r="P45" s="307">
        <f>R45+T45+V45</f>
        <v>0</v>
      </c>
      <c r="Q45" s="307"/>
      <c r="R45" s="307">
        <f>TRUNC(M45*Q45,0)</f>
        <v>0</v>
      </c>
      <c r="S45" s="307"/>
      <c r="T45" s="307">
        <f>TRUNC(M45*S45,0)</f>
        <v>0</v>
      </c>
      <c r="U45" s="307">
        <v>22422</v>
      </c>
      <c r="V45" s="338">
        <f>TRUNC(M45*U45,0)</f>
        <v>0</v>
      </c>
      <c r="W45" s="305"/>
      <c r="X45" s="306" t="s">
        <v>144</v>
      </c>
      <c r="Y45" s="307">
        <f>AA45+AC45+AE45</f>
        <v>22422</v>
      </c>
      <c r="Z45" s="307">
        <f>AB45+AD45+AF45</f>
        <v>0</v>
      </c>
      <c r="AA45" s="307"/>
      <c r="AB45" s="307">
        <f>TRUNC(W45*AA45,0)</f>
        <v>0</v>
      </c>
      <c r="AC45" s="307"/>
      <c r="AD45" s="307">
        <f>TRUNC(W45*AC45,0)</f>
        <v>0</v>
      </c>
      <c r="AE45" s="307">
        <v>22422</v>
      </c>
      <c r="AF45" s="338">
        <f>TRUNC(W45*AE45,0)</f>
        <v>0</v>
      </c>
      <c r="AG45" s="305">
        <f>C45-M45-W45</f>
        <v>417.3</v>
      </c>
      <c r="AH45" s="306" t="s">
        <v>144</v>
      </c>
      <c r="AI45" s="307">
        <f>AK45+AM45+AO45</f>
        <v>22422</v>
      </c>
      <c r="AJ45" s="307">
        <f>AL45+AN45+AP45</f>
        <v>9356700</v>
      </c>
      <c r="AK45" s="307"/>
      <c r="AL45" s="307">
        <f>TRUNC(AG45*AK45,0)</f>
        <v>0</v>
      </c>
      <c r="AM45" s="307"/>
      <c r="AN45" s="307">
        <f>TRUNC(AG45*AM45,0)</f>
        <v>0</v>
      </c>
      <c r="AO45" s="307">
        <v>22422</v>
      </c>
      <c r="AP45" s="338">
        <f>TRUNC(AG45*AO45,0)</f>
        <v>9356700</v>
      </c>
      <c r="AQ45" s="308"/>
      <c r="AR45" s="309"/>
      <c r="AS45" s="309"/>
      <c r="AT45" s="309"/>
      <c r="AU45" s="309"/>
      <c r="AV45" s="309"/>
      <c r="AW45" s="309"/>
      <c r="AX45" s="309"/>
      <c r="AY45" s="309"/>
      <c r="AZ45" s="309"/>
      <c r="BA45" s="309"/>
      <c r="BB45" s="309"/>
      <c r="BC45" s="309"/>
      <c r="BD45" s="309"/>
      <c r="BE45" s="309"/>
      <c r="BF45" s="309"/>
      <c r="BG45" s="309"/>
      <c r="BH45" s="309"/>
      <c r="BI45" s="309"/>
      <c r="BJ45" s="309"/>
      <c r="BK45" s="309"/>
      <c r="BL45" s="309"/>
      <c r="BM45" s="309"/>
      <c r="BN45" s="309"/>
      <c r="BO45" s="309"/>
      <c r="BP45" s="309"/>
      <c r="BQ45" s="309"/>
      <c r="BR45" s="309"/>
      <c r="BS45" s="309"/>
      <c r="BT45" s="309"/>
      <c r="BU45" s="309"/>
      <c r="BV45" s="309"/>
      <c r="BW45" s="309"/>
      <c r="BX45" s="309"/>
      <c r="BY45" s="309"/>
      <c r="BZ45" s="309"/>
      <c r="CA45" s="309"/>
      <c r="CB45" s="309"/>
      <c r="CC45" s="309"/>
      <c r="CD45" s="309"/>
      <c r="CE45" s="309"/>
      <c r="CF45" s="309"/>
      <c r="CG45" s="309"/>
      <c r="CH45" s="309"/>
      <c r="CI45" s="309"/>
      <c r="CJ45" s="309"/>
      <c r="CK45" s="309"/>
      <c r="CL45" s="309"/>
      <c r="CM45" s="309"/>
      <c r="CN45" s="309"/>
      <c r="CO45" s="309"/>
      <c r="CP45" s="309"/>
      <c r="CQ45" s="309"/>
      <c r="CR45" s="309"/>
      <c r="CS45" s="309"/>
      <c r="CT45" s="309"/>
      <c r="CU45" s="309"/>
      <c r="CV45" s="309"/>
      <c r="CW45" s="309"/>
      <c r="CX45" s="309"/>
      <c r="CY45" s="309"/>
      <c r="CZ45" s="309"/>
      <c r="DA45" s="309"/>
      <c r="DB45" s="309"/>
      <c r="DC45" s="309"/>
      <c r="DD45" s="309"/>
      <c r="DE45" s="309"/>
      <c r="DF45" s="309"/>
      <c r="DG45" s="309"/>
      <c r="DH45" s="309"/>
      <c r="DI45" s="309"/>
      <c r="DJ45" s="309"/>
      <c r="DK45" s="309"/>
      <c r="DL45" s="309"/>
      <c r="DM45" s="309"/>
      <c r="DN45" s="309"/>
      <c r="DO45" s="309"/>
      <c r="DP45" s="309"/>
      <c r="DQ45" s="309"/>
      <c r="DR45" s="309"/>
      <c r="DS45" s="309"/>
      <c r="DT45" s="309"/>
      <c r="DU45" s="309"/>
      <c r="DV45" s="309"/>
      <c r="DW45" s="309"/>
      <c r="DX45" s="309"/>
      <c r="DY45" s="309"/>
      <c r="DZ45" s="309"/>
      <c r="EA45" s="309"/>
      <c r="EB45" s="309"/>
      <c r="EC45" s="309"/>
      <c r="ED45" s="309"/>
      <c r="EE45" s="309"/>
      <c r="EF45" s="309"/>
      <c r="EG45" s="309"/>
      <c r="EH45" s="309"/>
      <c r="EI45" s="309"/>
      <c r="EJ45" s="309"/>
      <c r="EK45" s="309"/>
      <c r="EL45" s="309"/>
      <c r="EM45" s="309"/>
      <c r="EN45" s="309"/>
      <c r="EO45" s="309"/>
      <c r="EP45" s="309" t="s">
        <v>417</v>
      </c>
      <c r="EQ45" s="309"/>
      <c r="ER45" s="309"/>
      <c r="ES45" s="309"/>
      <c r="ET45" s="309"/>
      <c r="EU45" s="309"/>
      <c r="EV45" s="309"/>
      <c r="EW45" s="309"/>
      <c r="EX45" s="309"/>
      <c r="EY45" s="309"/>
      <c r="EZ45" s="309"/>
      <c r="FA45" s="309"/>
    </row>
    <row r="46" spans="1:157" ht="15" customHeight="1" x14ac:dyDescent="0.2">
      <c r="A46" s="281" t="s">
        <v>407</v>
      </c>
      <c r="B46" s="282" t="s">
        <v>416</v>
      </c>
      <c r="C46" s="302">
        <v>417.3</v>
      </c>
      <c r="D46" s="283" t="s">
        <v>144</v>
      </c>
      <c r="E46" s="284">
        <f t="shared" si="4"/>
        <v>22422</v>
      </c>
      <c r="F46" s="284">
        <f t="shared" si="4"/>
        <v>9356700</v>
      </c>
      <c r="G46" s="284"/>
      <c r="H46" s="284">
        <f t="shared" si="33"/>
        <v>0</v>
      </c>
      <c r="I46" s="284"/>
      <c r="J46" s="284">
        <f t="shared" si="34"/>
        <v>0</v>
      </c>
      <c r="K46" s="284">
        <v>22422</v>
      </c>
      <c r="L46" s="285">
        <f t="shared" si="35"/>
        <v>9356700</v>
      </c>
      <c r="M46" s="302"/>
      <c r="N46" s="283" t="s">
        <v>144</v>
      </c>
      <c r="O46" s="284">
        <f t="shared" si="5"/>
        <v>22422</v>
      </c>
      <c r="P46" s="284">
        <f t="shared" si="5"/>
        <v>0</v>
      </c>
      <c r="Q46" s="284"/>
      <c r="R46" s="284">
        <f t="shared" si="36"/>
        <v>0</v>
      </c>
      <c r="S46" s="284"/>
      <c r="T46" s="284">
        <f t="shared" si="37"/>
        <v>0</v>
      </c>
      <c r="U46" s="284">
        <v>22422</v>
      </c>
      <c r="V46" s="285">
        <f t="shared" si="38"/>
        <v>0</v>
      </c>
      <c r="W46" s="302"/>
      <c r="X46" s="283" t="s">
        <v>144</v>
      </c>
      <c r="Y46" s="284">
        <f t="shared" si="6"/>
        <v>22422</v>
      </c>
      <c r="Z46" s="284">
        <f t="shared" si="6"/>
        <v>0</v>
      </c>
      <c r="AA46" s="284"/>
      <c r="AB46" s="284">
        <f t="shared" si="39"/>
        <v>0</v>
      </c>
      <c r="AC46" s="284"/>
      <c r="AD46" s="284">
        <f t="shared" si="40"/>
        <v>0</v>
      </c>
      <c r="AE46" s="284">
        <v>22422</v>
      </c>
      <c r="AF46" s="285">
        <f t="shared" si="41"/>
        <v>0</v>
      </c>
      <c r="AG46" s="302">
        <f t="shared" si="32"/>
        <v>417.3</v>
      </c>
      <c r="AH46" s="283" t="s">
        <v>144</v>
      </c>
      <c r="AI46" s="284">
        <f t="shared" si="7"/>
        <v>22422</v>
      </c>
      <c r="AJ46" s="284">
        <f t="shared" si="7"/>
        <v>9356700</v>
      </c>
      <c r="AK46" s="284"/>
      <c r="AL46" s="284">
        <f t="shared" si="42"/>
        <v>0</v>
      </c>
      <c r="AM46" s="284"/>
      <c r="AN46" s="284">
        <f t="shared" si="43"/>
        <v>0</v>
      </c>
      <c r="AO46" s="284">
        <v>22422</v>
      </c>
      <c r="AP46" s="285">
        <f t="shared" si="44"/>
        <v>9356700</v>
      </c>
      <c r="AQ46" s="286" t="s">
        <v>0</v>
      </c>
      <c r="AR46" s="272"/>
      <c r="AS46" s="272"/>
      <c r="AT46" s="272"/>
      <c r="AU46" s="272"/>
      <c r="AV46" s="272"/>
      <c r="AW46" s="272"/>
      <c r="AX46" s="272"/>
      <c r="AY46" s="272"/>
      <c r="AZ46" s="272"/>
      <c r="BA46" s="272"/>
      <c r="BB46" s="272"/>
      <c r="BC46" s="272"/>
      <c r="BD46" s="272"/>
      <c r="BE46" s="272"/>
      <c r="BF46" s="272"/>
      <c r="BG46" s="272"/>
      <c r="BH46" s="272"/>
      <c r="BI46" s="272"/>
      <c r="BJ46" s="272"/>
      <c r="BK46" s="272"/>
      <c r="BL46" s="272"/>
      <c r="BM46" s="272"/>
      <c r="BN46" s="272"/>
      <c r="BO46" s="272"/>
      <c r="BP46" s="272"/>
      <c r="BQ46" s="272"/>
      <c r="BR46" s="272"/>
      <c r="BS46" s="272"/>
      <c r="BT46" s="272"/>
      <c r="BU46" s="272"/>
      <c r="BV46" s="272"/>
      <c r="BW46" s="272"/>
      <c r="BX46" s="272"/>
      <c r="BY46" s="272"/>
      <c r="BZ46" s="272"/>
      <c r="CA46" s="272"/>
      <c r="CB46" s="272"/>
      <c r="CC46" s="272"/>
      <c r="CD46" s="272"/>
      <c r="CE46" s="272"/>
      <c r="CF46" s="272"/>
      <c r="CG46" s="272"/>
      <c r="CH46" s="272"/>
      <c r="CI46" s="272"/>
      <c r="CJ46" s="272"/>
      <c r="CK46" s="272"/>
      <c r="CL46" s="272"/>
      <c r="CM46" s="272"/>
      <c r="CN46" s="272"/>
      <c r="CO46" s="272"/>
      <c r="CP46" s="272"/>
      <c r="CQ46" s="272"/>
      <c r="CR46" s="272"/>
      <c r="CS46" s="272"/>
      <c r="CT46" s="272"/>
      <c r="CU46" s="272"/>
      <c r="CV46" s="272"/>
      <c r="CW46" s="272"/>
      <c r="CX46" s="272"/>
      <c r="CY46" s="272"/>
      <c r="CZ46" s="272"/>
      <c r="DA46" s="272"/>
      <c r="DB46" s="272"/>
      <c r="DC46" s="272"/>
      <c r="DD46" s="272"/>
      <c r="DE46" s="272"/>
      <c r="DF46" s="272"/>
      <c r="DG46" s="272"/>
      <c r="DH46" s="272"/>
      <c r="DI46" s="272"/>
      <c r="DJ46" s="272"/>
      <c r="DK46" s="272"/>
      <c r="DL46" s="272"/>
      <c r="DM46" s="272"/>
      <c r="DN46" s="272"/>
      <c r="DO46" s="272"/>
      <c r="DP46" s="272"/>
      <c r="DQ46" s="272"/>
      <c r="DR46" s="272"/>
      <c r="DS46" s="272"/>
      <c r="DT46" s="272"/>
      <c r="DU46" s="272"/>
      <c r="DV46" s="272"/>
      <c r="DW46" s="272"/>
      <c r="DX46" s="272"/>
      <c r="DY46" s="272"/>
      <c r="DZ46" s="272"/>
      <c r="EA46" s="272"/>
      <c r="EB46" s="272"/>
      <c r="EC46" s="272"/>
      <c r="ED46" s="272"/>
      <c r="EE46" s="272"/>
      <c r="EF46" s="272"/>
      <c r="EG46" s="272"/>
      <c r="EH46" s="272"/>
      <c r="EI46" s="272"/>
      <c r="EJ46" s="272"/>
      <c r="EK46" s="272"/>
      <c r="EL46" s="272"/>
      <c r="EM46" s="272"/>
      <c r="EN46" s="272"/>
      <c r="EO46" s="272"/>
      <c r="EP46" s="272" t="s">
        <v>417</v>
      </c>
      <c r="EQ46" s="272" t="s">
        <v>0</v>
      </c>
      <c r="ER46" s="272"/>
      <c r="ES46" s="272"/>
      <c r="ET46" s="272"/>
      <c r="EU46" s="272"/>
      <c r="EV46" s="272"/>
      <c r="EW46" s="272"/>
      <c r="EX46" s="272"/>
      <c r="EY46" s="272"/>
      <c r="EZ46" s="272"/>
      <c r="FA46" s="272"/>
    </row>
    <row r="47" spans="1:157" s="310" customFormat="1" ht="15" customHeight="1" x14ac:dyDescent="0.2">
      <c r="A47" s="303" t="s">
        <v>407</v>
      </c>
      <c r="B47" s="304" t="s">
        <v>410</v>
      </c>
      <c r="C47" s="305">
        <v>11.3</v>
      </c>
      <c r="D47" s="306" t="s">
        <v>144</v>
      </c>
      <c r="E47" s="307">
        <f>G47+I47+K47</f>
        <v>45641</v>
      </c>
      <c r="F47" s="307">
        <f>H47+J47+L47</f>
        <v>515743</v>
      </c>
      <c r="G47" s="307"/>
      <c r="H47" s="307">
        <f>TRUNC(C47*G47,0)</f>
        <v>0</v>
      </c>
      <c r="I47" s="307"/>
      <c r="J47" s="307">
        <f>TRUNC(C47*I47,0)</f>
        <v>0</v>
      </c>
      <c r="K47" s="307">
        <v>45641</v>
      </c>
      <c r="L47" s="338">
        <f>TRUNC(C47*K47,0)</f>
        <v>515743</v>
      </c>
      <c r="M47" s="305"/>
      <c r="N47" s="306" t="s">
        <v>144</v>
      </c>
      <c r="O47" s="307">
        <f>Q47+S47+U47</f>
        <v>45641</v>
      </c>
      <c r="P47" s="307">
        <f>R47+T47+V47</f>
        <v>0</v>
      </c>
      <c r="Q47" s="307"/>
      <c r="R47" s="307">
        <f>TRUNC(M47*Q47,0)</f>
        <v>0</v>
      </c>
      <c r="S47" s="307"/>
      <c r="T47" s="307">
        <f>TRUNC(M47*S47,0)</f>
        <v>0</v>
      </c>
      <c r="U47" s="307">
        <v>45641</v>
      </c>
      <c r="V47" s="338">
        <f>TRUNC(M47*U47,0)</f>
        <v>0</v>
      </c>
      <c r="W47" s="305"/>
      <c r="X47" s="306" t="s">
        <v>144</v>
      </c>
      <c r="Y47" s="307">
        <f>AA47+AC47+AE47</f>
        <v>45641</v>
      </c>
      <c r="Z47" s="307">
        <f>AB47+AD47+AF47</f>
        <v>0</v>
      </c>
      <c r="AA47" s="307"/>
      <c r="AB47" s="307">
        <f>TRUNC(W47*AA47,0)</f>
        <v>0</v>
      </c>
      <c r="AC47" s="307"/>
      <c r="AD47" s="307">
        <f>TRUNC(W47*AC47,0)</f>
        <v>0</v>
      </c>
      <c r="AE47" s="307">
        <v>45641</v>
      </c>
      <c r="AF47" s="338">
        <f>TRUNC(W47*AE47,0)</f>
        <v>0</v>
      </c>
      <c r="AG47" s="305">
        <f>C47-M47-W47</f>
        <v>11.3</v>
      </c>
      <c r="AH47" s="306" t="s">
        <v>144</v>
      </c>
      <c r="AI47" s="307">
        <f>AK47+AM47+AO47</f>
        <v>45641</v>
      </c>
      <c r="AJ47" s="307">
        <f>AL47+AN47+AP47</f>
        <v>515743</v>
      </c>
      <c r="AK47" s="307"/>
      <c r="AL47" s="307">
        <f>TRUNC(AG47*AK47,0)</f>
        <v>0</v>
      </c>
      <c r="AM47" s="307"/>
      <c r="AN47" s="307">
        <f>TRUNC(AG47*AM47,0)</f>
        <v>0</v>
      </c>
      <c r="AO47" s="307">
        <v>45641</v>
      </c>
      <c r="AP47" s="338">
        <f>TRUNC(AG47*AO47,0)</f>
        <v>515743</v>
      </c>
      <c r="AQ47" s="308"/>
      <c r="AR47" s="309"/>
      <c r="AS47" s="309"/>
      <c r="AT47" s="309"/>
      <c r="AU47" s="309"/>
      <c r="AV47" s="309"/>
      <c r="AW47" s="309"/>
      <c r="AX47" s="309"/>
      <c r="AY47" s="309"/>
      <c r="AZ47" s="309"/>
      <c r="BA47" s="309"/>
      <c r="BB47" s="309"/>
      <c r="BC47" s="309"/>
      <c r="BD47" s="309"/>
      <c r="BE47" s="309"/>
      <c r="BF47" s="309"/>
      <c r="BG47" s="309"/>
      <c r="BH47" s="309"/>
      <c r="BI47" s="309"/>
      <c r="BJ47" s="309"/>
      <c r="BK47" s="309"/>
      <c r="BL47" s="309"/>
      <c r="BM47" s="309"/>
      <c r="BN47" s="309"/>
      <c r="BO47" s="309"/>
      <c r="BP47" s="309"/>
      <c r="BQ47" s="309"/>
      <c r="BR47" s="309"/>
      <c r="BS47" s="309"/>
      <c r="BT47" s="309"/>
      <c r="BU47" s="309"/>
      <c r="BV47" s="309"/>
      <c r="BW47" s="309"/>
      <c r="BX47" s="309"/>
      <c r="BY47" s="309"/>
      <c r="BZ47" s="309"/>
      <c r="CA47" s="309"/>
      <c r="CB47" s="309"/>
      <c r="CC47" s="309"/>
      <c r="CD47" s="309"/>
      <c r="CE47" s="309"/>
      <c r="CF47" s="309"/>
      <c r="CG47" s="309"/>
      <c r="CH47" s="309"/>
      <c r="CI47" s="309"/>
      <c r="CJ47" s="309"/>
      <c r="CK47" s="309"/>
      <c r="CL47" s="309"/>
      <c r="CM47" s="309"/>
      <c r="CN47" s="309"/>
      <c r="CO47" s="309"/>
      <c r="CP47" s="309"/>
      <c r="CQ47" s="309"/>
      <c r="CR47" s="309"/>
      <c r="CS47" s="309"/>
      <c r="CT47" s="309"/>
      <c r="CU47" s="309"/>
      <c r="CV47" s="309"/>
      <c r="CW47" s="309"/>
      <c r="CX47" s="309"/>
      <c r="CY47" s="309"/>
      <c r="CZ47" s="309"/>
      <c r="DA47" s="309"/>
      <c r="DB47" s="309"/>
      <c r="DC47" s="309"/>
      <c r="DD47" s="309"/>
      <c r="DE47" s="309"/>
      <c r="DF47" s="309"/>
      <c r="DG47" s="309"/>
      <c r="DH47" s="309"/>
      <c r="DI47" s="309"/>
      <c r="DJ47" s="309"/>
      <c r="DK47" s="309"/>
      <c r="DL47" s="309"/>
      <c r="DM47" s="309"/>
      <c r="DN47" s="309"/>
      <c r="DO47" s="309"/>
      <c r="DP47" s="309"/>
      <c r="DQ47" s="309"/>
      <c r="DR47" s="309"/>
      <c r="DS47" s="309"/>
      <c r="DT47" s="309"/>
      <c r="DU47" s="309"/>
      <c r="DV47" s="309"/>
      <c r="DW47" s="309"/>
      <c r="DX47" s="309"/>
      <c r="DY47" s="309"/>
      <c r="DZ47" s="309"/>
      <c r="EA47" s="309"/>
      <c r="EB47" s="309"/>
      <c r="EC47" s="309"/>
      <c r="ED47" s="309"/>
      <c r="EE47" s="309"/>
      <c r="EF47" s="309"/>
      <c r="EG47" s="309"/>
      <c r="EH47" s="309"/>
      <c r="EI47" s="309"/>
      <c r="EJ47" s="309"/>
      <c r="EK47" s="309"/>
      <c r="EL47" s="309"/>
      <c r="EM47" s="309"/>
      <c r="EN47" s="309"/>
      <c r="EO47" s="309"/>
      <c r="EP47" s="309" t="s">
        <v>426</v>
      </c>
      <c r="EQ47" s="309"/>
      <c r="ER47" s="309"/>
      <c r="ES47" s="309"/>
      <c r="ET47" s="309"/>
      <c r="EU47" s="309"/>
      <c r="EV47" s="309"/>
      <c r="EW47" s="309"/>
      <c r="EX47" s="309"/>
      <c r="EY47" s="309"/>
      <c r="EZ47" s="309"/>
      <c r="FA47" s="309"/>
    </row>
    <row r="48" spans="1:157" ht="15" customHeight="1" x14ac:dyDescent="0.2">
      <c r="A48" s="281" t="s">
        <v>407</v>
      </c>
      <c r="B48" s="282" t="s">
        <v>425</v>
      </c>
      <c r="C48" s="302">
        <v>11.3</v>
      </c>
      <c r="D48" s="283" t="s">
        <v>144</v>
      </c>
      <c r="E48" s="284">
        <f t="shared" si="4"/>
        <v>45641</v>
      </c>
      <c r="F48" s="284">
        <f t="shared" si="4"/>
        <v>515743</v>
      </c>
      <c r="G48" s="284"/>
      <c r="H48" s="284">
        <f t="shared" si="33"/>
        <v>0</v>
      </c>
      <c r="I48" s="284"/>
      <c r="J48" s="284">
        <f t="shared" si="34"/>
        <v>0</v>
      </c>
      <c r="K48" s="284">
        <v>45641</v>
      </c>
      <c r="L48" s="285">
        <f t="shared" si="35"/>
        <v>515743</v>
      </c>
      <c r="M48" s="302"/>
      <c r="N48" s="283" t="s">
        <v>144</v>
      </c>
      <c r="O48" s="284">
        <f t="shared" si="5"/>
        <v>45641</v>
      </c>
      <c r="P48" s="284">
        <f t="shared" si="5"/>
        <v>0</v>
      </c>
      <c r="Q48" s="284"/>
      <c r="R48" s="284">
        <f t="shared" si="36"/>
        <v>0</v>
      </c>
      <c r="S48" s="284"/>
      <c r="T48" s="284">
        <f t="shared" si="37"/>
        <v>0</v>
      </c>
      <c r="U48" s="284">
        <v>45641</v>
      </c>
      <c r="V48" s="285">
        <f t="shared" si="38"/>
        <v>0</v>
      </c>
      <c r="W48" s="302"/>
      <c r="X48" s="283" t="s">
        <v>144</v>
      </c>
      <c r="Y48" s="284">
        <f t="shared" si="6"/>
        <v>45641</v>
      </c>
      <c r="Z48" s="284">
        <f t="shared" si="6"/>
        <v>0</v>
      </c>
      <c r="AA48" s="284"/>
      <c r="AB48" s="284">
        <f t="shared" si="39"/>
        <v>0</v>
      </c>
      <c r="AC48" s="284"/>
      <c r="AD48" s="284">
        <f t="shared" si="40"/>
        <v>0</v>
      </c>
      <c r="AE48" s="284">
        <v>45641</v>
      </c>
      <c r="AF48" s="285">
        <f t="shared" si="41"/>
        <v>0</v>
      </c>
      <c r="AG48" s="302">
        <f t="shared" si="32"/>
        <v>11.3</v>
      </c>
      <c r="AH48" s="283" t="s">
        <v>144</v>
      </c>
      <c r="AI48" s="284">
        <f t="shared" si="7"/>
        <v>45641</v>
      </c>
      <c r="AJ48" s="284">
        <f t="shared" si="7"/>
        <v>515743</v>
      </c>
      <c r="AK48" s="284"/>
      <c r="AL48" s="284">
        <f t="shared" si="42"/>
        <v>0</v>
      </c>
      <c r="AM48" s="284"/>
      <c r="AN48" s="284">
        <f t="shared" si="43"/>
        <v>0</v>
      </c>
      <c r="AO48" s="284">
        <v>45641</v>
      </c>
      <c r="AP48" s="285">
        <f t="shared" si="44"/>
        <v>515743</v>
      </c>
      <c r="AQ48" s="286" t="s">
        <v>0</v>
      </c>
      <c r="AR48" s="272"/>
      <c r="AS48" s="272"/>
      <c r="AT48" s="272"/>
      <c r="AU48" s="272"/>
      <c r="AV48" s="272"/>
      <c r="AW48" s="272"/>
      <c r="AX48" s="272"/>
      <c r="AY48" s="272"/>
      <c r="AZ48" s="272"/>
      <c r="BA48" s="272"/>
      <c r="BB48" s="272"/>
      <c r="BC48" s="272"/>
      <c r="BD48" s="272"/>
      <c r="BE48" s="272"/>
      <c r="BF48" s="272"/>
      <c r="BG48" s="272"/>
      <c r="BH48" s="272"/>
      <c r="BI48" s="272"/>
      <c r="BJ48" s="272"/>
      <c r="BK48" s="272"/>
      <c r="BL48" s="272"/>
      <c r="BM48" s="272"/>
      <c r="BN48" s="272"/>
      <c r="BO48" s="272"/>
      <c r="BP48" s="272"/>
      <c r="BQ48" s="272"/>
      <c r="BR48" s="272"/>
      <c r="BS48" s="272"/>
      <c r="BT48" s="272"/>
      <c r="BU48" s="272"/>
      <c r="BV48" s="272"/>
      <c r="BW48" s="272"/>
      <c r="BX48" s="272"/>
      <c r="BY48" s="272"/>
      <c r="BZ48" s="272"/>
      <c r="CA48" s="272"/>
      <c r="CB48" s="272"/>
      <c r="CC48" s="272"/>
      <c r="CD48" s="272"/>
      <c r="CE48" s="272"/>
      <c r="CF48" s="272"/>
      <c r="CG48" s="272"/>
      <c r="CH48" s="272"/>
      <c r="CI48" s="272"/>
      <c r="CJ48" s="272"/>
      <c r="CK48" s="272"/>
      <c r="CL48" s="272"/>
      <c r="CM48" s="272"/>
      <c r="CN48" s="272"/>
      <c r="CO48" s="272"/>
      <c r="CP48" s="272"/>
      <c r="CQ48" s="272"/>
      <c r="CR48" s="272"/>
      <c r="CS48" s="272"/>
      <c r="CT48" s="272"/>
      <c r="CU48" s="272"/>
      <c r="CV48" s="272"/>
      <c r="CW48" s="272"/>
      <c r="CX48" s="272"/>
      <c r="CY48" s="272"/>
      <c r="CZ48" s="272"/>
      <c r="DA48" s="272"/>
      <c r="DB48" s="272"/>
      <c r="DC48" s="272"/>
      <c r="DD48" s="272"/>
      <c r="DE48" s="272"/>
      <c r="DF48" s="272"/>
      <c r="DG48" s="272"/>
      <c r="DH48" s="272"/>
      <c r="DI48" s="272"/>
      <c r="DJ48" s="272"/>
      <c r="DK48" s="272"/>
      <c r="DL48" s="272"/>
      <c r="DM48" s="272"/>
      <c r="DN48" s="272"/>
      <c r="DO48" s="272"/>
      <c r="DP48" s="272"/>
      <c r="DQ48" s="272"/>
      <c r="DR48" s="272"/>
      <c r="DS48" s="272"/>
      <c r="DT48" s="272"/>
      <c r="DU48" s="272"/>
      <c r="DV48" s="272"/>
      <c r="DW48" s="272"/>
      <c r="DX48" s="272"/>
      <c r="DY48" s="272"/>
      <c r="DZ48" s="272"/>
      <c r="EA48" s="272"/>
      <c r="EB48" s="272"/>
      <c r="EC48" s="272"/>
      <c r="ED48" s="272"/>
      <c r="EE48" s="272"/>
      <c r="EF48" s="272"/>
      <c r="EG48" s="272"/>
      <c r="EH48" s="272"/>
      <c r="EI48" s="272"/>
      <c r="EJ48" s="272"/>
      <c r="EK48" s="272"/>
      <c r="EL48" s="272"/>
      <c r="EM48" s="272"/>
      <c r="EN48" s="272"/>
      <c r="EO48" s="272"/>
      <c r="EP48" s="272" t="s">
        <v>426</v>
      </c>
      <c r="EQ48" s="272" t="s">
        <v>0</v>
      </c>
      <c r="ER48" s="272"/>
      <c r="ES48" s="272"/>
      <c r="ET48" s="272"/>
      <c r="EU48" s="272"/>
      <c r="EV48" s="272"/>
      <c r="EW48" s="272"/>
      <c r="EX48" s="272"/>
      <c r="EY48" s="272"/>
      <c r="EZ48" s="272"/>
      <c r="FA48" s="272"/>
    </row>
    <row r="49" spans="1:157" s="310" customFormat="1" ht="15" customHeight="1" x14ac:dyDescent="0.2">
      <c r="A49" s="303" t="s">
        <v>407</v>
      </c>
      <c r="B49" s="304" t="s">
        <v>411</v>
      </c>
      <c r="C49" s="305">
        <v>1.9</v>
      </c>
      <c r="D49" s="306" t="s">
        <v>144</v>
      </c>
      <c r="E49" s="307">
        <f>G49+I49+K49</f>
        <v>213921</v>
      </c>
      <c r="F49" s="307">
        <f>H49+J49+L49</f>
        <v>406449</v>
      </c>
      <c r="G49" s="307"/>
      <c r="H49" s="307">
        <f>TRUNC(C49*G49,0)</f>
        <v>0</v>
      </c>
      <c r="I49" s="307"/>
      <c r="J49" s="307">
        <f>TRUNC(C49*I49,0)</f>
        <v>0</v>
      </c>
      <c r="K49" s="307">
        <v>213921</v>
      </c>
      <c r="L49" s="338">
        <f>TRUNC(C49*K49,0)</f>
        <v>406449</v>
      </c>
      <c r="M49" s="305"/>
      <c r="N49" s="306" t="s">
        <v>144</v>
      </c>
      <c r="O49" s="307">
        <f>Q49+S49+U49</f>
        <v>213921</v>
      </c>
      <c r="P49" s="307">
        <f>R49+T49+V49</f>
        <v>0</v>
      </c>
      <c r="Q49" s="307"/>
      <c r="R49" s="307">
        <f>TRUNC(M49*Q49,0)</f>
        <v>0</v>
      </c>
      <c r="S49" s="307"/>
      <c r="T49" s="307">
        <f>TRUNC(M49*S49,0)</f>
        <v>0</v>
      </c>
      <c r="U49" s="307">
        <v>213921</v>
      </c>
      <c r="V49" s="338">
        <f>TRUNC(M49*U49,0)</f>
        <v>0</v>
      </c>
      <c r="W49" s="305"/>
      <c r="X49" s="306" t="s">
        <v>144</v>
      </c>
      <c r="Y49" s="307">
        <f>AA49+AC49+AE49</f>
        <v>213921</v>
      </c>
      <c r="Z49" s="307">
        <f>AB49+AD49+AF49</f>
        <v>0</v>
      </c>
      <c r="AA49" s="307"/>
      <c r="AB49" s="307">
        <f>TRUNC(W49*AA49,0)</f>
        <v>0</v>
      </c>
      <c r="AC49" s="307"/>
      <c r="AD49" s="307">
        <f>TRUNC(W49*AC49,0)</f>
        <v>0</v>
      </c>
      <c r="AE49" s="307">
        <v>213921</v>
      </c>
      <c r="AF49" s="338">
        <f>TRUNC(W49*AE49,0)</f>
        <v>0</v>
      </c>
      <c r="AG49" s="305">
        <f>C49-M49-W49</f>
        <v>1.9</v>
      </c>
      <c r="AH49" s="306" t="s">
        <v>144</v>
      </c>
      <c r="AI49" s="307">
        <f>AK49+AM49+AO49</f>
        <v>213921</v>
      </c>
      <c r="AJ49" s="307">
        <f>AL49+AN49+AP49</f>
        <v>406449</v>
      </c>
      <c r="AK49" s="307"/>
      <c r="AL49" s="307">
        <f>TRUNC(AG49*AK49,0)</f>
        <v>0</v>
      </c>
      <c r="AM49" s="307"/>
      <c r="AN49" s="307">
        <f>TRUNC(AG49*AM49,0)</f>
        <v>0</v>
      </c>
      <c r="AO49" s="307">
        <v>213921</v>
      </c>
      <c r="AP49" s="338">
        <f>TRUNC(AG49*AO49,0)</f>
        <v>406449</v>
      </c>
      <c r="AQ49" s="308"/>
      <c r="AR49" s="309"/>
      <c r="AS49" s="309"/>
      <c r="AT49" s="309"/>
      <c r="AU49" s="309"/>
      <c r="AV49" s="309"/>
      <c r="AW49" s="309"/>
      <c r="AX49" s="309"/>
      <c r="AY49" s="309"/>
      <c r="AZ49" s="309"/>
      <c r="BA49" s="309"/>
      <c r="BB49" s="309"/>
      <c r="BC49" s="309"/>
      <c r="BD49" s="309"/>
      <c r="BE49" s="309"/>
      <c r="BF49" s="309"/>
      <c r="BG49" s="309"/>
      <c r="BH49" s="309"/>
      <c r="BI49" s="309"/>
      <c r="BJ49" s="309"/>
      <c r="BK49" s="309"/>
      <c r="BL49" s="309"/>
      <c r="BM49" s="309"/>
      <c r="BN49" s="309"/>
      <c r="BO49" s="309"/>
      <c r="BP49" s="309"/>
      <c r="BQ49" s="309"/>
      <c r="BR49" s="309"/>
      <c r="BS49" s="309"/>
      <c r="BT49" s="309"/>
      <c r="BU49" s="309"/>
      <c r="BV49" s="309"/>
      <c r="BW49" s="309"/>
      <c r="BX49" s="309"/>
      <c r="BY49" s="309"/>
      <c r="BZ49" s="309"/>
      <c r="CA49" s="309"/>
      <c r="CB49" s="309"/>
      <c r="CC49" s="309"/>
      <c r="CD49" s="309"/>
      <c r="CE49" s="309"/>
      <c r="CF49" s="309"/>
      <c r="CG49" s="309"/>
      <c r="CH49" s="309"/>
      <c r="CI49" s="309"/>
      <c r="CJ49" s="309"/>
      <c r="CK49" s="309"/>
      <c r="CL49" s="309"/>
      <c r="CM49" s="309"/>
      <c r="CN49" s="309"/>
      <c r="CO49" s="309"/>
      <c r="CP49" s="309"/>
      <c r="CQ49" s="309"/>
      <c r="CR49" s="309"/>
      <c r="CS49" s="309"/>
      <c r="CT49" s="309"/>
      <c r="CU49" s="309"/>
      <c r="CV49" s="309"/>
      <c r="CW49" s="309"/>
      <c r="CX49" s="309"/>
      <c r="CY49" s="309"/>
      <c r="CZ49" s="309"/>
      <c r="DA49" s="309"/>
      <c r="DB49" s="309"/>
      <c r="DC49" s="309"/>
      <c r="DD49" s="309"/>
      <c r="DE49" s="309"/>
      <c r="DF49" s="309"/>
      <c r="DG49" s="309"/>
      <c r="DH49" s="309"/>
      <c r="DI49" s="309"/>
      <c r="DJ49" s="309"/>
      <c r="DK49" s="309"/>
      <c r="DL49" s="309"/>
      <c r="DM49" s="309"/>
      <c r="DN49" s="309"/>
      <c r="DO49" s="309"/>
      <c r="DP49" s="309"/>
      <c r="DQ49" s="309"/>
      <c r="DR49" s="309"/>
      <c r="DS49" s="309"/>
      <c r="DT49" s="309"/>
      <c r="DU49" s="309"/>
      <c r="DV49" s="309"/>
      <c r="DW49" s="309"/>
      <c r="DX49" s="309"/>
      <c r="DY49" s="309"/>
      <c r="DZ49" s="309"/>
      <c r="EA49" s="309"/>
      <c r="EB49" s="309"/>
      <c r="EC49" s="309"/>
      <c r="ED49" s="309"/>
      <c r="EE49" s="309"/>
      <c r="EF49" s="309"/>
      <c r="EG49" s="309"/>
      <c r="EH49" s="309"/>
      <c r="EI49" s="309"/>
      <c r="EJ49" s="309"/>
      <c r="EK49" s="309"/>
      <c r="EL49" s="309"/>
      <c r="EM49" s="309"/>
      <c r="EN49" s="309"/>
      <c r="EO49" s="309"/>
      <c r="EP49" s="309" t="s">
        <v>428</v>
      </c>
      <c r="EQ49" s="309"/>
      <c r="ER49" s="309"/>
      <c r="ES49" s="309"/>
      <c r="ET49" s="309"/>
      <c r="EU49" s="309"/>
      <c r="EV49" s="309"/>
      <c r="EW49" s="309"/>
      <c r="EX49" s="309"/>
      <c r="EY49" s="309"/>
      <c r="EZ49" s="309"/>
      <c r="FA49" s="309"/>
    </row>
    <row r="50" spans="1:157" ht="15" customHeight="1" x14ac:dyDescent="0.2">
      <c r="A50" s="281" t="s">
        <v>407</v>
      </c>
      <c r="B50" s="282" t="s">
        <v>427</v>
      </c>
      <c r="C50" s="302">
        <v>1.9</v>
      </c>
      <c r="D50" s="283" t="s">
        <v>144</v>
      </c>
      <c r="E50" s="284">
        <f t="shared" si="4"/>
        <v>213921</v>
      </c>
      <c r="F50" s="284">
        <f t="shared" si="4"/>
        <v>406449</v>
      </c>
      <c r="G50" s="284"/>
      <c r="H50" s="284">
        <f t="shared" si="33"/>
        <v>0</v>
      </c>
      <c r="I50" s="284"/>
      <c r="J50" s="284">
        <f t="shared" si="34"/>
        <v>0</v>
      </c>
      <c r="K50" s="284">
        <v>213921</v>
      </c>
      <c r="L50" s="285">
        <f t="shared" si="35"/>
        <v>406449</v>
      </c>
      <c r="M50" s="302"/>
      <c r="N50" s="283" t="s">
        <v>144</v>
      </c>
      <c r="O50" s="284">
        <f t="shared" si="5"/>
        <v>213921</v>
      </c>
      <c r="P50" s="284">
        <f t="shared" si="5"/>
        <v>0</v>
      </c>
      <c r="Q50" s="284"/>
      <c r="R50" s="284">
        <f t="shared" si="36"/>
        <v>0</v>
      </c>
      <c r="S50" s="284"/>
      <c r="T50" s="284">
        <f t="shared" si="37"/>
        <v>0</v>
      </c>
      <c r="U50" s="284">
        <v>213921</v>
      </c>
      <c r="V50" s="285">
        <f t="shared" si="38"/>
        <v>0</v>
      </c>
      <c r="W50" s="302"/>
      <c r="X50" s="283" t="s">
        <v>144</v>
      </c>
      <c r="Y50" s="284">
        <f t="shared" si="6"/>
        <v>213921</v>
      </c>
      <c r="Z50" s="284">
        <f t="shared" si="6"/>
        <v>0</v>
      </c>
      <c r="AA50" s="284"/>
      <c r="AB50" s="284">
        <f t="shared" si="39"/>
        <v>0</v>
      </c>
      <c r="AC50" s="284"/>
      <c r="AD50" s="284">
        <f t="shared" si="40"/>
        <v>0</v>
      </c>
      <c r="AE50" s="284">
        <v>213921</v>
      </c>
      <c r="AF50" s="285">
        <f t="shared" si="41"/>
        <v>0</v>
      </c>
      <c r="AG50" s="302">
        <f t="shared" si="32"/>
        <v>1.9</v>
      </c>
      <c r="AH50" s="283" t="s">
        <v>144</v>
      </c>
      <c r="AI50" s="284">
        <f t="shared" si="7"/>
        <v>213921</v>
      </c>
      <c r="AJ50" s="284">
        <f t="shared" si="7"/>
        <v>406449</v>
      </c>
      <c r="AK50" s="284"/>
      <c r="AL50" s="284">
        <f t="shared" si="42"/>
        <v>0</v>
      </c>
      <c r="AM50" s="284"/>
      <c r="AN50" s="284">
        <f t="shared" si="43"/>
        <v>0</v>
      </c>
      <c r="AO50" s="284">
        <v>213921</v>
      </c>
      <c r="AP50" s="285">
        <f t="shared" si="44"/>
        <v>406449</v>
      </c>
      <c r="AQ50" s="286" t="s">
        <v>0</v>
      </c>
      <c r="AR50" s="272"/>
      <c r="AS50" s="272"/>
      <c r="AT50" s="272"/>
      <c r="AU50" s="272"/>
      <c r="AV50" s="272"/>
      <c r="AW50" s="272"/>
      <c r="AX50" s="272"/>
      <c r="AY50" s="272"/>
      <c r="AZ50" s="272"/>
      <c r="BA50" s="272"/>
      <c r="BB50" s="272"/>
      <c r="BC50" s="272"/>
      <c r="BD50" s="272"/>
      <c r="BE50" s="272"/>
      <c r="BF50" s="272"/>
      <c r="BG50" s="272"/>
      <c r="BH50" s="272"/>
      <c r="BI50" s="272"/>
      <c r="BJ50" s="272"/>
      <c r="BK50" s="272"/>
      <c r="BL50" s="272"/>
      <c r="BM50" s="272"/>
      <c r="BN50" s="272"/>
      <c r="BO50" s="272"/>
      <c r="BP50" s="272"/>
      <c r="BQ50" s="272"/>
      <c r="BR50" s="272"/>
      <c r="BS50" s="272"/>
      <c r="BT50" s="272"/>
      <c r="BU50" s="272"/>
      <c r="BV50" s="272"/>
      <c r="BW50" s="272"/>
      <c r="BX50" s="272"/>
      <c r="BY50" s="272"/>
      <c r="BZ50" s="272"/>
      <c r="CA50" s="272"/>
      <c r="CB50" s="272"/>
      <c r="CC50" s="272"/>
      <c r="CD50" s="272"/>
      <c r="CE50" s="272"/>
      <c r="CF50" s="272"/>
      <c r="CG50" s="272"/>
      <c r="CH50" s="272"/>
      <c r="CI50" s="272"/>
      <c r="CJ50" s="272"/>
      <c r="CK50" s="272"/>
      <c r="CL50" s="272"/>
      <c r="CM50" s="272"/>
      <c r="CN50" s="272"/>
      <c r="CO50" s="272"/>
      <c r="CP50" s="272"/>
      <c r="CQ50" s="272"/>
      <c r="CR50" s="272"/>
      <c r="CS50" s="272"/>
      <c r="CT50" s="272"/>
      <c r="CU50" s="272"/>
      <c r="CV50" s="272"/>
      <c r="CW50" s="272"/>
      <c r="CX50" s="272"/>
      <c r="CY50" s="272"/>
      <c r="CZ50" s="272"/>
      <c r="DA50" s="272"/>
      <c r="DB50" s="272"/>
      <c r="DC50" s="272"/>
      <c r="DD50" s="272"/>
      <c r="DE50" s="272"/>
      <c r="DF50" s="272"/>
      <c r="DG50" s="272"/>
      <c r="DH50" s="272"/>
      <c r="DI50" s="272"/>
      <c r="DJ50" s="272"/>
      <c r="DK50" s="272"/>
      <c r="DL50" s="272"/>
      <c r="DM50" s="272"/>
      <c r="DN50" s="272"/>
      <c r="DO50" s="272"/>
      <c r="DP50" s="272"/>
      <c r="DQ50" s="272"/>
      <c r="DR50" s="272"/>
      <c r="DS50" s="272"/>
      <c r="DT50" s="272"/>
      <c r="DU50" s="272"/>
      <c r="DV50" s="272"/>
      <c r="DW50" s="272"/>
      <c r="DX50" s="272"/>
      <c r="DY50" s="272"/>
      <c r="DZ50" s="272"/>
      <c r="EA50" s="272"/>
      <c r="EB50" s="272"/>
      <c r="EC50" s="272"/>
      <c r="ED50" s="272"/>
      <c r="EE50" s="272"/>
      <c r="EF50" s="272"/>
      <c r="EG50" s="272"/>
      <c r="EH50" s="272"/>
      <c r="EI50" s="272"/>
      <c r="EJ50" s="272"/>
      <c r="EK50" s="272"/>
      <c r="EL50" s="272"/>
      <c r="EM50" s="272"/>
      <c r="EN50" s="272"/>
      <c r="EO50" s="272"/>
      <c r="EP50" s="272" t="s">
        <v>428</v>
      </c>
      <c r="EQ50" s="272" t="s">
        <v>0</v>
      </c>
      <c r="ER50" s="272"/>
      <c r="ES50" s="272"/>
      <c r="ET50" s="272"/>
      <c r="EU50" s="272"/>
      <c r="EV50" s="272"/>
      <c r="EW50" s="272"/>
      <c r="EX50" s="272"/>
      <c r="EY50" s="272"/>
      <c r="EZ50" s="272"/>
      <c r="FA50" s="272"/>
    </row>
    <row r="51" spans="1:157" s="310" customFormat="1" ht="15" customHeight="1" x14ac:dyDescent="0.2">
      <c r="A51" s="303" t="s">
        <v>407</v>
      </c>
      <c r="B51" s="304" t="s">
        <v>412</v>
      </c>
      <c r="C51" s="305">
        <v>149.6</v>
      </c>
      <c r="D51" s="306" t="s">
        <v>144</v>
      </c>
      <c r="E51" s="307">
        <f>G51+I51+K51</f>
        <v>50224</v>
      </c>
      <c r="F51" s="307">
        <f>H51+J51+L51</f>
        <v>7513510</v>
      </c>
      <c r="G51" s="307"/>
      <c r="H51" s="307">
        <f>TRUNC(C51*G51,0)</f>
        <v>0</v>
      </c>
      <c r="I51" s="307"/>
      <c r="J51" s="307">
        <f>TRUNC(C51*I51,0)</f>
        <v>0</v>
      </c>
      <c r="K51" s="307">
        <v>50224</v>
      </c>
      <c r="L51" s="338">
        <f>TRUNC(C51*K51,0)</f>
        <v>7513510</v>
      </c>
      <c r="M51" s="305"/>
      <c r="N51" s="306" t="s">
        <v>144</v>
      </c>
      <c r="O51" s="307">
        <f>Q51+S51+U51</f>
        <v>50224</v>
      </c>
      <c r="P51" s="307">
        <f>R51+T51+V51</f>
        <v>0</v>
      </c>
      <c r="Q51" s="307"/>
      <c r="R51" s="307">
        <f>TRUNC(M51*Q51,0)</f>
        <v>0</v>
      </c>
      <c r="S51" s="307"/>
      <c r="T51" s="307">
        <f>TRUNC(M51*S51,0)</f>
        <v>0</v>
      </c>
      <c r="U51" s="307">
        <v>50224</v>
      </c>
      <c r="V51" s="338">
        <f>TRUNC(M51*U51,0)</f>
        <v>0</v>
      </c>
      <c r="W51" s="305"/>
      <c r="X51" s="306" t="s">
        <v>144</v>
      </c>
      <c r="Y51" s="307">
        <f>AA51+AC51+AE51</f>
        <v>50224</v>
      </c>
      <c r="Z51" s="307">
        <f>AB51+AD51+AF51</f>
        <v>0</v>
      </c>
      <c r="AA51" s="307"/>
      <c r="AB51" s="307">
        <f>TRUNC(W51*AA51,0)</f>
        <v>0</v>
      </c>
      <c r="AC51" s="307"/>
      <c r="AD51" s="307">
        <f>TRUNC(W51*AC51,0)</f>
        <v>0</v>
      </c>
      <c r="AE51" s="307">
        <v>50224</v>
      </c>
      <c r="AF51" s="338">
        <f>TRUNC(W51*AE51,0)</f>
        <v>0</v>
      </c>
      <c r="AG51" s="305">
        <f>C51-M51-W51</f>
        <v>149.6</v>
      </c>
      <c r="AH51" s="306" t="s">
        <v>144</v>
      </c>
      <c r="AI51" s="307">
        <f>AK51+AM51+AO51</f>
        <v>50224</v>
      </c>
      <c r="AJ51" s="307">
        <f>AL51+AN51+AP51</f>
        <v>7513510</v>
      </c>
      <c r="AK51" s="307"/>
      <c r="AL51" s="307">
        <f>TRUNC(AG51*AK51,0)</f>
        <v>0</v>
      </c>
      <c r="AM51" s="307"/>
      <c r="AN51" s="307">
        <f>TRUNC(AG51*AM51,0)</f>
        <v>0</v>
      </c>
      <c r="AO51" s="307">
        <v>50224</v>
      </c>
      <c r="AP51" s="338">
        <f>TRUNC(AG51*AO51,0)</f>
        <v>7513510</v>
      </c>
      <c r="AQ51" s="308"/>
      <c r="AR51" s="309"/>
      <c r="AS51" s="309"/>
      <c r="AT51" s="309"/>
      <c r="AU51" s="309"/>
      <c r="AV51" s="309"/>
      <c r="AW51" s="309"/>
      <c r="AX51" s="309"/>
      <c r="AY51" s="309"/>
      <c r="AZ51" s="309"/>
      <c r="BA51" s="309"/>
      <c r="BB51" s="309"/>
      <c r="BC51" s="309"/>
      <c r="BD51" s="309"/>
      <c r="BE51" s="309"/>
      <c r="BF51" s="309"/>
      <c r="BG51" s="309"/>
      <c r="BH51" s="309"/>
      <c r="BI51" s="309"/>
      <c r="BJ51" s="309"/>
      <c r="BK51" s="309"/>
      <c r="BL51" s="309"/>
      <c r="BM51" s="309"/>
      <c r="BN51" s="309"/>
      <c r="BO51" s="309"/>
      <c r="BP51" s="309"/>
      <c r="BQ51" s="309"/>
      <c r="BR51" s="309"/>
      <c r="BS51" s="309"/>
      <c r="BT51" s="309"/>
      <c r="BU51" s="309"/>
      <c r="BV51" s="309"/>
      <c r="BW51" s="309"/>
      <c r="BX51" s="309"/>
      <c r="BY51" s="309"/>
      <c r="BZ51" s="309"/>
      <c r="CA51" s="309"/>
      <c r="CB51" s="309"/>
      <c r="CC51" s="309"/>
      <c r="CD51" s="309"/>
      <c r="CE51" s="309"/>
      <c r="CF51" s="309"/>
      <c r="CG51" s="309"/>
      <c r="CH51" s="309"/>
      <c r="CI51" s="309"/>
      <c r="CJ51" s="309"/>
      <c r="CK51" s="309"/>
      <c r="CL51" s="309"/>
      <c r="CM51" s="309"/>
      <c r="CN51" s="309"/>
      <c r="CO51" s="309"/>
      <c r="CP51" s="309"/>
      <c r="CQ51" s="309"/>
      <c r="CR51" s="309"/>
      <c r="CS51" s="309"/>
      <c r="CT51" s="309"/>
      <c r="CU51" s="309"/>
      <c r="CV51" s="309"/>
      <c r="CW51" s="309"/>
      <c r="CX51" s="309"/>
      <c r="CY51" s="309"/>
      <c r="CZ51" s="309"/>
      <c r="DA51" s="309"/>
      <c r="DB51" s="309"/>
      <c r="DC51" s="309"/>
      <c r="DD51" s="309"/>
      <c r="DE51" s="309"/>
      <c r="DF51" s="309"/>
      <c r="DG51" s="309"/>
      <c r="DH51" s="309"/>
      <c r="DI51" s="309"/>
      <c r="DJ51" s="309"/>
      <c r="DK51" s="309"/>
      <c r="DL51" s="309"/>
      <c r="DM51" s="309"/>
      <c r="DN51" s="309"/>
      <c r="DO51" s="309"/>
      <c r="DP51" s="309"/>
      <c r="DQ51" s="309"/>
      <c r="DR51" s="309"/>
      <c r="DS51" s="309"/>
      <c r="DT51" s="309"/>
      <c r="DU51" s="309"/>
      <c r="DV51" s="309"/>
      <c r="DW51" s="309"/>
      <c r="DX51" s="309"/>
      <c r="DY51" s="309"/>
      <c r="DZ51" s="309"/>
      <c r="EA51" s="309"/>
      <c r="EB51" s="309"/>
      <c r="EC51" s="309"/>
      <c r="ED51" s="309"/>
      <c r="EE51" s="309"/>
      <c r="EF51" s="309"/>
      <c r="EG51" s="309"/>
      <c r="EH51" s="309"/>
      <c r="EI51" s="309"/>
      <c r="EJ51" s="309"/>
      <c r="EK51" s="309"/>
      <c r="EL51" s="309"/>
      <c r="EM51" s="309"/>
      <c r="EN51" s="309"/>
      <c r="EO51" s="309"/>
      <c r="EP51" s="309" t="s">
        <v>419</v>
      </c>
      <c r="EQ51" s="309"/>
      <c r="ER51" s="309"/>
      <c r="ES51" s="309"/>
      <c r="ET51" s="309"/>
      <c r="EU51" s="309"/>
      <c r="EV51" s="309"/>
      <c r="EW51" s="309"/>
      <c r="EX51" s="309"/>
      <c r="EY51" s="309"/>
      <c r="EZ51" s="309"/>
      <c r="FA51" s="309"/>
    </row>
    <row r="52" spans="1:157" ht="15" customHeight="1" x14ac:dyDescent="0.2">
      <c r="A52" s="281" t="s">
        <v>407</v>
      </c>
      <c r="B52" s="339" t="s">
        <v>418</v>
      </c>
      <c r="C52" s="302">
        <v>149.6</v>
      </c>
      <c r="D52" s="283" t="s">
        <v>144</v>
      </c>
      <c r="E52" s="284">
        <f t="shared" si="4"/>
        <v>50224</v>
      </c>
      <c r="F52" s="284">
        <f t="shared" si="4"/>
        <v>7513510</v>
      </c>
      <c r="G52" s="284"/>
      <c r="H52" s="284">
        <f t="shared" si="33"/>
        <v>0</v>
      </c>
      <c r="I52" s="284"/>
      <c r="J52" s="284">
        <f t="shared" si="34"/>
        <v>0</v>
      </c>
      <c r="K52" s="284">
        <v>50224</v>
      </c>
      <c r="L52" s="285">
        <f t="shared" si="35"/>
        <v>7513510</v>
      </c>
      <c r="M52" s="302"/>
      <c r="N52" s="283" t="s">
        <v>144</v>
      </c>
      <c r="O52" s="284">
        <f t="shared" si="5"/>
        <v>50224</v>
      </c>
      <c r="P52" s="284">
        <f t="shared" si="5"/>
        <v>0</v>
      </c>
      <c r="Q52" s="284"/>
      <c r="R52" s="284">
        <f t="shared" si="36"/>
        <v>0</v>
      </c>
      <c r="S52" s="284"/>
      <c r="T52" s="284">
        <f t="shared" si="37"/>
        <v>0</v>
      </c>
      <c r="U52" s="284">
        <v>50224</v>
      </c>
      <c r="V52" s="285">
        <f t="shared" si="38"/>
        <v>0</v>
      </c>
      <c r="W52" s="302"/>
      <c r="X52" s="283" t="s">
        <v>144</v>
      </c>
      <c r="Y52" s="284">
        <f t="shared" si="6"/>
        <v>50224</v>
      </c>
      <c r="Z52" s="284">
        <f t="shared" si="6"/>
        <v>0</v>
      </c>
      <c r="AA52" s="284"/>
      <c r="AB52" s="284">
        <f t="shared" si="39"/>
        <v>0</v>
      </c>
      <c r="AC52" s="284"/>
      <c r="AD52" s="284">
        <f t="shared" si="40"/>
        <v>0</v>
      </c>
      <c r="AE52" s="284">
        <v>50224</v>
      </c>
      <c r="AF52" s="285">
        <f t="shared" si="41"/>
        <v>0</v>
      </c>
      <c r="AG52" s="302">
        <f t="shared" si="32"/>
        <v>149.6</v>
      </c>
      <c r="AH52" s="283" t="s">
        <v>144</v>
      </c>
      <c r="AI52" s="284">
        <f t="shared" si="7"/>
        <v>50224</v>
      </c>
      <c r="AJ52" s="284">
        <f t="shared" si="7"/>
        <v>7513510</v>
      </c>
      <c r="AK52" s="284"/>
      <c r="AL52" s="284">
        <f t="shared" si="42"/>
        <v>0</v>
      </c>
      <c r="AM52" s="284"/>
      <c r="AN52" s="284">
        <f t="shared" si="43"/>
        <v>0</v>
      </c>
      <c r="AO52" s="284">
        <v>50224</v>
      </c>
      <c r="AP52" s="285">
        <f t="shared" si="44"/>
        <v>7513510</v>
      </c>
      <c r="AQ52" s="286" t="s">
        <v>0</v>
      </c>
      <c r="AR52" s="272"/>
      <c r="AS52" s="272"/>
      <c r="AT52" s="272"/>
      <c r="AU52" s="272"/>
      <c r="AV52" s="272"/>
      <c r="AW52" s="272"/>
      <c r="AX52" s="272"/>
      <c r="AY52" s="272"/>
      <c r="AZ52" s="272"/>
      <c r="BA52" s="272"/>
      <c r="BB52" s="272"/>
      <c r="BC52" s="272"/>
      <c r="BD52" s="272"/>
      <c r="BE52" s="272"/>
      <c r="BF52" s="272"/>
      <c r="BG52" s="272"/>
      <c r="BH52" s="272"/>
      <c r="BI52" s="272"/>
      <c r="BJ52" s="272"/>
      <c r="BK52" s="272"/>
      <c r="BL52" s="272"/>
      <c r="BM52" s="272"/>
      <c r="BN52" s="272"/>
      <c r="BO52" s="272"/>
      <c r="BP52" s="272"/>
      <c r="BQ52" s="272"/>
      <c r="BR52" s="272"/>
      <c r="BS52" s="272"/>
      <c r="BT52" s="272"/>
      <c r="BU52" s="272"/>
      <c r="BV52" s="272"/>
      <c r="BW52" s="272"/>
      <c r="BX52" s="272"/>
      <c r="BY52" s="272"/>
      <c r="BZ52" s="272"/>
      <c r="CA52" s="272"/>
      <c r="CB52" s="272"/>
      <c r="CC52" s="272"/>
      <c r="CD52" s="272"/>
      <c r="CE52" s="272"/>
      <c r="CF52" s="272"/>
      <c r="CG52" s="272"/>
      <c r="CH52" s="272"/>
      <c r="CI52" s="272"/>
      <c r="CJ52" s="272"/>
      <c r="CK52" s="272"/>
      <c r="CL52" s="272"/>
      <c r="CM52" s="272"/>
      <c r="CN52" s="272"/>
      <c r="CO52" s="272"/>
      <c r="CP52" s="272"/>
      <c r="CQ52" s="272"/>
      <c r="CR52" s="272"/>
      <c r="CS52" s="272"/>
      <c r="CT52" s="272"/>
      <c r="CU52" s="272"/>
      <c r="CV52" s="272"/>
      <c r="CW52" s="272"/>
      <c r="CX52" s="272"/>
      <c r="CY52" s="272"/>
      <c r="CZ52" s="272"/>
      <c r="DA52" s="272"/>
      <c r="DB52" s="272"/>
      <c r="DC52" s="272"/>
      <c r="DD52" s="272"/>
      <c r="DE52" s="272"/>
      <c r="DF52" s="272"/>
      <c r="DG52" s="272"/>
      <c r="DH52" s="272"/>
      <c r="DI52" s="272"/>
      <c r="DJ52" s="272"/>
      <c r="DK52" s="272"/>
      <c r="DL52" s="272"/>
      <c r="DM52" s="272"/>
      <c r="DN52" s="272"/>
      <c r="DO52" s="272"/>
      <c r="DP52" s="272"/>
      <c r="DQ52" s="272"/>
      <c r="DR52" s="272"/>
      <c r="DS52" s="272"/>
      <c r="DT52" s="272"/>
      <c r="DU52" s="272"/>
      <c r="DV52" s="272"/>
      <c r="DW52" s="272"/>
      <c r="DX52" s="272"/>
      <c r="DY52" s="272"/>
      <c r="DZ52" s="272"/>
      <c r="EA52" s="272"/>
      <c r="EB52" s="272"/>
      <c r="EC52" s="272"/>
      <c r="ED52" s="272"/>
      <c r="EE52" s="272"/>
      <c r="EF52" s="272"/>
      <c r="EG52" s="272"/>
      <c r="EH52" s="272"/>
      <c r="EI52" s="272"/>
      <c r="EJ52" s="272"/>
      <c r="EK52" s="272"/>
      <c r="EL52" s="272"/>
      <c r="EM52" s="272"/>
      <c r="EN52" s="272"/>
      <c r="EO52" s="272"/>
      <c r="EP52" s="272" t="s">
        <v>419</v>
      </c>
      <c r="EQ52" s="272" t="s">
        <v>0</v>
      </c>
      <c r="ER52" s="272"/>
      <c r="ES52" s="272"/>
      <c r="ET52" s="272"/>
      <c r="EU52" s="272"/>
      <c r="EV52" s="272"/>
      <c r="EW52" s="272"/>
      <c r="EX52" s="272"/>
      <c r="EY52" s="272"/>
      <c r="EZ52" s="272"/>
      <c r="FA52" s="272"/>
    </row>
    <row r="53" spans="1:157" s="310" customFormat="1" ht="15" customHeight="1" x14ac:dyDescent="0.2">
      <c r="A53" s="303" t="s">
        <v>413</v>
      </c>
      <c r="B53" s="304" t="s">
        <v>414</v>
      </c>
      <c r="C53" s="305">
        <v>3338.8</v>
      </c>
      <c r="D53" s="306" t="s">
        <v>144</v>
      </c>
      <c r="E53" s="307">
        <f>G53+I53+K53</f>
        <v>13904</v>
      </c>
      <c r="F53" s="307">
        <f>H53+J53+L53</f>
        <v>46422675</v>
      </c>
      <c r="G53" s="307"/>
      <c r="H53" s="307">
        <f>TRUNC(C53*G53,0)</f>
        <v>0</v>
      </c>
      <c r="I53" s="307"/>
      <c r="J53" s="307">
        <f>TRUNC(C53*I53,0)</f>
        <v>0</v>
      </c>
      <c r="K53" s="307">
        <v>13904</v>
      </c>
      <c r="L53" s="338">
        <f>TRUNC(C53*K53,0)</f>
        <v>46422675</v>
      </c>
      <c r="M53" s="305"/>
      <c r="N53" s="306" t="s">
        <v>144</v>
      </c>
      <c r="O53" s="307">
        <f>Q53+S53+U53</f>
        <v>13904</v>
      </c>
      <c r="P53" s="307">
        <f>R53+T53+V53</f>
        <v>0</v>
      </c>
      <c r="Q53" s="307"/>
      <c r="R53" s="307">
        <f>TRUNC(M53*Q53,0)</f>
        <v>0</v>
      </c>
      <c r="S53" s="307"/>
      <c r="T53" s="307">
        <f>TRUNC(M53*S53,0)</f>
        <v>0</v>
      </c>
      <c r="U53" s="307">
        <v>13904</v>
      </c>
      <c r="V53" s="338">
        <f>TRUNC(M53*U53,0)</f>
        <v>0</v>
      </c>
      <c r="W53" s="305"/>
      <c r="X53" s="306" t="s">
        <v>144</v>
      </c>
      <c r="Y53" s="307">
        <f>AA53+AC53+AE53</f>
        <v>13904</v>
      </c>
      <c r="Z53" s="307">
        <f>AB53+AD53+AF53</f>
        <v>0</v>
      </c>
      <c r="AA53" s="307"/>
      <c r="AB53" s="307">
        <f>TRUNC(W53*AA53,0)</f>
        <v>0</v>
      </c>
      <c r="AC53" s="307"/>
      <c r="AD53" s="307">
        <f>TRUNC(W53*AC53,0)</f>
        <v>0</v>
      </c>
      <c r="AE53" s="307">
        <v>13904</v>
      </c>
      <c r="AF53" s="338">
        <f>TRUNC(W53*AE53,0)</f>
        <v>0</v>
      </c>
      <c r="AG53" s="305">
        <f>C53-M53-W53</f>
        <v>3338.8</v>
      </c>
      <c r="AH53" s="306" t="s">
        <v>144</v>
      </c>
      <c r="AI53" s="307">
        <f>AK53+AM53+AO53</f>
        <v>13904</v>
      </c>
      <c r="AJ53" s="307">
        <f>AL53+AN53+AP53</f>
        <v>46422675</v>
      </c>
      <c r="AK53" s="307"/>
      <c r="AL53" s="307">
        <f>TRUNC(AG53*AK53,0)</f>
        <v>0</v>
      </c>
      <c r="AM53" s="307"/>
      <c r="AN53" s="307">
        <f>TRUNC(AG53*AM53,0)</f>
        <v>0</v>
      </c>
      <c r="AO53" s="307">
        <v>13904</v>
      </c>
      <c r="AP53" s="338">
        <f>TRUNC(AG53*AO53,0)</f>
        <v>46422675</v>
      </c>
      <c r="AQ53" s="308"/>
      <c r="AR53" s="309"/>
      <c r="AS53" s="309"/>
      <c r="AT53" s="309"/>
      <c r="AU53" s="309"/>
      <c r="AV53" s="309"/>
      <c r="AW53" s="309"/>
      <c r="AX53" s="309"/>
      <c r="AY53" s="309"/>
      <c r="AZ53" s="309"/>
      <c r="BA53" s="309"/>
      <c r="BB53" s="309"/>
      <c r="BC53" s="309"/>
      <c r="BD53" s="309"/>
      <c r="BE53" s="309"/>
      <c r="BF53" s="309"/>
      <c r="BG53" s="309"/>
      <c r="BH53" s="309"/>
      <c r="BI53" s="309"/>
      <c r="BJ53" s="309"/>
      <c r="BK53" s="309"/>
      <c r="BL53" s="309"/>
      <c r="BM53" s="309"/>
      <c r="BN53" s="309"/>
      <c r="BO53" s="309"/>
      <c r="BP53" s="309"/>
      <c r="BQ53" s="309"/>
      <c r="BR53" s="309"/>
      <c r="BS53" s="309"/>
      <c r="BT53" s="309"/>
      <c r="BU53" s="309"/>
      <c r="BV53" s="309"/>
      <c r="BW53" s="309"/>
      <c r="BX53" s="309"/>
      <c r="BY53" s="309"/>
      <c r="BZ53" s="309"/>
      <c r="CA53" s="309"/>
      <c r="CB53" s="309"/>
      <c r="CC53" s="309"/>
      <c r="CD53" s="309"/>
      <c r="CE53" s="309"/>
      <c r="CF53" s="309"/>
      <c r="CG53" s="309"/>
      <c r="CH53" s="309"/>
      <c r="CI53" s="309"/>
      <c r="CJ53" s="309"/>
      <c r="CK53" s="309"/>
      <c r="CL53" s="309"/>
      <c r="CM53" s="309"/>
      <c r="CN53" s="309"/>
      <c r="CO53" s="309"/>
      <c r="CP53" s="309"/>
      <c r="CQ53" s="309"/>
      <c r="CR53" s="309"/>
      <c r="CS53" s="309"/>
      <c r="CT53" s="309"/>
      <c r="CU53" s="309"/>
      <c r="CV53" s="309"/>
      <c r="CW53" s="309"/>
      <c r="CX53" s="309"/>
      <c r="CY53" s="309"/>
      <c r="CZ53" s="309"/>
      <c r="DA53" s="309"/>
      <c r="DB53" s="309"/>
      <c r="DC53" s="309"/>
      <c r="DD53" s="309"/>
      <c r="DE53" s="309"/>
      <c r="DF53" s="309"/>
      <c r="DG53" s="309"/>
      <c r="DH53" s="309"/>
      <c r="DI53" s="309"/>
      <c r="DJ53" s="309"/>
      <c r="DK53" s="309"/>
      <c r="DL53" s="309"/>
      <c r="DM53" s="309"/>
      <c r="DN53" s="309"/>
      <c r="DO53" s="309"/>
      <c r="DP53" s="309"/>
      <c r="DQ53" s="309"/>
      <c r="DR53" s="309"/>
      <c r="DS53" s="309"/>
      <c r="DT53" s="309"/>
      <c r="DU53" s="309"/>
      <c r="DV53" s="309"/>
      <c r="DW53" s="309"/>
      <c r="DX53" s="309"/>
      <c r="DY53" s="309"/>
      <c r="DZ53" s="309"/>
      <c r="EA53" s="309"/>
      <c r="EB53" s="309"/>
      <c r="EC53" s="309"/>
      <c r="ED53" s="309"/>
      <c r="EE53" s="309"/>
      <c r="EF53" s="309"/>
      <c r="EG53" s="309"/>
      <c r="EH53" s="309"/>
      <c r="EI53" s="309"/>
      <c r="EJ53" s="309"/>
      <c r="EK53" s="309"/>
      <c r="EL53" s="309"/>
      <c r="EM53" s="309"/>
      <c r="EN53" s="309"/>
      <c r="EO53" s="309"/>
      <c r="EP53" s="309" t="s">
        <v>421</v>
      </c>
      <c r="EQ53" s="309"/>
      <c r="ER53" s="309"/>
      <c r="ES53" s="309"/>
      <c r="ET53" s="309"/>
      <c r="EU53" s="309"/>
      <c r="EV53" s="309"/>
      <c r="EW53" s="309"/>
      <c r="EX53" s="309"/>
      <c r="EY53" s="309"/>
      <c r="EZ53" s="309"/>
      <c r="FA53" s="309"/>
    </row>
    <row r="54" spans="1:157" ht="15" customHeight="1" x14ac:dyDescent="0.2">
      <c r="A54" s="281" t="s">
        <v>413</v>
      </c>
      <c r="B54" s="282" t="s">
        <v>420</v>
      </c>
      <c r="C54" s="302">
        <v>3338.8</v>
      </c>
      <c r="D54" s="283" t="s">
        <v>144</v>
      </c>
      <c r="E54" s="284">
        <f t="shared" si="4"/>
        <v>13904</v>
      </c>
      <c r="F54" s="284">
        <f t="shared" si="4"/>
        <v>46422675</v>
      </c>
      <c r="G54" s="284"/>
      <c r="H54" s="284">
        <f t="shared" si="33"/>
        <v>0</v>
      </c>
      <c r="I54" s="284"/>
      <c r="J54" s="284">
        <f t="shared" si="34"/>
        <v>0</v>
      </c>
      <c r="K54" s="284">
        <v>13904</v>
      </c>
      <c r="L54" s="285">
        <f t="shared" si="35"/>
        <v>46422675</v>
      </c>
      <c r="M54" s="302"/>
      <c r="N54" s="283" t="s">
        <v>144</v>
      </c>
      <c r="O54" s="284">
        <f t="shared" si="5"/>
        <v>13904</v>
      </c>
      <c r="P54" s="284">
        <f t="shared" si="5"/>
        <v>0</v>
      </c>
      <c r="Q54" s="284"/>
      <c r="R54" s="284">
        <f t="shared" si="36"/>
        <v>0</v>
      </c>
      <c r="S54" s="284"/>
      <c r="T54" s="284">
        <f t="shared" si="37"/>
        <v>0</v>
      </c>
      <c r="U54" s="284">
        <v>13904</v>
      </c>
      <c r="V54" s="285">
        <f t="shared" si="38"/>
        <v>0</v>
      </c>
      <c r="W54" s="302"/>
      <c r="X54" s="283" t="s">
        <v>144</v>
      </c>
      <c r="Y54" s="284">
        <f t="shared" si="6"/>
        <v>13904</v>
      </c>
      <c r="Z54" s="284">
        <f t="shared" si="6"/>
        <v>0</v>
      </c>
      <c r="AA54" s="284"/>
      <c r="AB54" s="284">
        <f t="shared" si="39"/>
        <v>0</v>
      </c>
      <c r="AC54" s="284"/>
      <c r="AD54" s="284">
        <f t="shared" si="40"/>
        <v>0</v>
      </c>
      <c r="AE54" s="284">
        <v>13904</v>
      </c>
      <c r="AF54" s="285">
        <f t="shared" si="41"/>
        <v>0</v>
      </c>
      <c r="AG54" s="302">
        <f t="shared" si="32"/>
        <v>3338.8</v>
      </c>
      <c r="AH54" s="283" t="s">
        <v>144</v>
      </c>
      <c r="AI54" s="284">
        <f t="shared" si="7"/>
        <v>13904</v>
      </c>
      <c r="AJ54" s="284">
        <f t="shared" si="7"/>
        <v>46422675</v>
      </c>
      <c r="AK54" s="284"/>
      <c r="AL54" s="284">
        <f t="shared" si="42"/>
        <v>0</v>
      </c>
      <c r="AM54" s="284"/>
      <c r="AN54" s="284">
        <f t="shared" si="43"/>
        <v>0</v>
      </c>
      <c r="AO54" s="284">
        <v>13904</v>
      </c>
      <c r="AP54" s="285">
        <f t="shared" si="44"/>
        <v>46422675</v>
      </c>
      <c r="AQ54" s="286" t="s">
        <v>0</v>
      </c>
      <c r="AR54" s="272"/>
      <c r="AS54" s="272"/>
      <c r="AT54" s="272"/>
      <c r="AU54" s="272"/>
      <c r="AV54" s="272"/>
      <c r="AW54" s="272"/>
      <c r="AX54" s="272"/>
      <c r="AY54" s="272"/>
      <c r="AZ54" s="272"/>
      <c r="BA54" s="272"/>
      <c r="BB54" s="272"/>
      <c r="BC54" s="272"/>
      <c r="BD54" s="272"/>
      <c r="BE54" s="272"/>
      <c r="BF54" s="272"/>
      <c r="BG54" s="272"/>
      <c r="BH54" s="272"/>
      <c r="BI54" s="272"/>
      <c r="BJ54" s="272"/>
      <c r="BK54" s="272"/>
      <c r="BL54" s="272"/>
      <c r="BM54" s="272"/>
      <c r="BN54" s="272"/>
      <c r="BO54" s="272"/>
      <c r="BP54" s="272"/>
      <c r="BQ54" s="272"/>
      <c r="BR54" s="272"/>
      <c r="BS54" s="272"/>
      <c r="BT54" s="272"/>
      <c r="BU54" s="272"/>
      <c r="BV54" s="272"/>
      <c r="BW54" s="272"/>
      <c r="BX54" s="272"/>
      <c r="BY54" s="272"/>
      <c r="BZ54" s="272"/>
      <c r="CA54" s="272"/>
      <c r="CB54" s="272"/>
      <c r="CC54" s="272"/>
      <c r="CD54" s="272"/>
      <c r="CE54" s="272"/>
      <c r="CF54" s="272"/>
      <c r="CG54" s="272"/>
      <c r="CH54" s="272"/>
      <c r="CI54" s="272"/>
      <c r="CJ54" s="272"/>
      <c r="CK54" s="272"/>
      <c r="CL54" s="272"/>
      <c r="CM54" s="272"/>
      <c r="CN54" s="272"/>
      <c r="CO54" s="272"/>
      <c r="CP54" s="272"/>
      <c r="CQ54" s="272"/>
      <c r="CR54" s="272"/>
      <c r="CS54" s="272"/>
      <c r="CT54" s="272"/>
      <c r="CU54" s="272"/>
      <c r="CV54" s="272"/>
      <c r="CW54" s="272"/>
      <c r="CX54" s="272"/>
      <c r="CY54" s="272"/>
      <c r="CZ54" s="272"/>
      <c r="DA54" s="272"/>
      <c r="DB54" s="272"/>
      <c r="DC54" s="272"/>
      <c r="DD54" s="272"/>
      <c r="DE54" s="272"/>
      <c r="DF54" s="272"/>
      <c r="DG54" s="272"/>
      <c r="DH54" s="272"/>
      <c r="DI54" s="272"/>
      <c r="DJ54" s="272"/>
      <c r="DK54" s="272"/>
      <c r="DL54" s="272"/>
      <c r="DM54" s="272"/>
      <c r="DN54" s="272"/>
      <c r="DO54" s="272"/>
      <c r="DP54" s="272"/>
      <c r="DQ54" s="272"/>
      <c r="DR54" s="272"/>
      <c r="DS54" s="272"/>
      <c r="DT54" s="272"/>
      <c r="DU54" s="272"/>
      <c r="DV54" s="272"/>
      <c r="DW54" s="272"/>
      <c r="DX54" s="272"/>
      <c r="DY54" s="272"/>
      <c r="DZ54" s="272"/>
      <c r="EA54" s="272"/>
      <c r="EB54" s="272"/>
      <c r="EC54" s="272"/>
      <c r="ED54" s="272"/>
      <c r="EE54" s="272"/>
      <c r="EF54" s="272"/>
      <c r="EG54" s="272"/>
      <c r="EH54" s="272"/>
      <c r="EI54" s="272"/>
      <c r="EJ54" s="272"/>
      <c r="EK54" s="272"/>
      <c r="EL54" s="272"/>
      <c r="EM54" s="272"/>
      <c r="EN54" s="272"/>
      <c r="EO54" s="272"/>
      <c r="EP54" s="272" t="s">
        <v>421</v>
      </c>
      <c r="EQ54" s="272" t="s">
        <v>0</v>
      </c>
      <c r="ER54" s="272"/>
      <c r="ES54" s="272"/>
      <c r="ET54" s="272"/>
      <c r="EU54" s="272"/>
      <c r="EV54" s="272"/>
      <c r="EW54" s="272"/>
      <c r="EX54" s="272"/>
      <c r="EY54" s="272"/>
      <c r="EZ54" s="272"/>
      <c r="FA54" s="272"/>
    </row>
    <row r="55" spans="1:157" s="301" customFormat="1" ht="15" customHeight="1" x14ac:dyDescent="0.2">
      <c r="A55" s="294" t="s">
        <v>429</v>
      </c>
      <c r="B55" s="295"/>
      <c r="C55" s="349">
        <v>0</v>
      </c>
      <c r="D55" s="297"/>
      <c r="E55" s="298">
        <f>G55+I55+K55</f>
        <v>0</v>
      </c>
      <c r="F55" s="298">
        <f>H55+J55+L55</f>
        <v>682545</v>
      </c>
      <c r="G55" s="298"/>
      <c r="H55" s="298">
        <f>SUM(H57:H59)</f>
        <v>0</v>
      </c>
      <c r="I55" s="298"/>
      <c r="J55" s="298">
        <f>SUM(J57:J59)</f>
        <v>0</v>
      </c>
      <c r="K55" s="298">
        <v>0</v>
      </c>
      <c r="L55" s="350">
        <f>SUM(L57,L59)</f>
        <v>682545</v>
      </c>
      <c r="M55" s="349"/>
      <c r="N55" s="297"/>
      <c r="O55" s="298">
        <f>Q55+S55+U55</f>
        <v>0</v>
      </c>
      <c r="P55" s="298">
        <f>R55+T55+V55</f>
        <v>0</v>
      </c>
      <c r="Q55" s="298"/>
      <c r="R55" s="298">
        <f>SUM(R57:R59)</f>
        <v>0</v>
      </c>
      <c r="S55" s="298"/>
      <c r="T55" s="298">
        <f>SUM(T57:T59)</f>
        <v>0</v>
      </c>
      <c r="U55" s="298">
        <v>0</v>
      </c>
      <c r="V55" s="350">
        <f>SUM(V57:V59)</f>
        <v>0</v>
      </c>
      <c r="W55" s="349"/>
      <c r="X55" s="297"/>
      <c r="Y55" s="298">
        <f>AA55+AC55+AE55</f>
        <v>0</v>
      </c>
      <c r="Z55" s="298">
        <f>AB55+AD55+AF55</f>
        <v>0</v>
      </c>
      <c r="AA55" s="298"/>
      <c r="AB55" s="298">
        <f>SUM(AB57:AB59)</f>
        <v>0</v>
      </c>
      <c r="AC55" s="298"/>
      <c r="AD55" s="298">
        <f>SUM(AD57:AD59)</f>
        <v>0</v>
      </c>
      <c r="AE55" s="298">
        <v>0</v>
      </c>
      <c r="AF55" s="350">
        <f>SUM(AF57:AF59)</f>
        <v>0</v>
      </c>
      <c r="AG55" s="349">
        <f>C55-M55-W55</f>
        <v>0</v>
      </c>
      <c r="AH55" s="297"/>
      <c r="AI55" s="298">
        <f>AK55+AM55+AO55</f>
        <v>0</v>
      </c>
      <c r="AJ55" s="298">
        <f>AL55+AN55+AP55</f>
        <v>1106476</v>
      </c>
      <c r="AK55" s="298"/>
      <c r="AL55" s="298">
        <f>SUM(AL57:AL59)</f>
        <v>0</v>
      </c>
      <c r="AM55" s="298"/>
      <c r="AN55" s="298">
        <f>SUM(AN57:AN59)</f>
        <v>0</v>
      </c>
      <c r="AO55" s="298">
        <v>0</v>
      </c>
      <c r="AP55" s="350">
        <f>SUM(AP57:AP59)</f>
        <v>1106476</v>
      </c>
      <c r="AQ55" s="299"/>
      <c r="AR55" s="300"/>
      <c r="AS55" s="300"/>
      <c r="AT55" s="300"/>
      <c r="AU55" s="300"/>
      <c r="AV55" s="300"/>
      <c r="AW55" s="300"/>
      <c r="AX55" s="300"/>
      <c r="AY55" s="300"/>
      <c r="AZ55" s="300"/>
      <c r="BA55" s="300"/>
      <c r="BB55" s="300"/>
      <c r="BC55" s="300"/>
      <c r="BD55" s="300"/>
      <c r="BE55" s="300"/>
      <c r="BF55" s="300"/>
      <c r="BG55" s="300"/>
      <c r="BH55" s="300"/>
      <c r="BI55" s="300"/>
      <c r="BJ55" s="300"/>
      <c r="BK55" s="300"/>
      <c r="BL55" s="300"/>
      <c r="BM55" s="300"/>
      <c r="BN55" s="300"/>
      <c r="BO55" s="300"/>
      <c r="BP55" s="300"/>
      <c r="BQ55" s="300"/>
      <c r="BR55" s="300"/>
      <c r="BS55" s="300"/>
      <c r="BT55" s="300"/>
      <c r="BU55" s="300"/>
      <c r="BV55" s="300"/>
      <c r="BW55" s="300"/>
      <c r="BX55" s="300"/>
      <c r="BY55" s="300"/>
      <c r="BZ55" s="300"/>
      <c r="CA55" s="300"/>
      <c r="CB55" s="300"/>
      <c r="CC55" s="300"/>
      <c r="CD55" s="300"/>
      <c r="CE55" s="300"/>
      <c r="CF55" s="300"/>
      <c r="CG55" s="300"/>
      <c r="CH55" s="300"/>
      <c r="CI55" s="300"/>
      <c r="CJ55" s="300"/>
      <c r="CK55" s="300"/>
      <c r="CL55" s="300"/>
      <c r="CM55" s="300"/>
      <c r="CN55" s="300"/>
      <c r="CO55" s="300"/>
      <c r="CP55" s="300"/>
      <c r="CQ55" s="300"/>
      <c r="CR55" s="300"/>
      <c r="CS55" s="300"/>
      <c r="CT55" s="300"/>
      <c r="CU55" s="300"/>
      <c r="CV55" s="300"/>
      <c r="CW55" s="300"/>
      <c r="CX55" s="300"/>
      <c r="CY55" s="300"/>
      <c r="CZ55" s="300"/>
      <c r="DA55" s="300"/>
      <c r="DB55" s="300"/>
      <c r="DC55" s="300"/>
      <c r="DD55" s="300"/>
      <c r="DE55" s="300"/>
      <c r="DF55" s="300"/>
      <c r="DG55" s="300"/>
      <c r="DH55" s="300"/>
      <c r="DI55" s="300"/>
      <c r="DJ55" s="300"/>
      <c r="DK55" s="300"/>
      <c r="DL55" s="300"/>
      <c r="DM55" s="300"/>
      <c r="DN55" s="300"/>
      <c r="DO55" s="300"/>
      <c r="DP55" s="300"/>
      <c r="DQ55" s="300"/>
      <c r="DR55" s="300"/>
      <c r="DS55" s="300"/>
      <c r="DT55" s="300"/>
      <c r="DU55" s="300"/>
      <c r="DV55" s="300"/>
      <c r="DW55" s="300"/>
      <c r="DX55" s="300"/>
      <c r="DY55" s="300"/>
      <c r="DZ55" s="300"/>
      <c r="EA55" s="300"/>
      <c r="EB55" s="300"/>
      <c r="EC55" s="300"/>
      <c r="ED55" s="300"/>
      <c r="EE55" s="300"/>
      <c r="EF55" s="300"/>
      <c r="EG55" s="300"/>
      <c r="EH55" s="300"/>
      <c r="EI55" s="300"/>
      <c r="EJ55" s="300"/>
      <c r="EK55" s="300"/>
      <c r="EL55" s="300"/>
      <c r="EM55" s="300"/>
      <c r="EN55" s="300"/>
      <c r="EO55" s="300"/>
      <c r="EP55" s="300"/>
      <c r="EQ55" s="300"/>
      <c r="ER55" s="300"/>
      <c r="ES55" s="300"/>
      <c r="ET55" s="300"/>
      <c r="EU55" s="300"/>
      <c r="EV55" s="300"/>
      <c r="EW55" s="300"/>
      <c r="EX55" s="300"/>
      <c r="EY55" s="300"/>
      <c r="EZ55" s="300"/>
      <c r="FA55" s="300"/>
    </row>
    <row r="56" spans="1:157" s="279" customFormat="1" ht="15" customHeight="1" x14ac:dyDescent="0.2">
      <c r="A56" s="311" t="s">
        <v>429</v>
      </c>
      <c r="B56" s="312" t="s">
        <v>0</v>
      </c>
      <c r="C56" s="354">
        <v>0</v>
      </c>
      <c r="D56" s="314" t="s">
        <v>0</v>
      </c>
      <c r="E56" s="315">
        <f t="shared" si="4"/>
        <v>0</v>
      </c>
      <c r="F56" s="315">
        <f t="shared" si="4"/>
        <v>682545</v>
      </c>
      <c r="G56" s="315"/>
      <c r="H56" s="315">
        <f>SUM(H58:H60)</f>
        <v>0</v>
      </c>
      <c r="I56" s="315"/>
      <c r="J56" s="315">
        <f>SUM(J58:J60)</f>
        <v>0</v>
      </c>
      <c r="K56" s="315">
        <v>0</v>
      </c>
      <c r="L56" s="355">
        <f>SUM(L58,L60)</f>
        <v>682545</v>
      </c>
      <c r="M56" s="354"/>
      <c r="N56" s="314" t="s">
        <v>0</v>
      </c>
      <c r="O56" s="315">
        <f t="shared" si="5"/>
        <v>0</v>
      </c>
      <c r="P56" s="315">
        <f t="shared" si="5"/>
        <v>0</v>
      </c>
      <c r="Q56" s="315"/>
      <c r="R56" s="315">
        <f>SUM(R58:R60)</f>
        <v>0</v>
      </c>
      <c r="S56" s="315"/>
      <c r="T56" s="315">
        <f>SUM(T58:T60)</f>
        <v>0</v>
      </c>
      <c r="U56" s="315">
        <v>0</v>
      </c>
      <c r="V56" s="355">
        <f>SUM(V58:V60)</f>
        <v>0</v>
      </c>
      <c r="W56" s="354"/>
      <c r="X56" s="314" t="s">
        <v>0</v>
      </c>
      <c r="Y56" s="315">
        <f t="shared" si="6"/>
        <v>0</v>
      </c>
      <c r="Z56" s="315">
        <f t="shared" si="6"/>
        <v>0</v>
      </c>
      <c r="AA56" s="315"/>
      <c r="AB56" s="315">
        <f>SUM(AB58:AB60)</f>
        <v>0</v>
      </c>
      <c r="AC56" s="315"/>
      <c r="AD56" s="315">
        <f>SUM(AD58:AD60)</f>
        <v>0</v>
      </c>
      <c r="AE56" s="315">
        <v>0</v>
      </c>
      <c r="AF56" s="355">
        <f>SUM(AF58:AF60)</f>
        <v>0</v>
      </c>
      <c r="AG56" s="354">
        <f t="shared" si="32"/>
        <v>0</v>
      </c>
      <c r="AH56" s="314" t="s">
        <v>0</v>
      </c>
      <c r="AI56" s="315">
        <f t="shared" si="7"/>
        <v>0</v>
      </c>
      <c r="AJ56" s="315">
        <f t="shared" si="7"/>
        <v>941159</v>
      </c>
      <c r="AK56" s="315"/>
      <c r="AL56" s="315">
        <f>SUM(AL58:AL60)</f>
        <v>0</v>
      </c>
      <c r="AM56" s="315"/>
      <c r="AN56" s="315">
        <f>SUM(AN58:AN60)</f>
        <v>0</v>
      </c>
      <c r="AO56" s="315">
        <v>0</v>
      </c>
      <c r="AP56" s="355">
        <f>SUM(AP58:AP60)</f>
        <v>941159</v>
      </c>
      <c r="AQ56" s="316" t="s">
        <v>0</v>
      </c>
      <c r="AR56" s="278"/>
      <c r="AS56" s="278"/>
      <c r="AT56" s="278"/>
      <c r="AU56" s="278"/>
      <c r="AV56" s="278"/>
      <c r="AW56" s="278"/>
      <c r="AX56" s="278"/>
      <c r="AY56" s="278"/>
      <c r="AZ56" s="278"/>
      <c r="BA56" s="278"/>
      <c r="BB56" s="278"/>
      <c r="BC56" s="278"/>
      <c r="BD56" s="278"/>
      <c r="BE56" s="278"/>
      <c r="BF56" s="278"/>
      <c r="BG56" s="278"/>
      <c r="BH56" s="278"/>
      <c r="BI56" s="278"/>
      <c r="BJ56" s="278"/>
      <c r="BK56" s="278"/>
      <c r="BL56" s="278"/>
      <c r="BM56" s="278"/>
      <c r="BN56" s="278"/>
      <c r="BO56" s="278"/>
      <c r="BP56" s="278"/>
      <c r="BQ56" s="278"/>
      <c r="BR56" s="278"/>
      <c r="BS56" s="278"/>
      <c r="BT56" s="278"/>
      <c r="BU56" s="278"/>
      <c r="BV56" s="278"/>
      <c r="BW56" s="278"/>
      <c r="BX56" s="278"/>
      <c r="BY56" s="278"/>
      <c r="BZ56" s="278"/>
      <c r="CA56" s="278"/>
      <c r="CB56" s="278"/>
      <c r="CC56" s="278"/>
      <c r="CD56" s="278"/>
      <c r="CE56" s="278"/>
      <c r="CF56" s="278"/>
      <c r="CG56" s="278"/>
      <c r="CH56" s="278"/>
      <c r="CI56" s="278"/>
      <c r="CJ56" s="278"/>
      <c r="CK56" s="278"/>
      <c r="CL56" s="278"/>
      <c r="CM56" s="278"/>
      <c r="CN56" s="278"/>
      <c r="CO56" s="278"/>
      <c r="CP56" s="278"/>
      <c r="CQ56" s="278"/>
      <c r="CR56" s="278"/>
      <c r="CS56" s="278"/>
      <c r="CT56" s="278"/>
      <c r="CU56" s="278"/>
      <c r="CV56" s="278"/>
      <c r="CW56" s="278"/>
      <c r="CX56" s="278"/>
      <c r="CY56" s="278"/>
      <c r="CZ56" s="278"/>
      <c r="DA56" s="278"/>
      <c r="DB56" s="278"/>
      <c r="DC56" s="278"/>
      <c r="DD56" s="278"/>
      <c r="DE56" s="278"/>
      <c r="DF56" s="278"/>
      <c r="DG56" s="278"/>
      <c r="DH56" s="278"/>
      <c r="DI56" s="278"/>
      <c r="DJ56" s="278"/>
      <c r="DK56" s="278"/>
      <c r="DL56" s="278"/>
      <c r="DM56" s="278"/>
      <c r="DN56" s="278"/>
      <c r="DO56" s="278"/>
      <c r="DP56" s="278"/>
      <c r="DQ56" s="278"/>
      <c r="DR56" s="278"/>
      <c r="DS56" s="278"/>
      <c r="DT56" s="278"/>
      <c r="DU56" s="278"/>
      <c r="DV56" s="278"/>
      <c r="DW56" s="278"/>
      <c r="DX56" s="278"/>
      <c r="DY56" s="278"/>
      <c r="DZ56" s="278"/>
      <c r="EA56" s="278"/>
      <c r="EB56" s="278"/>
      <c r="EC56" s="278"/>
      <c r="ED56" s="278"/>
      <c r="EE56" s="278"/>
      <c r="EF56" s="278"/>
      <c r="EG56" s="278"/>
      <c r="EH56" s="278"/>
      <c r="EI56" s="278"/>
      <c r="EJ56" s="278"/>
      <c r="EK56" s="278"/>
      <c r="EL56" s="278"/>
      <c r="EM56" s="278"/>
      <c r="EN56" s="278"/>
      <c r="EO56" s="278"/>
      <c r="EP56" s="278" t="s">
        <v>0</v>
      </c>
      <c r="EQ56" s="278" t="s">
        <v>0</v>
      </c>
      <c r="ER56" s="278"/>
      <c r="ES56" s="278"/>
      <c r="ET56" s="278"/>
      <c r="EU56" s="278"/>
      <c r="EV56" s="278"/>
      <c r="EW56" s="278"/>
      <c r="EX56" s="278"/>
      <c r="EY56" s="278"/>
      <c r="EZ56" s="278"/>
      <c r="FA56" s="278"/>
    </row>
    <row r="57" spans="1:157" s="310" customFormat="1" ht="15" customHeight="1" x14ac:dyDescent="0.2">
      <c r="A57" s="303" t="s">
        <v>407</v>
      </c>
      <c r="B57" s="304" t="s">
        <v>408</v>
      </c>
      <c r="C57" s="305">
        <v>18.600000000000001</v>
      </c>
      <c r="D57" s="306" t="s">
        <v>144</v>
      </c>
      <c r="E57" s="307">
        <f>G57+I57+K57</f>
        <v>22792</v>
      </c>
      <c r="F57" s="307">
        <f>H57+J57+L57</f>
        <v>423931</v>
      </c>
      <c r="G57" s="307"/>
      <c r="H57" s="307">
        <f>TRUNC(C57*G57,0)</f>
        <v>0</v>
      </c>
      <c r="I57" s="307"/>
      <c r="J57" s="307">
        <f>TRUNC(C57*I57,0)</f>
        <v>0</v>
      </c>
      <c r="K57" s="307">
        <v>22792</v>
      </c>
      <c r="L57" s="338">
        <f>TRUNC(C57*K57,0)</f>
        <v>423931</v>
      </c>
      <c r="M57" s="305"/>
      <c r="N57" s="306" t="s">
        <v>144</v>
      </c>
      <c r="O57" s="307">
        <f>Q57+S57+U57</f>
        <v>22792</v>
      </c>
      <c r="P57" s="307">
        <f>R57+T57+V57</f>
        <v>0</v>
      </c>
      <c r="Q57" s="307"/>
      <c r="R57" s="307">
        <f>TRUNC(M57*Q57,0)</f>
        <v>0</v>
      </c>
      <c r="S57" s="307"/>
      <c r="T57" s="307">
        <f>TRUNC(M57*S57,0)</f>
        <v>0</v>
      </c>
      <c r="U57" s="307">
        <v>22792</v>
      </c>
      <c r="V57" s="338">
        <f>TRUNC(M57*U57,0)</f>
        <v>0</v>
      </c>
      <c r="W57" s="305"/>
      <c r="X57" s="306" t="s">
        <v>144</v>
      </c>
      <c r="Y57" s="307">
        <f>AA57+AC57+AE57</f>
        <v>22792</v>
      </c>
      <c r="Z57" s="307">
        <f>AB57+AD57+AF57</f>
        <v>0</v>
      </c>
      <c r="AA57" s="307"/>
      <c r="AB57" s="307">
        <f>TRUNC(W57*AA57,0)</f>
        <v>0</v>
      </c>
      <c r="AC57" s="307"/>
      <c r="AD57" s="307">
        <f>TRUNC(W57*AC57,0)</f>
        <v>0</v>
      </c>
      <c r="AE57" s="307">
        <v>22792</v>
      </c>
      <c r="AF57" s="338">
        <f>TRUNC(W57*AE57,0)</f>
        <v>0</v>
      </c>
      <c r="AG57" s="305">
        <f>C57-M57-W57</f>
        <v>18.600000000000001</v>
      </c>
      <c r="AH57" s="306" t="s">
        <v>144</v>
      </c>
      <c r="AI57" s="307">
        <f>AK57+AM57+AO57</f>
        <v>22792</v>
      </c>
      <c r="AJ57" s="307">
        <f>AL57+AN57+AP57</f>
        <v>423931</v>
      </c>
      <c r="AK57" s="307"/>
      <c r="AL57" s="307">
        <f>TRUNC(AG57*AK57,0)</f>
        <v>0</v>
      </c>
      <c r="AM57" s="307"/>
      <c r="AN57" s="307">
        <f>TRUNC(AG57*AM57,0)</f>
        <v>0</v>
      </c>
      <c r="AO57" s="307">
        <v>22792</v>
      </c>
      <c r="AP57" s="338">
        <f>TRUNC(AG57*AO57,0)</f>
        <v>423931</v>
      </c>
      <c r="AQ57" s="308"/>
      <c r="AR57" s="309"/>
      <c r="AS57" s="309"/>
      <c r="AT57" s="309"/>
      <c r="AU57" s="309"/>
      <c r="AV57" s="309"/>
      <c r="AW57" s="309"/>
      <c r="AX57" s="309"/>
      <c r="AY57" s="309"/>
      <c r="AZ57" s="309"/>
      <c r="BA57" s="309"/>
      <c r="BB57" s="309"/>
      <c r="BC57" s="309"/>
      <c r="BD57" s="309"/>
      <c r="BE57" s="309"/>
      <c r="BF57" s="309"/>
      <c r="BG57" s="309"/>
      <c r="BH57" s="309"/>
      <c r="BI57" s="309"/>
      <c r="BJ57" s="309"/>
      <c r="BK57" s="309"/>
      <c r="BL57" s="309"/>
      <c r="BM57" s="309"/>
      <c r="BN57" s="309"/>
      <c r="BO57" s="309"/>
      <c r="BP57" s="309"/>
      <c r="BQ57" s="309"/>
      <c r="BR57" s="309"/>
      <c r="BS57" s="309"/>
      <c r="BT57" s="309"/>
      <c r="BU57" s="309"/>
      <c r="BV57" s="309"/>
      <c r="BW57" s="309"/>
      <c r="BX57" s="309"/>
      <c r="BY57" s="309"/>
      <c r="BZ57" s="309"/>
      <c r="CA57" s="309"/>
      <c r="CB57" s="309"/>
      <c r="CC57" s="309"/>
      <c r="CD57" s="309"/>
      <c r="CE57" s="309"/>
      <c r="CF57" s="309"/>
      <c r="CG57" s="309"/>
      <c r="CH57" s="309"/>
      <c r="CI57" s="309"/>
      <c r="CJ57" s="309"/>
      <c r="CK57" s="309"/>
      <c r="CL57" s="309"/>
      <c r="CM57" s="309"/>
      <c r="CN57" s="309"/>
      <c r="CO57" s="309"/>
      <c r="CP57" s="309"/>
      <c r="CQ57" s="309"/>
      <c r="CR57" s="309"/>
      <c r="CS57" s="309"/>
      <c r="CT57" s="309"/>
      <c r="CU57" s="309"/>
      <c r="CV57" s="309"/>
      <c r="CW57" s="309"/>
      <c r="CX57" s="309"/>
      <c r="CY57" s="309"/>
      <c r="CZ57" s="309"/>
      <c r="DA57" s="309"/>
      <c r="DB57" s="309"/>
      <c r="DC57" s="309"/>
      <c r="DD57" s="309"/>
      <c r="DE57" s="309"/>
      <c r="DF57" s="309"/>
      <c r="DG57" s="309"/>
      <c r="DH57" s="309"/>
      <c r="DI57" s="309"/>
      <c r="DJ57" s="309"/>
      <c r="DK57" s="309"/>
      <c r="DL57" s="309"/>
      <c r="DM57" s="309"/>
      <c r="DN57" s="309"/>
      <c r="DO57" s="309"/>
      <c r="DP57" s="309"/>
      <c r="DQ57" s="309"/>
      <c r="DR57" s="309"/>
      <c r="DS57" s="309"/>
      <c r="DT57" s="309"/>
      <c r="DU57" s="309"/>
      <c r="DV57" s="309"/>
      <c r="DW57" s="309"/>
      <c r="DX57" s="309"/>
      <c r="DY57" s="309"/>
      <c r="DZ57" s="309"/>
      <c r="EA57" s="309"/>
      <c r="EB57" s="309"/>
      <c r="EC57" s="309"/>
      <c r="ED57" s="309"/>
      <c r="EE57" s="309"/>
      <c r="EF57" s="309"/>
      <c r="EG57" s="309"/>
      <c r="EH57" s="309"/>
      <c r="EI57" s="309"/>
      <c r="EJ57" s="309"/>
      <c r="EK57" s="309"/>
      <c r="EL57" s="309"/>
      <c r="EM57" s="309"/>
      <c r="EN57" s="309"/>
      <c r="EO57" s="309"/>
      <c r="EP57" s="309" t="s">
        <v>424</v>
      </c>
      <c r="EQ57" s="309"/>
      <c r="ER57" s="309"/>
      <c r="ES57" s="309"/>
      <c r="ET57" s="309"/>
      <c r="EU57" s="309"/>
      <c r="EV57" s="309"/>
      <c r="EW57" s="309"/>
      <c r="EX57" s="309"/>
      <c r="EY57" s="309"/>
      <c r="EZ57" s="309"/>
      <c r="FA57" s="309"/>
    </row>
    <row r="58" spans="1:157" ht="15" customHeight="1" x14ac:dyDescent="0.2">
      <c r="A58" s="281" t="s">
        <v>407</v>
      </c>
      <c r="B58" s="282" t="s">
        <v>423</v>
      </c>
      <c r="C58" s="302">
        <v>18.600000000000001</v>
      </c>
      <c r="D58" s="283" t="s">
        <v>144</v>
      </c>
      <c r="E58" s="284">
        <f t="shared" si="4"/>
        <v>22792</v>
      </c>
      <c r="F58" s="284">
        <f t="shared" si="4"/>
        <v>423931</v>
      </c>
      <c r="G58" s="284"/>
      <c r="H58" s="284">
        <f>TRUNC(C58*G58,0)</f>
        <v>0</v>
      </c>
      <c r="I58" s="284"/>
      <c r="J58" s="284">
        <f>TRUNC(C58*I58,0)</f>
        <v>0</v>
      </c>
      <c r="K58" s="284">
        <v>22792</v>
      </c>
      <c r="L58" s="285">
        <f>TRUNC(C58*K58,0)</f>
        <v>423931</v>
      </c>
      <c r="M58" s="302"/>
      <c r="N58" s="283" t="s">
        <v>144</v>
      </c>
      <c r="O58" s="284">
        <f t="shared" si="5"/>
        <v>22792</v>
      </c>
      <c r="P58" s="284">
        <f t="shared" si="5"/>
        <v>0</v>
      </c>
      <c r="Q58" s="284"/>
      <c r="R58" s="284">
        <f>TRUNC(M58*Q58,0)</f>
        <v>0</v>
      </c>
      <c r="S58" s="284"/>
      <c r="T58" s="284">
        <f>TRUNC(M58*S58,0)</f>
        <v>0</v>
      </c>
      <c r="U58" s="284">
        <v>22792</v>
      </c>
      <c r="V58" s="285">
        <f>TRUNC(M58*U58,0)</f>
        <v>0</v>
      </c>
      <c r="W58" s="302"/>
      <c r="X58" s="283" t="s">
        <v>144</v>
      </c>
      <c r="Y58" s="284">
        <f t="shared" si="6"/>
        <v>22792</v>
      </c>
      <c r="Z58" s="284">
        <f t="shared" si="6"/>
        <v>0</v>
      </c>
      <c r="AA58" s="284"/>
      <c r="AB58" s="284">
        <f>TRUNC(W58*AA58,0)</f>
        <v>0</v>
      </c>
      <c r="AC58" s="284"/>
      <c r="AD58" s="284">
        <f>TRUNC(W58*AC58,0)</f>
        <v>0</v>
      </c>
      <c r="AE58" s="284">
        <v>22792</v>
      </c>
      <c r="AF58" s="285">
        <f>TRUNC(W58*AE58,0)</f>
        <v>0</v>
      </c>
      <c r="AG58" s="302">
        <f t="shared" si="32"/>
        <v>18.600000000000001</v>
      </c>
      <c r="AH58" s="283" t="s">
        <v>144</v>
      </c>
      <c r="AI58" s="284">
        <f t="shared" si="7"/>
        <v>22792</v>
      </c>
      <c r="AJ58" s="284">
        <f t="shared" si="7"/>
        <v>423931</v>
      </c>
      <c r="AK58" s="284"/>
      <c r="AL58" s="284">
        <f>TRUNC(AG58*AK58,0)</f>
        <v>0</v>
      </c>
      <c r="AM58" s="284"/>
      <c r="AN58" s="284">
        <f>TRUNC(AG58*AM58,0)</f>
        <v>0</v>
      </c>
      <c r="AO58" s="284">
        <v>22792</v>
      </c>
      <c r="AP58" s="285">
        <f>TRUNC(AG58*AO58,0)</f>
        <v>423931</v>
      </c>
      <c r="AQ58" s="286" t="s">
        <v>0</v>
      </c>
      <c r="AR58" s="272"/>
      <c r="AS58" s="272"/>
      <c r="AT58" s="272"/>
      <c r="AU58" s="272"/>
      <c r="AV58" s="272"/>
      <c r="AW58" s="272"/>
      <c r="AX58" s="272"/>
      <c r="AY58" s="272"/>
      <c r="AZ58" s="272"/>
      <c r="BA58" s="272"/>
      <c r="BB58" s="272"/>
      <c r="BC58" s="272"/>
      <c r="BD58" s="272"/>
      <c r="BE58" s="272"/>
      <c r="BF58" s="272"/>
      <c r="BG58" s="272"/>
      <c r="BH58" s="272"/>
      <c r="BI58" s="272"/>
      <c r="BJ58" s="272"/>
      <c r="BK58" s="272"/>
      <c r="BL58" s="272"/>
      <c r="BM58" s="272"/>
      <c r="BN58" s="272"/>
      <c r="BO58" s="272"/>
      <c r="BP58" s="272"/>
      <c r="BQ58" s="272"/>
      <c r="BR58" s="272"/>
      <c r="BS58" s="272"/>
      <c r="BT58" s="272"/>
      <c r="BU58" s="272"/>
      <c r="BV58" s="272"/>
      <c r="BW58" s="272"/>
      <c r="BX58" s="272"/>
      <c r="BY58" s="272"/>
      <c r="BZ58" s="272"/>
      <c r="CA58" s="272"/>
      <c r="CB58" s="272"/>
      <c r="CC58" s="272"/>
      <c r="CD58" s="272"/>
      <c r="CE58" s="272"/>
      <c r="CF58" s="272"/>
      <c r="CG58" s="272"/>
      <c r="CH58" s="272"/>
      <c r="CI58" s="272"/>
      <c r="CJ58" s="272"/>
      <c r="CK58" s="272"/>
      <c r="CL58" s="272"/>
      <c r="CM58" s="272"/>
      <c r="CN58" s="272"/>
      <c r="CO58" s="272"/>
      <c r="CP58" s="272"/>
      <c r="CQ58" s="272"/>
      <c r="CR58" s="272"/>
      <c r="CS58" s="272"/>
      <c r="CT58" s="272"/>
      <c r="CU58" s="272"/>
      <c r="CV58" s="272"/>
      <c r="CW58" s="272"/>
      <c r="CX58" s="272"/>
      <c r="CY58" s="272"/>
      <c r="CZ58" s="272"/>
      <c r="DA58" s="272"/>
      <c r="DB58" s="272"/>
      <c r="DC58" s="272"/>
      <c r="DD58" s="272"/>
      <c r="DE58" s="272"/>
      <c r="DF58" s="272"/>
      <c r="DG58" s="272"/>
      <c r="DH58" s="272"/>
      <c r="DI58" s="272"/>
      <c r="DJ58" s="272"/>
      <c r="DK58" s="272"/>
      <c r="DL58" s="272"/>
      <c r="DM58" s="272"/>
      <c r="DN58" s="272"/>
      <c r="DO58" s="272"/>
      <c r="DP58" s="272"/>
      <c r="DQ58" s="272"/>
      <c r="DR58" s="272"/>
      <c r="DS58" s="272"/>
      <c r="DT58" s="272"/>
      <c r="DU58" s="272"/>
      <c r="DV58" s="272"/>
      <c r="DW58" s="272"/>
      <c r="DX58" s="272"/>
      <c r="DY58" s="272"/>
      <c r="DZ58" s="272"/>
      <c r="EA58" s="272"/>
      <c r="EB58" s="272"/>
      <c r="EC58" s="272"/>
      <c r="ED58" s="272"/>
      <c r="EE58" s="272"/>
      <c r="EF58" s="272"/>
      <c r="EG58" s="272"/>
      <c r="EH58" s="272"/>
      <c r="EI58" s="272"/>
      <c r="EJ58" s="272"/>
      <c r="EK58" s="272"/>
      <c r="EL58" s="272"/>
      <c r="EM58" s="272"/>
      <c r="EN58" s="272"/>
      <c r="EO58" s="272"/>
      <c r="EP58" s="272" t="s">
        <v>424</v>
      </c>
      <c r="EQ58" s="272" t="s">
        <v>0</v>
      </c>
      <c r="ER58" s="272"/>
      <c r="ES58" s="272"/>
      <c r="ET58" s="272"/>
      <c r="EU58" s="272"/>
      <c r="EV58" s="272"/>
      <c r="EW58" s="272"/>
      <c r="EX58" s="272"/>
      <c r="EY58" s="272"/>
      <c r="EZ58" s="272"/>
      <c r="FA58" s="272"/>
    </row>
    <row r="59" spans="1:157" s="310" customFormat="1" ht="15" customHeight="1" x14ac:dyDescent="0.2">
      <c r="A59" s="303" t="s">
        <v>413</v>
      </c>
      <c r="B59" s="304" t="s">
        <v>414</v>
      </c>
      <c r="C59" s="305">
        <v>18.600000000000001</v>
      </c>
      <c r="D59" s="306" t="s">
        <v>144</v>
      </c>
      <c r="E59" s="307">
        <f>G59+I59+K59</f>
        <v>13904</v>
      </c>
      <c r="F59" s="307">
        <f>H59+J59+L59</f>
        <v>258614</v>
      </c>
      <c r="G59" s="307"/>
      <c r="H59" s="307">
        <f>TRUNC(C59*G59,0)</f>
        <v>0</v>
      </c>
      <c r="I59" s="307"/>
      <c r="J59" s="307">
        <f>TRUNC(C59*I59,0)</f>
        <v>0</v>
      </c>
      <c r="K59" s="307">
        <v>13904</v>
      </c>
      <c r="L59" s="338">
        <f>TRUNC(C59*K59,0)</f>
        <v>258614</v>
      </c>
      <c r="M59" s="305"/>
      <c r="N59" s="306" t="s">
        <v>144</v>
      </c>
      <c r="O59" s="307">
        <f>Q59+S59+U59</f>
        <v>13904</v>
      </c>
      <c r="P59" s="307">
        <f>R59+T59+V59</f>
        <v>0</v>
      </c>
      <c r="Q59" s="307"/>
      <c r="R59" s="307">
        <f>TRUNC(M59*Q59,0)</f>
        <v>0</v>
      </c>
      <c r="S59" s="307"/>
      <c r="T59" s="307">
        <f>TRUNC(M59*S59,0)</f>
        <v>0</v>
      </c>
      <c r="U59" s="307">
        <v>13904</v>
      </c>
      <c r="V59" s="338">
        <f>TRUNC(M59*U59,0)</f>
        <v>0</v>
      </c>
      <c r="W59" s="305"/>
      <c r="X59" s="306" t="s">
        <v>144</v>
      </c>
      <c r="Y59" s="307">
        <f>AA59+AC59+AE59</f>
        <v>13904</v>
      </c>
      <c r="Z59" s="307">
        <f>AB59+AD59+AF59</f>
        <v>0</v>
      </c>
      <c r="AA59" s="307"/>
      <c r="AB59" s="307">
        <f>TRUNC(W59*AA59,0)</f>
        <v>0</v>
      </c>
      <c r="AC59" s="307"/>
      <c r="AD59" s="307">
        <f>TRUNC(W59*AC59,0)</f>
        <v>0</v>
      </c>
      <c r="AE59" s="307">
        <v>13904</v>
      </c>
      <c r="AF59" s="338">
        <f>TRUNC(W59*AE59,0)</f>
        <v>0</v>
      </c>
      <c r="AG59" s="305">
        <f>C59-M59-W59</f>
        <v>18.600000000000001</v>
      </c>
      <c r="AH59" s="306" t="s">
        <v>144</v>
      </c>
      <c r="AI59" s="307">
        <f>AK59+AM59+AO59</f>
        <v>13904</v>
      </c>
      <c r="AJ59" s="307">
        <f>AL59+AN59+AP59</f>
        <v>258614</v>
      </c>
      <c r="AK59" s="307"/>
      <c r="AL59" s="307">
        <f>TRUNC(AG59*AK59,0)</f>
        <v>0</v>
      </c>
      <c r="AM59" s="307"/>
      <c r="AN59" s="307">
        <f>TRUNC(AG59*AM59,0)</f>
        <v>0</v>
      </c>
      <c r="AO59" s="307">
        <v>13904</v>
      </c>
      <c r="AP59" s="338">
        <f>TRUNC(AG59*AO59,0)</f>
        <v>258614</v>
      </c>
      <c r="AQ59" s="308"/>
      <c r="AR59" s="309"/>
      <c r="AS59" s="309"/>
      <c r="AT59" s="309"/>
      <c r="AU59" s="309"/>
      <c r="AV59" s="309"/>
      <c r="AW59" s="309"/>
      <c r="AX59" s="309"/>
      <c r="AY59" s="309"/>
      <c r="AZ59" s="309"/>
      <c r="BA59" s="309"/>
      <c r="BB59" s="309"/>
      <c r="BC59" s="309"/>
      <c r="BD59" s="309"/>
      <c r="BE59" s="309"/>
      <c r="BF59" s="309"/>
      <c r="BG59" s="309"/>
      <c r="BH59" s="309"/>
      <c r="BI59" s="309"/>
      <c r="BJ59" s="309"/>
      <c r="BK59" s="309"/>
      <c r="BL59" s="309"/>
      <c r="BM59" s="309"/>
      <c r="BN59" s="309"/>
      <c r="BO59" s="309"/>
      <c r="BP59" s="309"/>
      <c r="BQ59" s="309"/>
      <c r="BR59" s="309"/>
      <c r="BS59" s="309"/>
      <c r="BT59" s="309"/>
      <c r="BU59" s="309"/>
      <c r="BV59" s="309"/>
      <c r="BW59" s="309"/>
      <c r="BX59" s="309"/>
      <c r="BY59" s="309"/>
      <c r="BZ59" s="309"/>
      <c r="CA59" s="309"/>
      <c r="CB59" s="309"/>
      <c r="CC59" s="309"/>
      <c r="CD59" s="309"/>
      <c r="CE59" s="309"/>
      <c r="CF59" s="309"/>
      <c r="CG59" s="309"/>
      <c r="CH59" s="309"/>
      <c r="CI59" s="309"/>
      <c r="CJ59" s="309"/>
      <c r="CK59" s="309"/>
      <c r="CL59" s="309"/>
      <c r="CM59" s="309"/>
      <c r="CN59" s="309"/>
      <c r="CO59" s="309"/>
      <c r="CP59" s="309"/>
      <c r="CQ59" s="309"/>
      <c r="CR59" s="309"/>
      <c r="CS59" s="309"/>
      <c r="CT59" s="309"/>
      <c r="CU59" s="309"/>
      <c r="CV59" s="309"/>
      <c r="CW59" s="309"/>
      <c r="CX59" s="309"/>
      <c r="CY59" s="309"/>
      <c r="CZ59" s="309"/>
      <c r="DA59" s="309"/>
      <c r="DB59" s="309"/>
      <c r="DC59" s="309"/>
      <c r="DD59" s="309"/>
      <c r="DE59" s="309"/>
      <c r="DF59" s="309"/>
      <c r="DG59" s="309"/>
      <c r="DH59" s="309"/>
      <c r="DI59" s="309"/>
      <c r="DJ59" s="309"/>
      <c r="DK59" s="309"/>
      <c r="DL59" s="309"/>
      <c r="DM59" s="309"/>
      <c r="DN59" s="309"/>
      <c r="DO59" s="309"/>
      <c r="DP59" s="309"/>
      <c r="DQ59" s="309"/>
      <c r="DR59" s="309"/>
      <c r="DS59" s="309"/>
      <c r="DT59" s="309"/>
      <c r="DU59" s="309"/>
      <c r="DV59" s="309"/>
      <c r="DW59" s="309"/>
      <c r="DX59" s="309"/>
      <c r="DY59" s="309"/>
      <c r="DZ59" s="309"/>
      <c r="EA59" s="309"/>
      <c r="EB59" s="309"/>
      <c r="EC59" s="309"/>
      <c r="ED59" s="309"/>
      <c r="EE59" s="309"/>
      <c r="EF59" s="309"/>
      <c r="EG59" s="309"/>
      <c r="EH59" s="309"/>
      <c r="EI59" s="309"/>
      <c r="EJ59" s="309"/>
      <c r="EK59" s="309"/>
      <c r="EL59" s="309"/>
      <c r="EM59" s="309"/>
      <c r="EN59" s="309"/>
      <c r="EO59" s="309"/>
      <c r="EP59" s="309" t="s">
        <v>421</v>
      </c>
      <c r="EQ59" s="309"/>
      <c r="ER59" s="309"/>
      <c r="ES59" s="309"/>
      <c r="ET59" s="309"/>
      <c r="EU59" s="309"/>
      <c r="EV59" s="309"/>
      <c r="EW59" s="309"/>
      <c r="EX59" s="309"/>
      <c r="EY59" s="309"/>
      <c r="EZ59" s="309"/>
      <c r="FA59" s="309"/>
    </row>
    <row r="60" spans="1:157" ht="15" customHeight="1" x14ac:dyDescent="0.2">
      <c r="A60" s="281" t="s">
        <v>413</v>
      </c>
      <c r="B60" s="282" t="s">
        <v>420</v>
      </c>
      <c r="C60" s="302">
        <v>18.600000000000001</v>
      </c>
      <c r="D60" s="283" t="s">
        <v>144</v>
      </c>
      <c r="E60" s="284">
        <f t="shared" si="4"/>
        <v>13904</v>
      </c>
      <c r="F60" s="284">
        <f t="shared" si="4"/>
        <v>258614</v>
      </c>
      <c r="G60" s="284"/>
      <c r="H60" s="284">
        <f>TRUNC(C60*G60,0)</f>
        <v>0</v>
      </c>
      <c r="I60" s="284"/>
      <c r="J60" s="284">
        <f>TRUNC(C60*I60,0)</f>
        <v>0</v>
      </c>
      <c r="K60" s="284">
        <v>13904</v>
      </c>
      <c r="L60" s="285">
        <f>TRUNC(C60*K60,0)</f>
        <v>258614</v>
      </c>
      <c r="M60" s="302"/>
      <c r="N60" s="283" t="s">
        <v>144</v>
      </c>
      <c r="O60" s="284">
        <f t="shared" si="5"/>
        <v>13904</v>
      </c>
      <c r="P60" s="284">
        <f t="shared" si="5"/>
        <v>0</v>
      </c>
      <c r="Q60" s="284"/>
      <c r="R60" s="284">
        <f>TRUNC(M60*Q60,0)</f>
        <v>0</v>
      </c>
      <c r="S60" s="284"/>
      <c r="T60" s="284">
        <f>TRUNC(M60*S60,0)</f>
        <v>0</v>
      </c>
      <c r="U60" s="284">
        <v>13904</v>
      </c>
      <c r="V60" s="285">
        <f>TRUNC(M60*U60,0)</f>
        <v>0</v>
      </c>
      <c r="W60" s="302"/>
      <c r="X60" s="283" t="s">
        <v>144</v>
      </c>
      <c r="Y60" s="284">
        <f t="shared" si="6"/>
        <v>13904</v>
      </c>
      <c r="Z60" s="284">
        <f t="shared" si="6"/>
        <v>0</v>
      </c>
      <c r="AA60" s="284"/>
      <c r="AB60" s="284">
        <f>TRUNC(W60*AA60,0)</f>
        <v>0</v>
      </c>
      <c r="AC60" s="284"/>
      <c r="AD60" s="284">
        <f>TRUNC(W60*AC60,0)</f>
        <v>0</v>
      </c>
      <c r="AE60" s="284">
        <v>13904</v>
      </c>
      <c r="AF60" s="285">
        <f>TRUNC(W60*AE60,0)</f>
        <v>0</v>
      </c>
      <c r="AG60" s="302">
        <f t="shared" si="32"/>
        <v>18.600000000000001</v>
      </c>
      <c r="AH60" s="283" t="s">
        <v>144</v>
      </c>
      <c r="AI60" s="284">
        <f t="shared" si="7"/>
        <v>13904</v>
      </c>
      <c r="AJ60" s="284">
        <f t="shared" si="7"/>
        <v>258614</v>
      </c>
      <c r="AK60" s="284"/>
      <c r="AL60" s="284">
        <f>TRUNC(AG60*AK60,0)</f>
        <v>0</v>
      </c>
      <c r="AM60" s="284"/>
      <c r="AN60" s="284">
        <f>TRUNC(AG60*AM60,0)</f>
        <v>0</v>
      </c>
      <c r="AO60" s="284">
        <v>13904</v>
      </c>
      <c r="AP60" s="285">
        <f>TRUNC(AG60*AO60,0)</f>
        <v>258614</v>
      </c>
      <c r="AQ60" s="286" t="s">
        <v>0</v>
      </c>
      <c r="AR60" s="272"/>
      <c r="AS60" s="272"/>
      <c r="AT60" s="272"/>
      <c r="AU60" s="272"/>
      <c r="AV60" s="272"/>
      <c r="AW60" s="272"/>
      <c r="AX60" s="272"/>
      <c r="AY60" s="272"/>
      <c r="AZ60" s="272"/>
      <c r="BA60" s="272"/>
      <c r="BB60" s="272"/>
      <c r="BC60" s="272"/>
      <c r="BD60" s="272"/>
      <c r="BE60" s="272"/>
      <c r="BF60" s="272"/>
      <c r="BG60" s="272"/>
      <c r="BH60" s="272"/>
      <c r="BI60" s="272"/>
      <c r="BJ60" s="272"/>
      <c r="BK60" s="272"/>
      <c r="BL60" s="272"/>
      <c r="BM60" s="272"/>
      <c r="BN60" s="272"/>
      <c r="BO60" s="272"/>
      <c r="BP60" s="272"/>
      <c r="BQ60" s="272"/>
      <c r="BR60" s="272"/>
      <c r="BS60" s="272"/>
      <c r="BT60" s="272"/>
      <c r="BU60" s="272"/>
      <c r="BV60" s="272"/>
      <c r="BW60" s="272"/>
      <c r="BX60" s="272"/>
      <c r="BY60" s="272"/>
      <c r="BZ60" s="272"/>
      <c r="CA60" s="272"/>
      <c r="CB60" s="272"/>
      <c r="CC60" s="272"/>
      <c r="CD60" s="272"/>
      <c r="CE60" s="272"/>
      <c r="CF60" s="272"/>
      <c r="CG60" s="272"/>
      <c r="CH60" s="272"/>
      <c r="CI60" s="272"/>
      <c r="CJ60" s="272"/>
      <c r="CK60" s="272"/>
      <c r="CL60" s="272"/>
      <c r="CM60" s="272"/>
      <c r="CN60" s="272"/>
      <c r="CO60" s="272"/>
      <c r="CP60" s="272"/>
      <c r="CQ60" s="272"/>
      <c r="CR60" s="272"/>
      <c r="CS60" s="272"/>
      <c r="CT60" s="272"/>
      <c r="CU60" s="272"/>
      <c r="CV60" s="272"/>
      <c r="CW60" s="272"/>
      <c r="CX60" s="272"/>
      <c r="CY60" s="272"/>
      <c r="CZ60" s="272"/>
      <c r="DA60" s="272"/>
      <c r="DB60" s="272"/>
      <c r="DC60" s="272"/>
      <c r="DD60" s="272"/>
      <c r="DE60" s="272"/>
      <c r="DF60" s="272"/>
      <c r="DG60" s="272"/>
      <c r="DH60" s="272"/>
      <c r="DI60" s="272"/>
      <c r="DJ60" s="272"/>
      <c r="DK60" s="272"/>
      <c r="DL60" s="272"/>
      <c r="DM60" s="272"/>
      <c r="DN60" s="272"/>
      <c r="DO60" s="272"/>
      <c r="DP60" s="272"/>
      <c r="DQ60" s="272"/>
      <c r="DR60" s="272"/>
      <c r="DS60" s="272"/>
      <c r="DT60" s="272"/>
      <c r="DU60" s="272"/>
      <c r="DV60" s="272"/>
      <c r="DW60" s="272"/>
      <c r="DX60" s="272"/>
      <c r="DY60" s="272"/>
      <c r="DZ60" s="272"/>
      <c r="EA60" s="272"/>
      <c r="EB60" s="272"/>
      <c r="EC60" s="272"/>
      <c r="ED60" s="272"/>
      <c r="EE60" s="272"/>
      <c r="EF60" s="272"/>
      <c r="EG60" s="272"/>
      <c r="EH60" s="272"/>
      <c r="EI60" s="272"/>
      <c r="EJ60" s="272"/>
      <c r="EK60" s="272"/>
      <c r="EL60" s="272"/>
      <c r="EM60" s="272"/>
      <c r="EN60" s="272"/>
      <c r="EO60" s="272"/>
      <c r="EP60" s="272" t="s">
        <v>421</v>
      </c>
      <c r="EQ60" s="272" t="s">
        <v>0</v>
      </c>
      <c r="ER60" s="272"/>
      <c r="ES60" s="272"/>
      <c r="ET60" s="272"/>
      <c r="EU60" s="272"/>
      <c r="EV60" s="272"/>
      <c r="EW60" s="272"/>
      <c r="EX60" s="272"/>
      <c r="EY60" s="272"/>
      <c r="EZ60" s="272"/>
      <c r="FA60" s="272"/>
    </row>
    <row r="61" spans="1:157" s="301" customFormat="1" ht="15" customHeight="1" x14ac:dyDescent="0.2">
      <c r="A61" s="294" t="s">
        <v>430</v>
      </c>
      <c r="B61" s="295"/>
      <c r="C61" s="349">
        <v>0</v>
      </c>
      <c r="D61" s="297"/>
      <c r="E61" s="298">
        <f>G61+I61+K61</f>
        <v>0</v>
      </c>
      <c r="F61" s="298">
        <f>H61+J61+L61</f>
        <v>119797380</v>
      </c>
      <c r="G61" s="298"/>
      <c r="H61" s="298">
        <f>SUM(H63:H73)</f>
        <v>0</v>
      </c>
      <c r="I61" s="298"/>
      <c r="J61" s="298">
        <f>SUM(J63:J73)</f>
        <v>0</v>
      </c>
      <c r="K61" s="298">
        <v>0</v>
      </c>
      <c r="L61" s="350">
        <f>SUM(L63,L65,L67,L69,L71,L73)</f>
        <v>119797380</v>
      </c>
      <c r="M61" s="349"/>
      <c r="N61" s="297"/>
      <c r="O61" s="298">
        <f>Q61+S61+U61</f>
        <v>0</v>
      </c>
      <c r="P61" s="298">
        <f>R61+T61+V61</f>
        <v>0</v>
      </c>
      <c r="Q61" s="298"/>
      <c r="R61" s="298">
        <f>SUM(R63:R73)</f>
        <v>0</v>
      </c>
      <c r="S61" s="298"/>
      <c r="T61" s="298">
        <f>SUM(T63:T73)</f>
        <v>0</v>
      </c>
      <c r="U61" s="298">
        <v>0</v>
      </c>
      <c r="V61" s="350">
        <f>SUM(V63:V73)</f>
        <v>0</v>
      </c>
      <c r="W61" s="349"/>
      <c r="X61" s="297"/>
      <c r="Y61" s="298">
        <f>AA61+AC61+AE61</f>
        <v>0</v>
      </c>
      <c r="Z61" s="298">
        <f>AB61+AD61+AF61</f>
        <v>0</v>
      </c>
      <c r="AA61" s="298"/>
      <c r="AB61" s="298">
        <f>SUM(AB63:AB73)</f>
        <v>0</v>
      </c>
      <c r="AC61" s="298"/>
      <c r="AD61" s="298">
        <f>SUM(AD63:AD73)</f>
        <v>0</v>
      </c>
      <c r="AE61" s="298">
        <v>0</v>
      </c>
      <c r="AF61" s="350">
        <f>SUM(AF63:AF73)</f>
        <v>0</v>
      </c>
      <c r="AG61" s="349">
        <f>C61-M61-W61</f>
        <v>0</v>
      </c>
      <c r="AH61" s="297"/>
      <c r="AI61" s="298">
        <f>AK61+AM61+AO61</f>
        <v>0</v>
      </c>
      <c r="AJ61" s="298">
        <f>AL61+AN61+AP61</f>
        <v>194424836</v>
      </c>
      <c r="AK61" s="298"/>
      <c r="AL61" s="298">
        <f>SUM(AL63:AL73)</f>
        <v>0</v>
      </c>
      <c r="AM61" s="298"/>
      <c r="AN61" s="298">
        <f>SUM(AN63:AN73)</f>
        <v>0</v>
      </c>
      <c r="AO61" s="298">
        <v>0</v>
      </c>
      <c r="AP61" s="350">
        <f>SUM(AP63:AP73)</f>
        <v>194424836</v>
      </c>
      <c r="AQ61" s="299"/>
      <c r="AR61" s="300"/>
      <c r="AS61" s="300"/>
      <c r="AT61" s="300"/>
      <c r="AU61" s="300"/>
      <c r="AV61" s="300"/>
      <c r="AW61" s="300"/>
      <c r="AX61" s="300"/>
      <c r="AY61" s="300"/>
      <c r="AZ61" s="300"/>
      <c r="BA61" s="300"/>
      <c r="BB61" s="300"/>
      <c r="BC61" s="300"/>
      <c r="BD61" s="300"/>
      <c r="BE61" s="300"/>
      <c r="BF61" s="300"/>
      <c r="BG61" s="300"/>
      <c r="BH61" s="300"/>
      <c r="BI61" s="300"/>
      <c r="BJ61" s="300"/>
      <c r="BK61" s="300"/>
      <c r="BL61" s="300"/>
      <c r="BM61" s="300"/>
      <c r="BN61" s="300"/>
      <c r="BO61" s="300"/>
      <c r="BP61" s="300"/>
      <c r="BQ61" s="300"/>
      <c r="BR61" s="300"/>
      <c r="BS61" s="300"/>
      <c r="BT61" s="300"/>
      <c r="BU61" s="300"/>
      <c r="BV61" s="300"/>
      <c r="BW61" s="300"/>
      <c r="BX61" s="300"/>
      <c r="BY61" s="300"/>
      <c r="BZ61" s="300"/>
      <c r="CA61" s="300"/>
      <c r="CB61" s="300"/>
      <c r="CC61" s="300"/>
      <c r="CD61" s="300"/>
      <c r="CE61" s="300"/>
      <c r="CF61" s="300"/>
      <c r="CG61" s="300"/>
      <c r="CH61" s="300"/>
      <c r="CI61" s="300"/>
      <c r="CJ61" s="300"/>
      <c r="CK61" s="300"/>
      <c r="CL61" s="300"/>
      <c r="CM61" s="300"/>
      <c r="CN61" s="300"/>
      <c r="CO61" s="300"/>
      <c r="CP61" s="300"/>
      <c r="CQ61" s="300"/>
      <c r="CR61" s="300"/>
      <c r="CS61" s="300"/>
      <c r="CT61" s="300"/>
      <c r="CU61" s="300"/>
      <c r="CV61" s="300"/>
      <c r="CW61" s="300"/>
      <c r="CX61" s="300"/>
      <c r="CY61" s="300"/>
      <c r="CZ61" s="300"/>
      <c r="DA61" s="300"/>
      <c r="DB61" s="300"/>
      <c r="DC61" s="300"/>
      <c r="DD61" s="300"/>
      <c r="DE61" s="300"/>
      <c r="DF61" s="300"/>
      <c r="DG61" s="300"/>
      <c r="DH61" s="300"/>
      <c r="DI61" s="300"/>
      <c r="DJ61" s="300"/>
      <c r="DK61" s="300"/>
      <c r="DL61" s="300"/>
      <c r="DM61" s="300"/>
      <c r="DN61" s="300"/>
      <c r="DO61" s="300"/>
      <c r="DP61" s="300"/>
      <c r="DQ61" s="300"/>
      <c r="DR61" s="300"/>
      <c r="DS61" s="300"/>
      <c r="DT61" s="300"/>
      <c r="DU61" s="300"/>
      <c r="DV61" s="300"/>
      <c r="DW61" s="300"/>
      <c r="DX61" s="300"/>
      <c r="DY61" s="300"/>
      <c r="DZ61" s="300"/>
      <c r="EA61" s="300"/>
      <c r="EB61" s="300"/>
      <c r="EC61" s="300"/>
      <c r="ED61" s="300"/>
      <c r="EE61" s="300"/>
      <c r="EF61" s="300"/>
      <c r="EG61" s="300"/>
      <c r="EH61" s="300"/>
      <c r="EI61" s="300"/>
      <c r="EJ61" s="300"/>
      <c r="EK61" s="300"/>
      <c r="EL61" s="300"/>
      <c r="EM61" s="300"/>
      <c r="EN61" s="300"/>
      <c r="EO61" s="300"/>
      <c r="EP61" s="300"/>
      <c r="EQ61" s="300"/>
      <c r="ER61" s="300"/>
      <c r="ES61" s="300"/>
      <c r="ET61" s="300"/>
      <c r="EU61" s="300"/>
      <c r="EV61" s="300"/>
      <c r="EW61" s="300"/>
      <c r="EX61" s="300"/>
      <c r="EY61" s="300"/>
      <c r="EZ61" s="300"/>
      <c r="FA61" s="300"/>
    </row>
    <row r="62" spans="1:157" s="279" customFormat="1" ht="15" customHeight="1" x14ac:dyDescent="0.2">
      <c r="A62" s="311" t="s">
        <v>430</v>
      </c>
      <c r="B62" s="312"/>
      <c r="C62" s="354">
        <v>0</v>
      </c>
      <c r="D62" s="314" t="s">
        <v>0</v>
      </c>
      <c r="E62" s="315">
        <f t="shared" si="4"/>
        <v>0</v>
      </c>
      <c r="F62" s="315">
        <f t="shared" si="4"/>
        <v>119797380</v>
      </c>
      <c r="G62" s="315"/>
      <c r="H62" s="315">
        <f>SUM(H64:H74)</f>
        <v>0</v>
      </c>
      <c r="I62" s="315"/>
      <c r="J62" s="315">
        <f>SUM(J64:J74)</f>
        <v>0</v>
      </c>
      <c r="K62" s="315">
        <v>0</v>
      </c>
      <c r="L62" s="355">
        <f>SUM(L64,L66,L68,L70,L72,L74)</f>
        <v>119797380</v>
      </c>
      <c r="M62" s="354"/>
      <c r="N62" s="314" t="s">
        <v>0</v>
      </c>
      <c r="O62" s="315">
        <f t="shared" si="5"/>
        <v>0</v>
      </c>
      <c r="P62" s="315">
        <f t="shared" si="5"/>
        <v>0</v>
      </c>
      <c r="Q62" s="315"/>
      <c r="R62" s="315">
        <f>SUM(R64:R74)</f>
        <v>0</v>
      </c>
      <c r="S62" s="315"/>
      <c r="T62" s="315">
        <f>SUM(T64:T74)</f>
        <v>0</v>
      </c>
      <c r="U62" s="315">
        <v>0</v>
      </c>
      <c r="V62" s="355">
        <f>SUM(V64:V74)</f>
        <v>0</v>
      </c>
      <c r="W62" s="354"/>
      <c r="X62" s="314" t="s">
        <v>0</v>
      </c>
      <c r="Y62" s="315">
        <f t="shared" si="6"/>
        <v>0</v>
      </c>
      <c r="Z62" s="315">
        <f t="shared" si="6"/>
        <v>0</v>
      </c>
      <c r="AA62" s="315"/>
      <c r="AB62" s="315">
        <f>SUM(AB64:AB74)</f>
        <v>0</v>
      </c>
      <c r="AC62" s="315"/>
      <c r="AD62" s="315">
        <f>SUM(AD64:AD74)</f>
        <v>0</v>
      </c>
      <c r="AE62" s="315">
        <v>0</v>
      </c>
      <c r="AF62" s="355">
        <f>SUM(AF64:AF74)</f>
        <v>0</v>
      </c>
      <c r="AG62" s="354">
        <f t="shared" si="32"/>
        <v>0</v>
      </c>
      <c r="AH62" s="314" t="s">
        <v>0</v>
      </c>
      <c r="AI62" s="315">
        <f t="shared" si="7"/>
        <v>0</v>
      </c>
      <c r="AJ62" s="315">
        <f t="shared" si="7"/>
        <v>167572040</v>
      </c>
      <c r="AK62" s="315"/>
      <c r="AL62" s="315">
        <f>SUM(AL64:AL74)</f>
        <v>0</v>
      </c>
      <c r="AM62" s="315"/>
      <c r="AN62" s="315">
        <f>SUM(AN64:AN74)</f>
        <v>0</v>
      </c>
      <c r="AO62" s="315">
        <v>0</v>
      </c>
      <c r="AP62" s="355">
        <f>SUM(AP64:AP74)</f>
        <v>167572040</v>
      </c>
      <c r="AQ62" s="316" t="s">
        <v>0</v>
      </c>
      <c r="AR62" s="278"/>
      <c r="AS62" s="278"/>
      <c r="AT62" s="278"/>
      <c r="AU62" s="278"/>
      <c r="AV62" s="278"/>
      <c r="AW62" s="278"/>
      <c r="AX62" s="278"/>
      <c r="AY62" s="278"/>
      <c r="AZ62" s="278"/>
      <c r="BA62" s="278"/>
      <c r="BB62" s="278"/>
      <c r="BC62" s="278"/>
      <c r="BD62" s="278"/>
      <c r="BE62" s="278"/>
      <c r="BF62" s="278"/>
      <c r="BG62" s="278"/>
      <c r="BH62" s="278"/>
      <c r="BI62" s="278"/>
      <c r="BJ62" s="278"/>
      <c r="BK62" s="278"/>
      <c r="BL62" s="278"/>
      <c r="BM62" s="278"/>
      <c r="BN62" s="278"/>
      <c r="BO62" s="278"/>
      <c r="BP62" s="278"/>
      <c r="BQ62" s="278"/>
      <c r="BR62" s="278"/>
      <c r="BS62" s="278"/>
      <c r="BT62" s="278"/>
      <c r="BU62" s="278"/>
      <c r="BV62" s="278"/>
      <c r="BW62" s="278"/>
      <c r="BX62" s="278"/>
      <c r="BY62" s="278"/>
      <c r="BZ62" s="278"/>
      <c r="CA62" s="278"/>
      <c r="CB62" s="278"/>
      <c r="CC62" s="278"/>
      <c r="CD62" s="278"/>
      <c r="CE62" s="278"/>
      <c r="CF62" s="278"/>
      <c r="CG62" s="278"/>
      <c r="CH62" s="278"/>
      <c r="CI62" s="278"/>
      <c r="CJ62" s="278"/>
      <c r="CK62" s="278"/>
      <c r="CL62" s="278"/>
      <c r="CM62" s="278"/>
      <c r="CN62" s="278"/>
      <c r="CO62" s="278"/>
      <c r="CP62" s="278"/>
      <c r="CQ62" s="278"/>
      <c r="CR62" s="278"/>
      <c r="CS62" s="278"/>
      <c r="CT62" s="278"/>
      <c r="CU62" s="278"/>
      <c r="CV62" s="278"/>
      <c r="CW62" s="278"/>
      <c r="CX62" s="278"/>
      <c r="CY62" s="278"/>
      <c r="CZ62" s="278"/>
      <c r="DA62" s="278"/>
      <c r="DB62" s="278"/>
      <c r="DC62" s="278"/>
      <c r="DD62" s="278"/>
      <c r="DE62" s="278"/>
      <c r="DF62" s="278"/>
      <c r="DG62" s="278"/>
      <c r="DH62" s="278"/>
      <c r="DI62" s="278"/>
      <c r="DJ62" s="278"/>
      <c r="DK62" s="278"/>
      <c r="DL62" s="278"/>
      <c r="DM62" s="278"/>
      <c r="DN62" s="278"/>
      <c r="DO62" s="278"/>
      <c r="DP62" s="278"/>
      <c r="DQ62" s="278"/>
      <c r="DR62" s="278"/>
      <c r="DS62" s="278"/>
      <c r="DT62" s="278"/>
      <c r="DU62" s="278"/>
      <c r="DV62" s="278"/>
      <c r="DW62" s="278"/>
      <c r="DX62" s="278"/>
      <c r="DY62" s="278"/>
      <c r="DZ62" s="278"/>
      <c r="EA62" s="278"/>
      <c r="EB62" s="278"/>
      <c r="EC62" s="278"/>
      <c r="ED62" s="278"/>
      <c r="EE62" s="278"/>
      <c r="EF62" s="278"/>
      <c r="EG62" s="278"/>
      <c r="EH62" s="278"/>
      <c r="EI62" s="278"/>
      <c r="EJ62" s="278"/>
      <c r="EK62" s="278"/>
      <c r="EL62" s="278"/>
      <c r="EM62" s="278"/>
      <c r="EN62" s="278"/>
      <c r="EO62" s="278"/>
      <c r="EP62" s="278" t="s">
        <v>0</v>
      </c>
      <c r="EQ62" s="278" t="s">
        <v>0</v>
      </c>
      <c r="ER62" s="278"/>
      <c r="ES62" s="278"/>
      <c r="ET62" s="278"/>
      <c r="EU62" s="278"/>
      <c r="EV62" s="278"/>
      <c r="EW62" s="278"/>
      <c r="EX62" s="278"/>
      <c r="EY62" s="278"/>
      <c r="EZ62" s="278"/>
      <c r="FA62" s="278"/>
    </row>
    <row r="63" spans="1:157" s="310" customFormat="1" ht="15" customHeight="1" x14ac:dyDescent="0.2">
      <c r="A63" s="303" t="s">
        <v>407</v>
      </c>
      <c r="B63" s="304" t="s">
        <v>408</v>
      </c>
      <c r="C63" s="341">
        <v>3160</v>
      </c>
      <c r="D63" s="306" t="s">
        <v>144</v>
      </c>
      <c r="E63" s="307">
        <f>G63+I63+K63</f>
        <v>22792</v>
      </c>
      <c r="F63" s="307">
        <f>H63+J63+L63</f>
        <v>72022720</v>
      </c>
      <c r="G63" s="307"/>
      <c r="H63" s="307">
        <f>TRUNC(C63*G63,0)</f>
        <v>0</v>
      </c>
      <c r="I63" s="307"/>
      <c r="J63" s="307">
        <f>TRUNC(C63*I63,0)</f>
        <v>0</v>
      </c>
      <c r="K63" s="307">
        <v>22792</v>
      </c>
      <c r="L63" s="338">
        <f>TRUNC(C63*K63,0)</f>
        <v>72022720</v>
      </c>
      <c r="M63" s="341"/>
      <c r="N63" s="306" t="s">
        <v>144</v>
      </c>
      <c r="O63" s="307">
        <f>Q63+S63+U63</f>
        <v>22792</v>
      </c>
      <c r="P63" s="307">
        <f>R63+T63+V63</f>
        <v>0</v>
      </c>
      <c r="Q63" s="307"/>
      <c r="R63" s="307">
        <f>TRUNC(M63*Q63,0)</f>
        <v>0</v>
      </c>
      <c r="S63" s="307"/>
      <c r="T63" s="307">
        <f>TRUNC(M63*S63,0)</f>
        <v>0</v>
      </c>
      <c r="U63" s="307">
        <v>22792</v>
      </c>
      <c r="V63" s="338">
        <f>TRUNC(M63*U63,0)</f>
        <v>0</v>
      </c>
      <c r="W63" s="341"/>
      <c r="X63" s="306" t="s">
        <v>144</v>
      </c>
      <c r="Y63" s="307">
        <f>AA63+AC63+AE63</f>
        <v>22792</v>
      </c>
      <c r="Z63" s="307">
        <f>AB63+AD63+AF63</f>
        <v>0</v>
      </c>
      <c r="AA63" s="307"/>
      <c r="AB63" s="307">
        <f>TRUNC(W63*AA63,0)</f>
        <v>0</v>
      </c>
      <c r="AC63" s="307"/>
      <c r="AD63" s="307">
        <f>TRUNC(W63*AC63,0)</f>
        <v>0</v>
      </c>
      <c r="AE63" s="307">
        <v>22792</v>
      </c>
      <c r="AF63" s="338">
        <f>TRUNC(W63*AE63,0)</f>
        <v>0</v>
      </c>
      <c r="AG63" s="341">
        <f>C63-M63-W63</f>
        <v>3160</v>
      </c>
      <c r="AH63" s="306" t="s">
        <v>144</v>
      </c>
      <c r="AI63" s="307">
        <f>AK63+AM63+AO63</f>
        <v>22792</v>
      </c>
      <c r="AJ63" s="307">
        <f>AL63+AN63+AP63</f>
        <v>72022720</v>
      </c>
      <c r="AK63" s="307"/>
      <c r="AL63" s="307">
        <f>TRUNC(AG63*AK63,0)</f>
        <v>0</v>
      </c>
      <c r="AM63" s="307"/>
      <c r="AN63" s="307">
        <f>TRUNC(AG63*AM63,0)</f>
        <v>0</v>
      </c>
      <c r="AO63" s="307">
        <v>22792</v>
      </c>
      <c r="AP63" s="338">
        <f>TRUNC(AG63*AO63,0)</f>
        <v>72022720</v>
      </c>
      <c r="AQ63" s="308"/>
      <c r="AR63" s="309"/>
      <c r="AS63" s="309"/>
      <c r="AT63" s="309"/>
      <c r="AU63" s="309"/>
      <c r="AV63" s="309"/>
      <c r="AW63" s="309"/>
      <c r="AX63" s="309"/>
      <c r="AY63" s="309"/>
      <c r="AZ63" s="309"/>
      <c r="BA63" s="309"/>
      <c r="BB63" s="309"/>
      <c r="BC63" s="309"/>
      <c r="BD63" s="309"/>
      <c r="BE63" s="309"/>
      <c r="BF63" s="309"/>
      <c r="BG63" s="309"/>
      <c r="BH63" s="309"/>
      <c r="BI63" s="309"/>
      <c r="BJ63" s="309"/>
      <c r="BK63" s="309"/>
      <c r="BL63" s="309"/>
      <c r="BM63" s="309"/>
      <c r="BN63" s="309"/>
      <c r="BO63" s="309"/>
      <c r="BP63" s="309"/>
      <c r="BQ63" s="309"/>
      <c r="BR63" s="309"/>
      <c r="BS63" s="309"/>
      <c r="BT63" s="309"/>
      <c r="BU63" s="309"/>
      <c r="BV63" s="309"/>
      <c r="BW63" s="309"/>
      <c r="BX63" s="309"/>
      <c r="BY63" s="309"/>
      <c r="BZ63" s="309"/>
      <c r="CA63" s="309"/>
      <c r="CB63" s="309"/>
      <c r="CC63" s="309"/>
      <c r="CD63" s="309"/>
      <c r="CE63" s="309"/>
      <c r="CF63" s="309"/>
      <c r="CG63" s="309"/>
      <c r="CH63" s="309"/>
      <c r="CI63" s="309"/>
      <c r="CJ63" s="309"/>
      <c r="CK63" s="309"/>
      <c r="CL63" s="309"/>
      <c r="CM63" s="309"/>
      <c r="CN63" s="309"/>
      <c r="CO63" s="309"/>
      <c r="CP63" s="309"/>
      <c r="CQ63" s="309"/>
      <c r="CR63" s="309"/>
      <c r="CS63" s="309"/>
      <c r="CT63" s="309"/>
      <c r="CU63" s="309"/>
      <c r="CV63" s="309"/>
      <c r="CW63" s="309"/>
      <c r="CX63" s="309"/>
      <c r="CY63" s="309"/>
      <c r="CZ63" s="309"/>
      <c r="DA63" s="309"/>
      <c r="DB63" s="309"/>
      <c r="DC63" s="309"/>
      <c r="DD63" s="309"/>
      <c r="DE63" s="309"/>
      <c r="DF63" s="309"/>
      <c r="DG63" s="309"/>
      <c r="DH63" s="309"/>
      <c r="DI63" s="309"/>
      <c r="DJ63" s="309"/>
      <c r="DK63" s="309"/>
      <c r="DL63" s="309"/>
      <c r="DM63" s="309"/>
      <c r="DN63" s="309"/>
      <c r="DO63" s="309"/>
      <c r="DP63" s="309"/>
      <c r="DQ63" s="309"/>
      <c r="DR63" s="309"/>
      <c r="DS63" s="309"/>
      <c r="DT63" s="309"/>
      <c r="DU63" s="309"/>
      <c r="DV63" s="309"/>
      <c r="DW63" s="309"/>
      <c r="DX63" s="309"/>
      <c r="DY63" s="309"/>
      <c r="DZ63" s="309"/>
      <c r="EA63" s="309"/>
      <c r="EB63" s="309"/>
      <c r="EC63" s="309"/>
      <c r="ED63" s="309"/>
      <c r="EE63" s="309"/>
      <c r="EF63" s="309"/>
      <c r="EG63" s="309"/>
      <c r="EH63" s="309"/>
      <c r="EI63" s="309"/>
      <c r="EJ63" s="309"/>
      <c r="EK63" s="309"/>
      <c r="EL63" s="309"/>
      <c r="EM63" s="309"/>
      <c r="EN63" s="309"/>
      <c r="EO63" s="309"/>
      <c r="EP63" s="309" t="s">
        <v>424</v>
      </c>
      <c r="EQ63" s="309"/>
      <c r="ER63" s="309"/>
      <c r="ES63" s="309"/>
      <c r="ET63" s="309"/>
      <c r="EU63" s="309"/>
      <c r="EV63" s="309"/>
      <c r="EW63" s="309"/>
      <c r="EX63" s="309"/>
      <c r="EY63" s="309"/>
      <c r="EZ63" s="309"/>
      <c r="FA63" s="309"/>
    </row>
    <row r="64" spans="1:157" ht="15" customHeight="1" x14ac:dyDescent="0.2">
      <c r="A64" s="281" t="s">
        <v>407</v>
      </c>
      <c r="B64" s="282" t="s">
        <v>423</v>
      </c>
      <c r="C64" s="340">
        <v>3160</v>
      </c>
      <c r="D64" s="283" t="s">
        <v>144</v>
      </c>
      <c r="E64" s="284">
        <f t="shared" si="4"/>
        <v>22792</v>
      </c>
      <c r="F64" s="284">
        <f t="shared" si="4"/>
        <v>72022720</v>
      </c>
      <c r="G64" s="284"/>
      <c r="H64" s="284">
        <f t="shared" ref="H64:H74" si="45">TRUNC(C64*G64,0)</f>
        <v>0</v>
      </c>
      <c r="I64" s="284"/>
      <c r="J64" s="284">
        <f t="shared" ref="J64:J74" si="46">TRUNC(C64*I64,0)</f>
        <v>0</v>
      </c>
      <c r="K64" s="284">
        <v>22792</v>
      </c>
      <c r="L64" s="285">
        <f t="shared" ref="L64:L74" si="47">TRUNC(C64*K64,0)</f>
        <v>72022720</v>
      </c>
      <c r="M64" s="340"/>
      <c r="N64" s="283" t="s">
        <v>144</v>
      </c>
      <c r="O64" s="284">
        <f t="shared" si="5"/>
        <v>22792</v>
      </c>
      <c r="P64" s="284">
        <f t="shared" si="5"/>
        <v>0</v>
      </c>
      <c r="Q64" s="284"/>
      <c r="R64" s="284">
        <f t="shared" ref="R64:R74" si="48">TRUNC(M64*Q64,0)</f>
        <v>0</v>
      </c>
      <c r="S64" s="284"/>
      <c r="T64" s="284">
        <f t="shared" ref="T64:T74" si="49">TRUNC(M64*S64,0)</f>
        <v>0</v>
      </c>
      <c r="U64" s="284">
        <v>22792</v>
      </c>
      <c r="V64" s="285">
        <f t="shared" ref="V64:V74" si="50">TRUNC(M64*U64,0)</f>
        <v>0</v>
      </c>
      <c r="W64" s="340"/>
      <c r="X64" s="283" t="s">
        <v>144</v>
      </c>
      <c r="Y64" s="284">
        <f t="shared" si="6"/>
        <v>22792</v>
      </c>
      <c r="Z64" s="284">
        <f t="shared" si="6"/>
        <v>0</v>
      </c>
      <c r="AA64" s="284"/>
      <c r="AB64" s="284">
        <f t="shared" ref="AB64:AB74" si="51">TRUNC(W64*AA64,0)</f>
        <v>0</v>
      </c>
      <c r="AC64" s="284"/>
      <c r="AD64" s="284">
        <f t="shared" ref="AD64:AD74" si="52">TRUNC(W64*AC64,0)</f>
        <v>0</v>
      </c>
      <c r="AE64" s="284">
        <v>22792</v>
      </c>
      <c r="AF64" s="285">
        <f t="shared" ref="AF64:AF74" si="53">TRUNC(W64*AE64,0)</f>
        <v>0</v>
      </c>
      <c r="AG64" s="340">
        <f t="shared" si="32"/>
        <v>3160</v>
      </c>
      <c r="AH64" s="283" t="s">
        <v>144</v>
      </c>
      <c r="AI64" s="284">
        <f t="shared" si="7"/>
        <v>22792</v>
      </c>
      <c r="AJ64" s="284">
        <f t="shared" si="7"/>
        <v>72022720</v>
      </c>
      <c r="AK64" s="284"/>
      <c r="AL64" s="284">
        <f t="shared" ref="AL64:AL74" si="54">TRUNC(AG64*AK64,0)</f>
        <v>0</v>
      </c>
      <c r="AM64" s="284"/>
      <c r="AN64" s="284">
        <f t="shared" ref="AN64:AN74" si="55">TRUNC(AG64*AM64,0)</f>
        <v>0</v>
      </c>
      <c r="AO64" s="284">
        <v>22792</v>
      </c>
      <c r="AP64" s="285">
        <f t="shared" ref="AP64:AP74" si="56">TRUNC(AG64*AO64,0)</f>
        <v>72022720</v>
      </c>
      <c r="AQ64" s="286" t="s">
        <v>0</v>
      </c>
      <c r="AR64" s="272"/>
      <c r="AS64" s="272"/>
      <c r="AT64" s="272"/>
      <c r="AU64" s="272"/>
      <c r="AV64" s="272"/>
      <c r="AW64" s="272"/>
      <c r="AX64" s="272"/>
      <c r="AY64" s="272"/>
      <c r="AZ64" s="272"/>
      <c r="BA64" s="272"/>
      <c r="BB64" s="272"/>
      <c r="BC64" s="272"/>
      <c r="BD64" s="272"/>
      <c r="BE64" s="272"/>
      <c r="BF64" s="272"/>
      <c r="BG64" s="272"/>
      <c r="BH64" s="272"/>
      <c r="BI64" s="272"/>
      <c r="BJ64" s="272"/>
      <c r="BK64" s="272"/>
      <c r="BL64" s="272"/>
      <c r="BM64" s="272"/>
      <c r="BN64" s="272"/>
      <c r="BO64" s="272"/>
      <c r="BP64" s="272"/>
      <c r="BQ64" s="272"/>
      <c r="BR64" s="272"/>
      <c r="BS64" s="272"/>
      <c r="BT64" s="272"/>
      <c r="BU64" s="272"/>
      <c r="BV64" s="272"/>
      <c r="BW64" s="272"/>
      <c r="BX64" s="272"/>
      <c r="BY64" s="272"/>
      <c r="BZ64" s="272"/>
      <c r="CA64" s="272"/>
      <c r="CB64" s="272"/>
      <c r="CC64" s="272"/>
      <c r="CD64" s="272"/>
      <c r="CE64" s="272"/>
      <c r="CF64" s="272"/>
      <c r="CG64" s="272"/>
      <c r="CH64" s="272"/>
      <c r="CI64" s="272"/>
      <c r="CJ64" s="272"/>
      <c r="CK64" s="272"/>
      <c r="CL64" s="272"/>
      <c r="CM64" s="272"/>
      <c r="CN64" s="272"/>
      <c r="CO64" s="272"/>
      <c r="CP64" s="272"/>
      <c r="CQ64" s="272"/>
      <c r="CR64" s="272"/>
      <c r="CS64" s="272"/>
      <c r="CT64" s="272"/>
      <c r="CU64" s="272"/>
      <c r="CV64" s="272"/>
      <c r="CW64" s="272"/>
      <c r="CX64" s="272"/>
      <c r="CY64" s="272"/>
      <c r="CZ64" s="272"/>
      <c r="DA64" s="272"/>
      <c r="DB64" s="272"/>
      <c r="DC64" s="272"/>
      <c r="DD64" s="272"/>
      <c r="DE64" s="272"/>
      <c r="DF64" s="272"/>
      <c r="DG64" s="272"/>
      <c r="DH64" s="272"/>
      <c r="DI64" s="272"/>
      <c r="DJ64" s="272"/>
      <c r="DK64" s="272"/>
      <c r="DL64" s="272"/>
      <c r="DM64" s="272"/>
      <c r="DN64" s="272"/>
      <c r="DO64" s="272"/>
      <c r="DP64" s="272"/>
      <c r="DQ64" s="272"/>
      <c r="DR64" s="272"/>
      <c r="DS64" s="272"/>
      <c r="DT64" s="272"/>
      <c r="DU64" s="272"/>
      <c r="DV64" s="272"/>
      <c r="DW64" s="272"/>
      <c r="DX64" s="272"/>
      <c r="DY64" s="272"/>
      <c r="DZ64" s="272"/>
      <c r="EA64" s="272"/>
      <c r="EB64" s="272"/>
      <c r="EC64" s="272"/>
      <c r="ED64" s="272"/>
      <c r="EE64" s="272"/>
      <c r="EF64" s="272"/>
      <c r="EG64" s="272"/>
      <c r="EH64" s="272"/>
      <c r="EI64" s="272"/>
      <c r="EJ64" s="272"/>
      <c r="EK64" s="272"/>
      <c r="EL64" s="272"/>
      <c r="EM64" s="272"/>
      <c r="EN64" s="272"/>
      <c r="EO64" s="272"/>
      <c r="EP64" s="272" t="s">
        <v>424</v>
      </c>
      <c r="EQ64" s="272" t="s">
        <v>0</v>
      </c>
      <c r="ER64" s="272"/>
      <c r="ES64" s="272"/>
      <c r="ET64" s="272"/>
      <c r="EU64" s="272"/>
      <c r="EV64" s="272"/>
      <c r="EW64" s="272"/>
      <c r="EX64" s="272"/>
      <c r="EY64" s="272"/>
      <c r="EZ64" s="272"/>
      <c r="FA64" s="272"/>
    </row>
    <row r="65" spans="1:157" s="310" customFormat="1" ht="15" customHeight="1" x14ac:dyDescent="0.2">
      <c r="A65" s="303" t="s">
        <v>407</v>
      </c>
      <c r="B65" s="304" t="s">
        <v>409</v>
      </c>
      <c r="C65" s="341">
        <v>83</v>
      </c>
      <c r="D65" s="306" t="s">
        <v>144</v>
      </c>
      <c r="E65" s="307">
        <f>G65+I65+K65</f>
        <v>22422</v>
      </c>
      <c r="F65" s="307">
        <f>H65+J65+L65</f>
        <v>1861026</v>
      </c>
      <c r="G65" s="307"/>
      <c r="H65" s="307">
        <f>TRUNC(C65*G65,0)</f>
        <v>0</v>
      </c>
      <c r="I65" s="307"/>
      <c r="J65" s="307">
        <f>TRUNC(C65*I65,0)</f>
        <v>0</v>
      </c>
      <c r="K65" s="307">
        <v>22422</v>
      </c>
      <c r="L65" s="338">
        <f>TRUNC(C65*K65,0)</f>
        <v>1861026</v>
      </c>
      <c r="M65" s="341"/>
      <c r="N65" s="306" t="s">
        <v>144</v>
      </c>
      <c r="O65" s="307">
        <f>Q65+S65+U65</f>
        <v>22422</v>
      </c>
      <c r="P65" s="307">
        <f>R65+T65+V65</f>
        <v>0</v>
      </c>
      <c r="Q65" s="307"/>
      <c r="R65" s="307">
        <f>TRUNC(M65*Q65,0)</f>
        <v>0</v>
      </c>
      <c r="S65" s="307"/>
      <c r="T65" s="307">
        <f>TRUNC(M65*S65,0)</f>
        <v>0</v>
      </c>
      <c r="U65" s="307">
        <v>22422</v>
      </c>
      <c r="V65" s="338">
        <f>TRUNC(M65*U65,0)</f>
        <v>0</v>
      </c>
      <c r="W65" s="341"/>
      <c r="X65" s="306" t="s">
        <v>144</v>
      </c>
      <c r="Y65" s="307">
        <f>AA65+AC65+AE65</f>
        <v>22422</v>
      </c>
      <c r="Z65" s="307">
        <f>AB65+AD65+AF65</f>
        <v>0</v>
      </c>
      <c r="AA65" s="307"/>
      <c r="AB65" s="307">
        <f>TRUNC(W65*AA65,0)</f>
        <v>0</v>
      </c>
      <c r="AC65" s="307"/>
      <c r="AD65" s="307">
        <f>TRUNC(W65*AC65,0)</f>
        <v>0</v>
      </c>
      <c r="AE65" s="307">
        <v>22422</v>
      </c>
      <c r="AF65" s="338">
        <f>TRUNC(W65*AE65,0)</f>
        <v>0</v>
      </c>
      <c r="AG65" s="341">
        <f>C65-M65-W65</f>
        <v>83</v>
      </c>
      <c r="AH65" s="306" t="s">
        <v>144</v>
      </c>
      <c r="AI65" s="307">
        <f>AK65+AM65+AO65</f>
        <v>22422</v>
      </c>
      <c r="AJ65" s="307">
        <f>AL65+AN65+AP65</f>
        <v>1861026</v>
      </c>
      <c r="AK65" s="307"/>
      <c r="AL65" s="307">
        <f>TRUNC(AG65*AK65,0)</f>
        <v>0</v>
      </c>
      <c r="AM65" s="307"/>
      <c r="AN65" s="307">
        <f>TRUNC(AG65*AM65,0)</f>
        <v>0</v>
      </c>
      <c r="AO65" s="307">
        <v>22422</v>
      </c>
      <c r="AP65" s="338">
        <f>TRUNC(AG65*AO65,0)</f>
        <v>1861026</v>
      </c>
      <c r="AQ65" s="308"/>
      <c r="AR65" s="309"/>
      <c r="AS65" s="309"/>
      <c r="AT65" s="309"/>
      <c r="AU65" s="309"/>
      <c r="AV65" s="309"/>
      <c r="AW65" s="309"/>
      <c r="AX65" s="309"/>
      <c r="AY65" s="309"/>
      <c r="AZ65" s="309"/>
      <c r="BA65" s="309"/>
      <c r="BB65" s="309"/>
      <c r="BC65" s="309"/>
      <c r="BD65" s="309"/>
      <c r="BE65" s="309"/>
      <c r="BF65" s="309"/>
      <c r="BG65" s="309"/>
      <c r="BH65" s="309"/>
      <c r="BI65" s="309"/>
      <c r="BJ65" s="309"/>
      <c r="BK65" s="309"/>
      <c r="BL65" s="309"/>
      <c r="BM65" s="309"/>
      <c r="BN65" s="309"/>
      <c r="BO65" s="309"/>
      <c r="BP65" s="309"/>
      <c r="BQ65" s="309"/>
      <c r="BR65" s="309"/>
      <c r="BS65" s="309"/>
      <c r="BT65" s="309"/>
      <c r="BU65" s="309"/>
      <c r="BV65" s="309"/>
      <c r="BW65" s="309"/>
      <c r="BX65" s="309"/>
      <c r="BY65" s="309"/>
      <c r="BZ65" s="309"/>
      <c r="CA65" s="309"/>
      <c r="CB65" s="309"/>
      <c r="CC65" s="309"/>
      <c r="CD65" s="309"/>
      <c r="CE65" s="309"/>
      <c r="CF65" s="309"/>
      <c r="CG65" s="309"/>
      <c r="CH65" s="309"/>
      <c r="CI65" s="309"/>
      <c r="CJ65" s="309"/>
      <c r="CK65" s="309"/>
      <c r="CL65" s="309"/>
      <c r="CM65" s="309"/>
      <c r="CN65" s="309"/>
      <c r="CO65" s="309"/>
      <c r="CP65" s="309"/>
      <c r="CQ65" s="309"/>
      <c r="CR65" s="309"/>
      <c r="CS65" s="309"/>
      <c r="CT65" s="309"/>
      <c r="CU65" s="309"/>
      <c r="CV65" s="309"/>
      <c r="CW65" s="309"/>
      <c r="CX65" s="309"/>
      <c r="CY65" s="309"/>
      <c r="CZ65" s="309"/>
      <c r="DA65" s="309"/>
      <c r="DB65" s="309"/>
      <c r="DC65" s="309"/>
      <c r="DD65" s="309"/>
      <c r="DE65" s="309"/>
      <c r="DF65" s="309"/>
      <c r="DG65" s="309"/>
      <c r="DH65" s="309"/>
      <c r="DI65" s="309"/>
      <c r="DJ65" s="309"/>
      <c r="DK65" s="309"/>
      <c r="DL65" s="309"/>
      <c r="DM65" s="309"/>
      <c r="DN65" s="309"/>
      <c r="DO65" s="309"/>
      <c r="DP65" s="309"/>
      <c r="DQ65" s="309"/>
      <c r="DR65" s="309"/>
      <c r="DS65" s="309"/>
      <c r="DT65" s="309"/>
      <c r="DU65" s="309"/>
      <c r="DV65" s="309"/>
      <c r="DW65" s="309"/>
      <c r="DX65" s="309"/>
      <c r="DY65" s="309"/>
      <c r="DZ65" s="309"/>
      <c r="EA65" s="309"/>
      <c r="EB65" s="309"/>
      <c r="EC65" s="309"/>
      <c r="ED65" s="309"/>
      <c r="EE65" s="309"/>
      <c r="EF65" s="309"/>
      <c r="EG65" s="309"/>
      <c r="EH65" s="309"/>
      <c r="EI65" s="309"/>
      <c r="EJ65" s="309"/>
      <c r="EK65" s="309"/>
      <c r="EL65" s="309"/>
      <c r="EM65" s="309"/>
      <c r="EN65" s="309"/>
      <c r="EO65" s="309"/>
      <c r="EP65" s="309" t="s">
        <v>417</v>
      </c>
      <c r="EQ65" s="309"/>
      <c r="ER65" s="309"/>
      <c r="ES65" s="309"/>
      <c r="ET65" s="309"/>
      <c r="EU65" s="309"/>
      <c r="EV65" s="309"/>
      <c r="EW65" s="309"/>
      <c r="EX65" s="309"/>
      <c r="EY65" s="309"/>
      <c r="EZ65" s="309"/>
      <c r="FA65" s="309"/>
    </row>
    <row r="66" spans="1:157" ht="15" customHeight="1" x14ac:dyDescent="0.2">
      <c r="A66" s="281" t="s">
        <v>407</v>
      </c>
      <c r="B66" s="282" t="s">
        <v>416</v>
      </c>
      <c r="C66" s="340">
        <v>83</v>
      </c>
      <c r="D66" s="283" t="s">
        <v>144</v>
      </c>
      <c r="E66" s="284">
        <f t="shared" si="4"/>
        <v>22422</v>
      </c>
      <c r="F66" s="284">
        <f t="shared" si="4"/>
        <v>1861026</v>
      </c>
      <c r="G66" s="284"/>
      <c r="H66" s="284">
        <f t="shared" si="45"/>
        <v>0</v>
      </c>
      <c r="I66" s="284"/>
      <c r="J66" s="284">
        <f t="shared" si="46"/>
        <v>0</v>
      </c>
      <c r="K66" s="284">
        <v>22422</v>
      </c>
      <c r="L66" s="285">
        <f t="shared" si="47"/>
        <v>1861026</v>
      </c>
      <c r="M66" s="340"/>
      <c r="N66" s="283" t="s">
        <v>144</v>
      </c>
      <c r="O66" s="284">
        <f t="shared" si="5"/>
        <v>22422</v>
      </c>
      <c r="P66" s="284">
        <f t="shared" si="5"/>
        <v>0</v>
      </c>
      <c r="Q66" s="284"/>
      <c r="R66" s="284">
        <f t="shared" si="48"/>
        <v>0</v>
      </c>
      <c r="S66" s="284"/>
      <c r="T66" s="284">
        <f t="shared" si="49"/>
        <v>0</v>
      </c>
      <c r="U66" s="284">
        <v>22422</v>
      </c>
      <c r="V66" s="285">
        <f t="shared" si="50"/>
        <v>0</v>
      </c>
      <c r="W66" s="340"/>
      <c r="X66" s="283" t="s">
        <v>144</v>
      </c>
      <c r="Y66" s="284">
        <f t="shared" si="6"/>
        <v>22422</v>
      </c>
      <c r="Z66" s="284">
        <f t="shared" si="6"/>
        <v>0</v>
      </c>
      <c r="AA66" s="284"/>
      <c r="AB66" s="284">
        <f t="shared" si="51"/>
        <v>0</v>
      </c>
      <c r="AC66" s="284"/>
      <c r="AD66" s="284">
        <f t="shared" si="52"/>
        <v>0</v>
      </c>
      <c r="AE66" s="284">
        <v>22422</v>
      </c>
      <c r="AF66" s="285">
        <f t="shared" si="53"/>
        <v>0</v>
      </c>
      <c r="AG66" s="340">
        <f t="shared" si="32"/>
        <v>83</v>
      </c>
      <c r="AH66" s="283" t="s">
        <v>144</v>
      </c>
      <c r="AI66" s="284">
        <f t="shared" si="7"/>
        <v>22422</v>
      </c>
      <c r="AJ66" s="284">
        <f t="shared" si="7"/>
        <v>1861026</v>
      </c>
      <c r="AK66" s="284"/>
      <c r="AL66" s="284">
        <f t="shared" si="54"/>
        <v>0</v>
      </c>
      <c r="AM66" s="284"/>
      <c r="AN66" s="284">
        <f t="shared" si="55"/>
        <v>0</v>
      </c>
      <c r="AO66" s="284">
        <v>22422</v>
      </c>
      <c r="AP66" s="285">
        <f t="shared" si="56"/>
        <v>1861026</v>
      </c>
      <c r="AQ66" s="286" t="s">
        <v>0</v>
      </c>
      <c r="AR66" s="272"/>
      <c r="AS66" s="272"/>
      <c r="AT66" s="272"/>
      <c r="AU66" s="272"/>
      <c r="AV66" s="272"/>
      <c r="AW66" s="272"/>
      <c r="AX66" s="272"/>
      <c r="AY66" s="272"/>
      <c r="AZ66" s="272"/>
      <c r="BA66" s="272"/>
      <c r="BB66" s="272"/>
      <c r="BC66" s="272"/>
      <c r="BD66" s="272"/>
      <c r="BE66" s="272"/>
      <c r="BF66" s="272"/>
      <c r="BG66" s="272"/>
      <c r="BH66" s="272"/>
      <c r="BI66" s="272"/>
      <c r="BJ66" s="272"/>
      <c r="BK66" s="272"/>
      <c r="BL66" s="272"/>
      <c r="BM66" s="272"/>
      <c r="BN66" s="272"/>
      <c r="BO66" s="272"/>
      <c r="BP66" s="272"/>
      <c r="BQ66" s="272"/>
      <c r="BR66" s="272"/>
      <c r="BS66" s="272"/>
      <c r="BT66" s="272"/>
      <c r="BU66" s="272"/>
      <c r="BV66" s="272"/>
      <c r="BW66" s="272"/>
      <c r="BX66" s="272"/>
      <c r="BY66" s="272"/>
      <c r="BZ66" s="272"/>
      <c r="CA66" s="272"/>
      <c r="CB66" s="272"/>
      <c r="CC66" s="272"/>
      <c r="CD66" s="272"/>
      <c r="CE66" s="272"/>
      <c r="CF66" s="272"/>
      <c r="CG66" s="272"/>
      <c r="CH66" s="272"/>
      <c r="CI66" s="272"/>
      <c r="CJ66" s="272"/>
      <c r="CK66" s="272"/>
      <c r="CL66" s="272"/>
      <c r="CM66" s="272"/>
      <c r="CN66" s="272"/>
      <c r="CO66" s="272"/>
      <c r="CP66" s="272"/>
      <c r="CQ66" s="272"/>
      <c r="CR66" s="272"/>
      <c r="CS66" s="272"/>
      <c r="CT66" s="272"/>
      <c r="CU66" s="272"/>
      <c r="CV66" s="272"/>
      <c r="CW66" s="272"/>
      <c r="CX66" s="272"/>
      <c r="CY66" s="272"/>
      <c r="CZ66" s="272"/>
      <c r="DA66" s="272"/>
      <c r="DB66" s="272"/>
      <c r="DC66" s="272"/>
      <c r="DD66" s="272"/>
      <c r="DE66" s="272"/>
      <c r="DF66" s="272"/>
      <c r="DG66" s="272"/>
      <c r="DH66" s="272"/>
      <c r="DI66" s="272"/>
      <c r="DJ66" s="272"/>
      <c r="DK66" s="272"/>
      <c r="DL66" s="272"/>
      <c r="DM66" s="272"/>
      <c r="DN66" s="272"/>
      <c r="DO66" s="272"/>
      <c r="DP66" s="272"/>
      <c r="DQ66" s="272"/>
      <c r="DR66" s="272"/>
      <c r="DS66" s="272"/>
      <c r="DT66" s="272"/>
      <c r="DU66" s="272"/>
      <c r="DV66" s="272"/>
      <c r="DW66" s="272"/>
      <c r="DX66" s="272"/>
      <c r="DY66" s="272"/>
      <c r="DZ66" s="272"/>
      <c r="EA66" s="272"/>
      <c r="EB66" s="272"/>
      <c r="EC66" s="272"/>
      <c r="ED66" s="272"/>
      <c r="EE66" s="272"/>
      <c r="EF66" s="272"/>
      <c r="EG66" s="272"/>
      <c r="EH66" s="272"/>
      <c r="EI66" s="272"/>
      <c r="EJ66" s="272"/>
      <c r="EK66" s="272"/>
      <c r="EL66" s="272"/>
      <c r="EM66" s="272"/>
      <c r="EN66" s="272"/>
      <c r="EO66" s="272"/>
      <c r="EP66" s="272" t="s">
        <v>417</v>
      </c>
      <c r="EQ66" s="272" t="s">
        <v>0</v>
      </c>
      <c r="ER66" s="272"/>
      <c r="ES66" s="272"/>
      <c r="ET66" s="272"/>
      <c r="EU66" s="272"/>
      <c r="EV66" s="272"/>
      <c r="EW66" s="272"/>
      <c r="EX66" s="272"/>
      <c r="EY66" s="272"/>
      <c r="EZ66" s="272"/>
      <c r="FA66" s="272"/>
    </row>
    <row r="67" spans="1:157" s="310" customFormat="1" ht="15" customHeight="1" x14ac:dyDescent="0.2">
      <c r="A67" s="303" t="s">
        <v>407</v>
      </c>
      <c r="B67" s="304" t="s">
        <v>410</v>
      </c>
      <c r="C67" s="305">
        <v>0.2</v>
      </c>
      <c r="D67" s="306" t="s">
        <v>144</v>
      </c>
      <c r="E67" s="307">
        <f>G67+I67+K67</f>
        <v>45641</v>
      </c>
      <c r="F67" s="307">
        <f>H67+J67+L67</f>
        <v>9128</v>
      </c>
      <c r="G67" s="307"/>
      <c r="H67" s="307">
        <f>TRUNC(C67*G67,0)</f>
        <v>0</v>
      </c>
      <c r="I67" s="307"/>
      <c r="J67" s="307">
        <f>TRUNC(C67*I67,0)</f>
        <v>0</v>
      </c>
      <c r="K67" s="307">
        <v>45641</v>
      </c>
      <c r="L67" s="338">
        <f>TRUNC(C67*K67,0)</f>
        <v>9128</v>
      </c>
      <c r="M67" s="305"/>
      <c r="N67" s="306" t="s">
        <v>144</v>
      </c>
      <c r="O67" s="307">
        <f>Q67+S67+U67</f>
        <v>45641</v>
      </c>
      <c r="P67" s="307">
        <f>R67+T67+V67</f>
        <v>0</v>
      </c>
      <c r="Q67" s="307"/>
      <c r="R67" s="307">
        <f>TRUNC(M67*Q67,0)</f>
        <v>0</v>
      </c>
      <c r="S67" s="307"/>
      <c r="T67" s="307">
        <f>TRUNC(M67*S67,0)</f>
        <v>0</v>
      </c>
      <c r="U67" s="307">
        <v>45641</v>
      </c>
      <c r="V67" s="338">
        <f>TRUNC(M67*U67,0)</f>
        <v>0</v>
      </c>
      <c r="W67" s="305"/>
      <c r="X67" s="306" t="s">
        <v>144</v>
      </c>
      <c r="Y67" s="307">
        <f>AA67+AC67+AE67</f>
        <v>45641</v>
      </c>
      <c r="Z67" s="307">
        <f>AB67+AD67+AF67</f>
        <v>0</v>
      </c>
      <c r="AA67" s="307"/>
      <c r="AB67" s="307">
        <f>TRUNC(W67*AA67,0)</f>
        <v>0</v>
      </c>
      <c r="AC67" s="307"/>
      <c r="AD67" s="307">
        <f>TRUNC(W67*AC67,0)</f>
        <v>0</v>
      </c>
      <c r="AE67" s="307">
        <v>45641</v>
      </c>
      <c r="AF67" s="338">
        <f>TRUNC(W67*AE67,0)</f>
        <v>0</v>
      </c>
      <c r="AG67" s="305">
        <f>C67-M67-W67</f>
        <v>0.2</v>
      </c>
      <c r="AH67" s="306" t="s">
        <v>144</v>
      </c>
      <c r="AI67" s="307">
        <f>AK67+AM67+AO67</f>
        <v>45641</v>
      </c>
      <c r="AJ67" s="307">
        <f>AL67+AN67+AP67</f>
        <v>9128</v>
      </c>
      <c r="AK67" s="307"/>
      <c r="AL67" s="307">
        <f>TRUNC(AG67*AK67,0)</f>
        <v>0</v>
      </c>
      <c r="AM67" s="307"/>
      <c r="AN67" s="307">
        <f>TRUNC(AG67*AM67,0)</f>
        <v>0</v>
      </c>
      <c r="AO67" s="307">
        <v>45641</v>
      </c>
      <c r="AP67" s="338">
        <f>TRUNC(AG67*AO67,0)</f>
        <v>9128</v>
      </c>
      <c r="AQ67" s="308"/>
      <c r="AR67" s="309"/>
      <c r="AS67" s="309"/>
      <c r="AT67" s="309"/>
      <c r="AU67" s="309"/>
      <c r="AV67" s="309"/>
      <c r="AW67" s="309"/>
      <c r="AX67" s="309"/>
      <c r="AY67" s="309"/>
      <c r="AZ67" s="309"/>
      <c r="BA67" s="309"/>
      <c r="BB67" s="309"/>
      <c r="BC67" s="309"/>
      <c r="BD67" s="309"/>
      <c r="BE67" s="309"/>
      <c r="BF67" s="309"/>
      <c r="BG67" s="309"/>
      <c r="BH67" s="309"/>
      <c r="BI67" s="309"/>
      <c r="BJ67" s="309"/>
      <c r="BK67" s="309"/>
      <c r="BL67" s="309"/>
      <c r="BM67" s="309"/>
      <c r="BN67" s="309"/>
      <c r="BO67" s="309"/>
      <c r="BP67" s="309"/>
      <c r="BQ67" s="309"/>
      <c r="BR67" s="309"/>
      <c r="BS67" s="309"/>
      <c r="BT67" s="309"/>
      <c r="BU67" s="309"/>
      <c r="BV67" s="309"/>
      <c r="BW67" s="309"/>
      <c r="BX67" s="309"/>
      <c r="BY67" s="309"/>
      <c r="BZ67" s="309"/>
      <c r="CA67" s="309"/>
      <c r="CB67" s="309"/>
      <c r="CC67" s="309"/>
      <c r="CD67" s="309"/>
      <c r="CE67" s="309"/>
      <c r="CF67" s="309"/>
      <c r="CG67" s="309"/>
      <c r="CH67" s="309"/>
      <c r="CI67" s="309"/>
      <c r="CJ67" s="309"/>
      <c r="CK67" s="309"/>
      <c r="CL67" s="309"/>
      <c r="CM67" s="309"/>
      <c r="CN67" s="309"/>
      <c r="CO67" s="309"/>
      <c r="CP67" s="309"/>
      <c r="CQ67" s="309"/>
      <c r="CR67" s="309"/>
      <c r="CS67" s="309"/>
      <c r="CT67" s="309"/>
      <c r="CU67" s="309"/>
      <c r="CV67" s="309"/>
      <c r="CW67" s="309"/>
      <c r="CX67" s="309"/>
      <c r="CY67" s="309"/>
      <c r="CZ67" s="309"/>
      <c r="DA67" s="309"/>
      <c r="DB67" s="309"/>
      <c r="DC67" s="309"/>
      <c r="DD67" s="309"/>
      <c r="DE67" s="309"/>
      <c r="DF67" s="309"/>
      <c r="DG67" s="309"/>
      <c r="DH67" s="309"/>
      <c r="DI67" s="309"/>
      <c r="DJ67" s="309"/>
      <c r="DK67" s="309"/>
      <c r="DL67" s="309"/>
      <c r="DM67" s="309"/>
      <c r="DN67" s="309"/>
      <c r="DO67" s="309"/>
      <c r="DP67" s="309"/>
      <c r="DQ67" s="309"/>
      <c r="DR67" s="309"/>
      <c r="DS67" s="309"/>
      <c r="DT67" s="309"/>
      <c r="DU67" s="309"/>
      <c r="DV67" s="309"/>
      <c r="DW67" s="309"/>
      <c r="DX67" s="309"/>
      <c r="DY67" s="309"/>
      <c r="DZ67" s="309"/>
      <c r="EA67" s="309"/>
      <c r="EB67" s="309"/>
      <c r="EC67" s="309"/>
      <c r="ED67" s="309"/>
      <c r="EE67" s="309"/>
      <c r="EF67" s="309"/>
      <c r="EG67" s="309"/>
      <c r="EH67" s="309"/>
      <c r="EI67" s="309"/>
      <c r="EJ67" s="309"/>
      <c r="EK67" s="309"/>
      <c r="EL67" s="309"/>
      <c r="EM67" s="309"/>
      <c r="EN67" s="309"/>
      <c r="EO67" s="309"/>
      <c r="EP67" s="309" t="s">
        <v>426</v>
      </c>
      <c r="EQ67" s="309"/>
      <c r="ER67" s="309"/>
      <c r="ES67" s="309"/>
      <c r="ET67" s="309"/>
      <c r="EU67" s="309"/>
      <c r="EV67" s="309"/>
      <c r="EW67" s="309"/>
      <c r="EX67" s="309"/>
      <c r="EY67" s="309"/>
      <c r="EZ67" s="309"/>
      <c r="FA67" s="309"/>
    </row>
    <row r="68" spans="1:157" ht="15" customHeight="1" x14ac:dyDescent="0.2">
      <c r="A68" s="281" t="s">
        <v>407</v>
      </c>
      <c r="B68" s="282" t="s">
        <v>425</v>
      </c>
      <c r="C68" s="302">
        <v>0.2</v>
      </c>
      <c r="D68" s="283" t="s">
        <v>144</v>
      </c>
      <c r="E68" s="284">
        <f t="shared" si="4"/>
        <v>45641</v>
      </c>
      <c r="F68" s="284">
        <f t="shared" si="4"/>
        <v>9128</v>
      </c>
      <c r="G68" s="284"/>
      <c r="H68" s="284">
        <f t="shared" si="45"/>
        <v>0</v>
      </c>
      <c r="I68" s="284"/>
      <c r="J68" s="284">
        <f t="shared" si="46"/>
        <v>0</v>
      </c>
      <c r="K68" s="284">
        <v>45641</v>
      </c>
      <c r="L68" s="285">
        <f t="shared" si="47"/>
        <v>9128</v>
      </c>
      <c r="M68" s="302"/>
      <c r="N68" s="283" t="s">
        <v>144</v>
      </c>
      <c r="O68" s="284">
        <f t="shared" si="5"/>
        <v>45641</v>
      </c>
      <c r="P68" s="284">
        <f t="shared" si="5"/>
        <v>0</v>
      </c>
      <c r="Q68" s="284"/>
      <c r="R68" s="284">
        <f t="shared" si="48"/>
        <v>0</v>
      </c>
      <c r="S68" s="284"/>
      <c r="T68" s="284">
        <f t="shared" si="49"/>
        <v>0</v>
      </c>
      <c r="U68" s="284">
        <v>45641</v>
      </c>
      <c r="V68" s="285">
        <f t="shared" si="50"/>
        <v>0</v>
      </c>
      <c r="W68" s="302"/>
      <c r="X68" s="283" t="s">
        <v>144</v>
      </c>
      <c r="Y68" s="284">
        <f t="shared" si="6"/>
        <v>45641</v>
      </c>
      <c r="Z68" s="284">
        <f t="shared" si="6"/>
        <v>0</v>
      </c>
      <c r="AA68" s="284"/>
      <c r="AB68" s="284">
        <f t="shared" si="51"/>
        <v>0</v>
      </c>
      <c r="AC68" s="284"/>
      <c r="AD68" s="284">
        <f t="shared" si="52"/>
        <v>0</v>
      </c>
      <c r="AE68" s="284">
        <v>45641</v>
      </c>
      <c r="AF68" s="285">
        <f t="shared" si="53"/>
        <v>0</v>
      </c>
      <c r="AG68" s="302">
        <f t="shared" si="32"/>
        <v>0.2</v>
      </c>
      <c r="AH68" s="283" t="s">
        <v>144</v>
      </c>
      <c r="AI68" s="284">
        <f t="shared" si="7"/>
        <v>45641</v>
      </c>
      <c r="AJ68" s="284">
        <f t="shared" si="7"/>
        <v>9128</v>
      </c>
      <c r="AK68" s="284"/>
      <c r="AL68" s="284">
        <f t="shared" si="54"/>
        <v>0</v>
      </c>
      <c r="AM68" s="284"/>
      <c r="AN68" s="284">
        <f t="shared" si="55"/>
        <v>0</v>
      </c>
      <c r="AO68" s="284">
        <v>45641</v>
      </c>
      <c r="AP68" s="285">
        <f t="shared" si="56"/>
        <v>9128</v>
      </c>
      <c r="AQ68" s="286" t="s">
        <v>0</v>
      </c>
      <c r="AR68" s="272"/>
      <c r="AS68" s="272"/>
      <c r="AT68" s="272"/>
      <c r="AU68" s="272"/>
      <c r="AV68" s="272"/>
      <c r="AW68" s="272"/>
      <c r="AX68" s="272"/>
      <c r="AY68" s="272"/>
      <c r="AZ68" s="272"/>
      <c r="BA68" s="272"/>
      <c r="BB68" s="272"/>
      <c r="BC68" s="272"/>
      <c r="BD68" s="272"/>
      <c r="BE68" s="272"/>
      <c r="BF68" s="272"/>
      <c r="BG68" s="272"/>
      <c r="BH68" s="272"/>
      <c r="BI68" s="272"/>
      <c r="BJ68" s="272"/>
      <c r="BK68" s="272"/>
      <c r="BL68" s="272"/>
      <c r="BM68" s="272"/>
      <c r="BN68" s="272"/>
      <c r="BO68" s="272"/>
      <c r="BP68" s="272"/>
      <c r="BQ68" s="272"/>
      <c r="BR68" s="272"/>
      <c r="BS68" s="272"/>
      <c r="BT68" s="272"/>
      <c r="BU68" s="272"/>
      <c r="BV68" s="272"/>
      <c r="BW68" s="272"/>
      <c r="BX68" s="272"/>
      <c r="BY68" s="272"/>
      <c r="BZ68" s="272"/>
      <c r="CA68" s="272"/>
      <c r="CB68" s="272"/>
      <c r="CC68" s="272"/>
      <c r="CD68" s="272"/>
      <c r="CE68" s="272"/>
      <c r="CF68" s="272"/>
      <c r="CG68" s="272"/>
      <c r="CH68" s="272"/>
      <c r="CI68" s="272"/>
      <c r="CJ68" s="272"/>
      <c r="CK68" s="272"/>
      <c r="CL68" s="272"/>
      <c r="CM68" s="272"/>
      <c r="CN68" s="272"/>
      <c r="CO68" s="272"/>
      <c r="CP68" s="272"/>
      <c r="CQ68" s="272"/>
      <c r="CR68" s="272"/>
      <c r="CS68" s="272"/>
      <c r="CT68" s="272"/>
      <c r="CU68" s="272"/>
      <c r="CV68" s="272"/>
      <c r="CW68" s="272"/>
      <c r="CX68" s="272"/>
      <c r="CY68" s="272"/>
      <c r="CZ68" s="272"/>
      <c r="DA68" s="272"/>
      <c r="DB68" s="272"/>
      <c r="DC68" s="272"/>
      <c r="DD68" s="272"/>
      <c r="DE68" s="272"/>
      <c r="DF68" s="272"/>
      <c r="DG68" s="272"/>
      <c r="DH68" s="272"/>
      <c r="DI68" s="272"/>
      <c r="DJ68" s="272"/>
      <c r="DK68" s="272"/>
      <c r="DL68" s="272"/>
      <c r="DM68" s="272"/>
      <c r="DN68" s="272"/>
      <c r="DO68" s="272"/>
      <c r="DP68" s="272"/>
      <c r="DQ68" s="272"/>
      <c r="DR68" s="272"/>
      <c r="DS68" s="272"/>
      <c r="DT68" s="272"/>
      <c r="DU68" s="272"/>
      <c r="DV68" s="272"/>
      <c r="DW68" s="272"/>
      <c r="DX68" s="272"/>
      <c r="DY68" s="272"/>
      <c r="DZ68" s="272"/>
      <c r="EA68" s="272"/>
      <c r="EB68" s="272"/>
      <c r="EC68" s="272"/>
      <c r="ED68" s="272"/>
      <c r="EE68" s="272"/>
      <c r="EF68" s="272"/>
      <c r="EG68" s="272"/>
      <c r="EH68" s="272"/>
      <c r="EI68" s="272"/>
      <c r="EJ68" s="272"/>
      <c r="EK68" s="272"/>
      <c r="EL68" s="272"/>
      <c r="EM68" s="272"/>
      <c r="EN68" s="272"/>
      <c r="EO68" s="272"/>
      <c r="EP68" s="272" t="s">
        <v>426</v>
      </c>
      <c r="EQ68" s="272" t="s">
        <v>0</v>
      </c>
      <c r="ER68" s="272"/>
      <c r="ES68" s="272"/>
      <c r="ET68" s="272"/>
      <c r="EU68" s="272"/>
      <c r="EV68" s="272"/>
      <c r="EW68" s="272"/>
      <c r="EX68" s="272"/>
      <c r="EY68" s="272"/>
      <c r="EZ68" s="272"/>
      <c r="FA68" s="272"/>
    </row>
    <row r="69" spans="1:157" s="310" customFormat="1" ht="15" customHeight="1" x14ac:dyDescent="0.2">
      <c r="A69" s="303" t="s">
        <v>407</v>
      </c>
      <c r="B69" s="304" t="s">
        <v>411</v>
      </c>
      <c r="C69" s="305">
        <v>2.8</v>
      </c>
      <c r="D69" s="306" t="s">
        <v>144</v>
      </c>
      <c r="E69" s="307">
        <f>G69+I69+K69</f>
        <v>213921</v>
      </c>
      <c r="F69" s="307">
        <f>H69+J69+L69</f>
        <v>598978</v>
      </c>
      <c r="G69" s="307"/>
      <c r="H69" s="307">
        <f>TRUNC(C69*G69,0)</f>
        <v>0</v>
      </c>
      <c r="I69" s="307"/>
      <c r="J69" s="307">
        <f>TRUNC(C69*I69,0)</f>
        <v>0</v>
      </c>
      <c r="K69" s="307">
        <v>213921</v>
      </c>
      <c r="L69" s="338">
        <f>TRUNC(C69*K69,0)</f>
        <v>598978</v>
      </c>
      <c r="M69" s="305"/>
      <c r="N69" s="306" t="s">
        <v>144</v>
      </c>
      <c r="O69" s="307">
        <f>Q69+S69+U69</f>
        <v>213921</v>
      </c>
      <c r="P69" s="307">
        <f>R69+T69+V69</f>
        <v>0</v>
      </c>
      <c r="Q69" s="307"/>
      <c r="R69" s="307">
        <f>TRUNC(M69*Q69,0)</f>
        <v>0</v>
      </c>
      <c r="S69" s="307"/>
      <c r="T69" s="307">
        <f>TRUNC(M69*S69,0)</f>
        <v>0</v>
      </c>
      <c r="U69" s="307">
        <v>213921</v>
      </c>
      <c r="V69" s="338">
        <f>TRUNC(M69*U69,0)</f>
        <v>0</v>
      </c>
      <c r="W69" s="305"/>
      <c r="X69" s="306" t="s">
        <v>144</v>
      </c>
      <c r="Y69" s="307">
        <f>AA69+AC69+AE69</f>
        <v>213921</v>
      </c>
      <c r="Z69" s="307">
        <f>AB69+AD69+AF69</f>
        <v>0</v>
      </c>
      <c r="AA69" s="307"/>
      <c r="AB69" s="307">
        <f>TRUNC(W69*AA69,0)</f>
        <v>0</v>
      </c>
      <c r="AC69" s="307"/>
      <c r="AD69" s="307">
        <f>TRUNC(W69*AC69,0)</f>
        <v>0</v>
      </c>
      <c r="AE69" s="307">
        <v>213921</v>
      </c>
      <c r="AF69" s="338">
        <f>TRUNC(W69*AE69,0)</f>
        <v>0</v>
      </c>
      <c r="AG69" s="305">
        <f>C69-M69-W69</f>
        <v>2.8</v>
      </c>
      <c r="AH69" s="306" t="s">
        <v>144</v>
      </c>
      <c r="AI69" s="307">
        <f>AK69+AM69+AO69</f>
        <v>213921</v>
      </c>
      <c r="AJ69" s="307">
        <f>AL69+AN69+AP69</f>
        <v>598978</v>
      </c>
      <c r="AK69" s="307"/>
      <c r="AL69" s="307">
        <f>TRUNC(AG69*AK69,0)</f>
        <v>0</v>
      </c>
      <c r="AM69" s="307"/>
      <c r="AN69" s="307">
        <f>TRUNC(AG69*AM69,0)</f>
        <v>0</v>
      </c>
      <c r="AO69" s="307">
        <v>213921</v>
      </c>
      <c r="AP69" s="338">
        <f>TRUNC(AG69*AO69,0)</f>
        <v>598978</v>
      </c>
      <c r="AQ69" s="308"/>
      <c r="AR69" s="309"/>
      <c r="AS69" s="309"/>
      <c r="AT69" s="309"/>
      <c r="AU69" s="309"/>
      <c r="AV69" s="309"/>
      <c r="AW69" s="309"/>
      <c r="AX69" s="309"/>
      <c r="AY69" s="309"/>
      <c r="AZ69" s="309"/>
      <c r="BA69" s="309"/>
      <c r="BB69" s="309"/>
      <c r="BC69" s="309"/>
      <c r="BD69" s="309"/>
      <c r="BE69" s="309"/>
      <c r="BF69" s="309"/>
      <c r="BG69" s="309"/>
      <c r="BH69" s="309"/>
      <c r="BI69" s="309"/>
      <c r="BJ69" s="309"/>
      <c r="BK69" s="309"/>
      <c r="BL69" s="309"/>
      <c r="BM69" s="309"/>
      <c r="BN69" s="309"/>
      <c r="BO69" s="309"/>
      <c r="BP69" s="309"/>
      <c r="BQ69" s="309"/>
      <c r="BR69" s="309"/>
      <c r="BS69" s="309"/>
      <c r="BT69" s="309"/>
      <c r="BU69" s="309"/>
      <c r="BV69" s="309"/>
      <c r="BW69" s="309"/>
      <c r="BX69" s="309"/>
      <c r="BY69" s="309"/>
      <c r="BZ69" s="309"/>
      <c r="CA69" s="309"/>
      <c r="CB69" s="309"/>
      <c r="CC69" s="309"/>
      <c r="CD69" s="309"/>
      <c r="CE69" s="309"/>
      <c r="CF69" s="309"/>
      <c r="CG69" s="309"/>
      <c r="CH69" s="309"/>
      <c r="CI69" s="309"/>
      <c r="CJ69" s="309"/>
      <c r="CK69" s="309"/>
      <c r="CL69" s="309"/>
      <c r="CM69" s="309"/>
      <c r="CN69" s="309"/>
      <c r="CO69" s="309"/>
      <c r="CP69" s="309"/>
      <c r="CQ69" s="309"/>
      <c r="CR69" s="309"/>
      <c r="CS69" s="309"/>
      <c r="CT69" s="309"/>
      <c r="CU69" s="309"/>
      <c r="CV69" s="309"/>
      <c r="CW69" s="309"/>
      <c r="CX69" s="309"/>
      <c r="CY69" s="309"/>
      <c r="CZ69" s="309"/>
      <c r="DA69" s="309"/>
      <c r="DB69" s="309"/>
      <c r="DC69" s="309"/>
      <c r="DD69" s="309"/>
      <c r="DE69" s="309"/>
      <c r="DF69" s="309"/>
      <c r="DG69" s="309"/>
      <c r="DH69" s="309"/>
      <c r="DI69" s="309"/>
      <c r="DJ69" s="309"/>
      <c r="DK69" s="309"/>
      <c r="DL69" s="309"/>
      <c r="DM69" s="309"/>
      <c r="DN69" s="309"/>
      <c r="DO69" s="309"/>
      <c r="DP69" s="309"/>
      <c r="DQ69" s="309"/>
      <c r="DR69" s="309"/>
      <c r="DS69" s="309"/>
      <c r="DT69" s="309"/>
      <c r="DU69" s="309"/>
      <c r="DV69" s="309"/>
      <c r="DW69" s="309"/>
      <c r="DX69" s="309"/>
      <c r="DY69" s="309"/>
      <c r="DZ69" s="309"/>
      <c r="EA69" s="309"/>
      <c r="EB69" s="309"/>
      <c r="EC69" s="309"/>
      <c r="ED69" s="309"/>
      <c r="EE69" s="309"/>
      <c r="EF69" s="309"/>
      <c r="EG69" s="309"/>
      <c r="EH69" s="309"/>
      <c r="EI69" s="309"/>
      <c r="EJ69" s="309"/>
      <c r="EK69" s="309"/>
      <c r="EL69" s="309"/>
      <c r="EM69" s="309"/>
      <c r="EN69" s="309"/>
      <c r="EO69" s="309"/>
      <c r="EP69" s="309" t="s">
        <v>428</v>
      </c>
      <c r="EQ69" s="309"/>
      <c r="ER69" s="309"/>
      <c r="ES69" s="309"/>
      <c r="ET69" s="309"/>
      <c r="EU69" s="309"/>
      <c r="EV69" s="309"/>
      <c r="EW69" s="309"/>
      <c r="EX69" s="309"/>
      <c r="EY69" s="309"/>
      <c r="EZ69" s="309"/>
      <c r="FA69" s="309"/>
    </row>
    <row r="70" spans="1:157" ht="15" customHeight="1" x14ac:dyDescent="0.2">
      <c r="A70" s="281" t="s">
        <v>407</v>
      </c>
      <c r="B70" s="282" t="s">
        <v>427</v>
      </c>
      <c r="C70" s="302">
        <v>2.8</v>
      </c>
      <c r="D70" s="283" t="s">
        <v>144</v>
      </c>
      <c r="E70" s="284">
        <f t="shared" si="4"/>
        <v>213921</v>
      </c>
      <c r="F70" s="284">
        <f t="shared" si="4"/>
        <v>598978</v>
      </c>
      <c r="G70" s="284"/>
      <c r="H70" s="284">
        <f t="shared" si="45"/>
        <v>0</v>
      </c>
      <c r="I70" s="284"/>
      <c r="J70" s="284">
        <f t="shared" si="46"/>
        <v>0</v>
      </c>
      <c r="K70" s="284">
        <v>213921</v>
      </c>
      <c r="L70" s="285">
        <f t="shared" si="47"/>
        <v>598978</v>
      </c>
      <c r="M70" s="302"/>
      <c r="N70" s="283" t="s">
        <v>144</v>
      </c>
      <c r="O70" s="284">
        <f t="shared" si="5"/>
        <v>213921</v>
      </c>
      <c r="P70" s="284">
        <f t="shared" si="5"/>
        <v>0</v>
      </c>
      <c r="Q70" s="284"/>
      <c r="R70" s="284">
        <f t="shared" si="48"/>
        <v>0</v>
      </c>
      <c r="S70" s="284"/>
      <c r="T70" s="284">
        <f t="shared" si="49"/>
        <v>0</v>
      </c>
      <c r="U70" s="284">
        <v>213921</v>
      </c>
      <c r="V70" s="285">
        <f t="shared" si="50"/>
        <v>0</v>
      </c>
      <c r="W70" s="302"/>
      <c r="X70" s="283" t="s">
        <v>144</v>
      </c>
      <c r="Y70" s="284">
        <f t="shared" si="6"/>
        <v>213921</v>
      </c>
      <c r="Z70" s="284">
        <f t="shared" si="6"/>
        <v>0</v>
      </c>
      <c r="AA70" s="284"/>
      <c r="AB70" s="284">
        <f t="shared" si="51"/>
        <v>0</v>
      </c>
      <c r="AC70" s="284"/>
      <c r="AD70" s="284">
        <f t="shared" si="52"/>
        <v>0</v>
      </c>
      <c r="AE70" s="284">
        <v>213921</v>
      </c>
      <c r="AF70" s="285">
        <f t="shared" si="53"/>
        <v>0</v>
      </c>
      <c r="AG70" s="302">
        <f t="shared" si="32"/>
        <v>2.8</v>
      </c>
      <c r="AH70" s="283" t="s">
        <v>144</v>
      </c>
      <c r="AI70" s="284">
        <f t="shared" si="7"/>
        <v>213921</v>
      </c>
      <c r="AJ70" s="284">
        <f t="shared" si="7"/>
        <v>598978</v>
      </c>
      <c r="AK70" s="284"/>
      <c r="AL70" s="284">
        <f t="shared" si="54"/>
        <v>0</v>
      </c>
      <c r="AM70" s="284"/>
      <c r="AN70" s="284">
        <f t="shared" si="55"/>
        <v>0</v>
      </c>
      <c r="AO70" s="284">
        <v>213921</v>
      </c>
      <c r="AP70" s="285">
        <f t="shared" si="56"/>
        <v>598978</v>
      </c>
      <c r="AQ70" s="286" t="s">
        <v>0</v>
      </c>
      <c r="AR70" s="272"/>
      <c r="AS70" s="272"/>
      <c r="AT70" s="272"/>
      <c r="AU70" s="272"/>
      <c r="AV70" s="272"/>
      <c r="AW70" s="272"/>
      <c r="AX70" s="272"/>
      <c r="AY70" s="272"/>
      <c r="AZ70" s="272"/>
      <c r="BA70" s="272"/>
      <c r="BB70" s="272"/>
      <c r="BC70" s="272"/>
      <c r="BD70" s="272"/>
      <c r="BE70" s="272"/>
      <c r="BF70" s="272"/>
      <c r="BG70" s="272"/>
      <c r="BH70" s="272"/>
      <c r="BI70" s="272"/>
      <c r="BJ70" s="272"/>
      <c r="BK70" s="272"/>
      <c r="BL70" s="272"/>
      <c r="BM70" s="272"/>
      <c r="BN70" s="272"/>
      <c r="BO70" s="272"/>
      <c r="BP70" s="272"/>
      <c r="BQ70" s="272"/>
      <c r="BR70" s="272"/>
      <c r="BS70" s="272"/>
      <c r="BT70" s="272"/>
      <c r="BU70" s="272"/>
      <c r="BV70" s="272"/>
      <c r="BW70" s="272"/>
      <c r="BX70" s="272"/>
      <c r="BY70" s="272"/>
      <c r="BZ70" s="272"/>
      <c r="CA70" s="272"/>
      <c r="CB70" s="272"/>
      <c r="CC70" s="272"/>
      <c r="CD70" s="272"/>
      <c r="CE70" s="272"/>
      <c r="CF70" s="272"/>
      <c r="CG70" s="272"/>
      <c r="CH70" s="272"/>
      <c r="CI70" s="272"/>
      <c r="CJ70" s="272"/>
      <c r="CK70" s="272"/>
      <c r="CL70" s="272"/>
      <c r="CM70" s="272"/>
      <c r="CN70" s="272"/>
      <c r="CO70" s="272"/>
      <c r="CP70" s="272"/>
      <c r="CQ70" s="272"/>
      <c r="CR70" s="272"/>
      <c r="CS70" s="272"/>
      <c r="CT70" s="272"/>
      <c r="CU70" s="272"/>
      <c r="CV70" s="272"/>
      <c r="CW70" s="272"/>
      <c r="CX70" s="272"/>
      <c r="CY70" s="272"/>
      <c r="CZ70" s="272"/>
      <c r="DA70" s="272"/>
      <c r="DB70" s="272"/>
      <c r="DC70" s="272"/>
      <c r="DD70" s="272"/>
      <c r="DE70" s="272"/>
      <c r="DF70" s="272"/>
      <c r="DG70" s="272"/>
      <c r="DH70" s="272"/>
      <c r="DI70" s="272"/>
      <c r="DJ70" s="272"/>
      <c r="DK70" s="272"/>
      <c r="DL70" s="272"/>
      <c r="DM70" s="272"/>
      <c r="DN70" s="272"/>
      <c r="DO70" s="272"/>
      <c r="DP70" s="272"/>
      <c r="DQ70" s="272"/>
      <c r="DR70" s="272"/>
      <c r="DS70" s="272"/>
      <c r="DT70" s="272"/>
      <c r="DU70" s="272"/>
      <c r="DV70" s="272"/>
      <c r="DW70" s="272"/>
      <c r="DX70" s="272"/>
      <c r="DY70" s="272"/>
      <c r="DZ70" s="272"/>
      <c r="EA70" s="272"/>
      <c r="EB70" s="272"/>
      <c r="EC70" s="272"/>
      <c r="ED70" s="272"/>
      <c r="EE70" s="272"/>
      <c r="EF70" s="272"/>
      <c r="EG70" s="272"/>
      <c r="EH70" s="272"/>
      <c r="EI70" s="272"/>
      <c r="EJ70" s="272"/>
      <c r="EK70" s="272"/>
      <c r="EL70" s="272"/>
      <c r="EM70" s="272"/>
      <c r="EN70" s="272"/>
      <c r="EO70" s="272"/>
      <c r="EP70" s="272" t="s">
        <v>428</v>
      </c>
      <c r="EQ70" s="272" t="s">
        <v>0</v>
      </c>
      <c r="ER70" s="272"/>
      <c r="ES70" s="272"/>
      <c r="ET70" s="272"/>
      <c r="EU70" s="272"/>
      <c r="EV70" s="272"/>
      <c r="EW70" s="272"/>
      <c r="EX70" s="272"/>
      <c r="EY70" s="272"/>
      <c r="EZ70" s="272"/>
      <c r="FA70" s="272"/>
    </row>
    <row r="71" spans="1:157" s="310" customFormat="1" ht="15" customHeight="1" x14ac:dyDescent="0.2">
      <c r="A71" s="303" t="s">
        <v>407</v>
      </c>
      <c r="B71" s="304" t="s">
        <v>412</v>
      </c>
      <c r="C71" s="305">
        <v>2.7</v>
      </c>
      <c r="D71" s="306" t="s">
        <v>144</v>
      </c>
      <c r="E71" s="307">
        <f>G71+I71+K71</f>
        <v>50224</v>
      </c>
      <c r="F71" s="307">
        <f>H71+J71+L71</f>
        <v>135604</v>
      </c>
      <c r="G71" s="307"/>
      <c r="H71" s="307">
        <f>TRUNC(C71*G71,0)</f>
        <v>0</v>
      </c>
      <c r="I71" s="307"/>
      <c r="J71" s="307">
        <f>TRUNC(C71*I71,0)</f>
        <v>0</v>
      </c>
      <c r="K71" s="307">
        <v>50224</v>
      </c>
      <c r="L71" s="338">
        <f>TRUNC(C71*K71,0)</f>
        <v>135604</v>
      </c>
      <c r="M71" s="305"/>
      <c r="N71" s="306" t="s">
        <v>144</v>
      </c>
      <c r="O71" s="307">
        <f>Q71+S71+U71</f>
        <v>50224</v>
      </c>
      <c r="P71" s="307">
        <f>R71+T71+V71</f>
        <v>0</v>
      </c>
      <c r="Q71" s="307"/>
      <c r="R71" s="307">
        <f>TRUNC(M71*Q71,0)</f>
        <v>0</v>
      </c>
      <c r="S71" s="307"/>
      <c r="T71" s="307">
        <f>TRUNC(M71*S71,0)</f>
        <v>0</v>
      </c>
      <c r="U71" s="307">
        <v>50224</v>
      </c>
      <c r="V71" s="338">
        <f>TRUNC(M71*U71,0)</f>
        <v>0</v>
      </c>
      <c r="W71" s="305"/>
      <c r="X71" s="306" t="s">
        <v>144</v>
      </c>
      <c r="Y71" s="307">
        <f>AA71+AC71+AE71</f>
        <v>50224</v>
      </c>
      <c r="Z71" s="307">
        <f>AB71+AD71+AF71</f>
        <v>0</v>
      </c>
      <c r="AA71" s="307"/>
      <c r="AB71" s="307">
        <f>TRUNC(W71*AA71,0)</f>
        <v>0</v>
      </c>
      <c r="AC71" s="307"/>
      <c r="AD71" s="307">
        <f>TRUNC(W71*AC71,0)</f>
        <v>0</v>
      </c>
      <c r="AE71" s="307">
        <v>50224</v>
      </c>
      <c r="AF71" s="338">
        <f>TRUNC(W71*AE71,0)</f>
        <v>0</v>
      </c>
      <c r="AG71" s="305">
        <f>C71-M71-W71</f>
        <v>2.7</v>
      </c>
      <c r="AH71" s="306" t="s">
        <v>144</v>
      </c>
      <c r="AI71" s="307">
        <f>AK71+AM71+AO71</f>
        <v>50224</v>
      </c>
      <c r="AJ71" s="307">
        <f>AL71+AN71+AP71</f>
        <v>135604</v>
      </c>
      <c r="AK71" s="307"/>
      <c r="AL71" s="307">
        <f>TRUNC(AG71*AK71,0)</f>
        <v>0</v>
      </c>
      <c r="AM71" s="307"/>
      <c r="AN71" s="307">
        <f>TRUNC(AG71*AM71,0)</f>
        <v>0</v>
      </c>
      <c r="AO71" s="307">
        <v>50224</v>
      </c>
      <c r="AP71" s="338">
        <f>TRUNC(AG71*AO71,0)</f>
        <v>135604</v>
      </c>
      <c r="AQ71" s="308"/>
      <c r="AR71" s="309"/>
      <c r="AS71" s="309"/>
      <c r="AT71" s="309"/>
      <c r="AU71" s="309"/>
      <c r="AV71" s="309"/>
      <c r="AW71" s="309"/>
      <c r="AX71" s="309"/>
      <c r="AY71" s="309"/>
      <c r="AZ71" s="309"/>
      <c r="BA71" s="309"/>
      <c r="BB71" s="309"/>
      <c r="BC71" s="309"/>
      <c r="BD71" s="309"/>
      <c r="BE71" s="309"/>
      <c r="BF71" s="309"/>
      <c r="BG71" s="309"/>
      <c r="BH71" s="309"/>
      <c r="BI71" s="309"/>
      <c r="BJ71" s="309"/>
      <c r="BK71" s="309"/>
      <c r="BL71" s="309"/>
      <c r="BM71" s="309"/>
      <c r="BN71" s="309"/>
      <c r="BO71" s="309"/>
      <c r="BP71" s="309"/>
      <c r="BQ71" s="309"/>
      <c r="BR71" s="309"/>
      <c r="BS71" s="309"/>
      <c r="BT71" s="309"/>
      <c r="BU71" s="309"/>
      <c r="BV71" s="309"/>
      <c r="BW71" s="309"/>
      <c r="BX71" s="309"/>
      <c r="BY71" s="309"/>
      <c r="BZ71" s="309"/>
      <c r="CA71" s="309"/>
      <c r="CB71" s="309"/>
      <c r="CC71" s="309"/>
      <c r="CD71" s="309"/>
      <c r="CE71" s="309"/>
      <c r="CF71" s="309"/>
      <c r="CG71" s="309"/>
      <c r="CH71" s="309"/>
      <c r="CI71" s="309"/>
      <c r="CJ71" s="309"/>
      <c r="CK71" s="309"/>
      <c r="CL71" s="309"/>
      <c r="CM71" s="309"/>
      <c r="CN71" s="309"/>
      <c r="CO71" s="309"/>
      <c r="CP71" s="309"/>
      <c r="CQ71" s="309"/>
      <c r="CR71" s="309"/>
      <c r="CS71" s="309"/>
      <c r="CT71" s="309"/>
      <c r="CU71" s="309"/>
      <c r="CV71" s="309"/>
      <c r="CW71" s="309"/>
      <c r="CX71" s="309"/>
      <c r="CY71" s="309"/>
      <c r="CZ71" s="309"/>
      <c r="DA71" s="309"/>
      <c r="DB71" s="309"/>
      <c r="DC71" s="309"/>
      <c r="DD71" s="309"/>
      <c r="DE71" s="309"/>
      <c r="DF71" s="309"/>
      <c r="DG71" s="309"/>
      <c r="DH71" s="309"/>
      <c r="DI71" s="309"/>
      <c r="DJ71" s="309"/>
      <c r="DK71" s="309"/>
      <c r="DL71" s="309"/>
      <c r="DM71" s="309"/>
      <c r="DN71" s="309"/>
      <c r="DO71" s="309"/>
      <c r="DP71" s="309"/>
      <c r="DQ71" s="309"/>
      <c r="DR71" s="309"/>
      <c r="DS71" s="309"/>
      <c r="DT71" s="309"/>
      <c r="DU71" s="309"/>
      <c r="DV71" s="309"/>
      <c r="DW71" s="309"/>
      <c r="DX71" s="309"/>
      <c r="DY71" s="309"/>
      <c r="DZ71" s="309"/>
      <c r="EA71" s="309"/>
      <c r="EB71" s="309"/>
      <c r="EC71" s="309"/>
      <c r="ED71" s="309"/>
      <c r="EE71" s="309"/>
      <c r="EF71" s="309"/>
      <c r="EG71" s="309"/>
      <c r="EH71" s="309"/>
      <c r="EI71" s="309"/>
      <c r="EJ71" s="309"/>
      <c r="EK71" s="309"/>
      <c r="EL71" s="309"/>
      <c r="EM71" s="309"/>
      <c r="EN71" s="309"/>
      <c r="EO71" s="309"/>
      <c r="EP71" s="309" t="s">
        <v>419</v>
      </c>
      <c r="EQ71" s="309"/>
      <c r="ER71" s="309"/>
      <c r="ES71" s="309"/>
      <c r="ET71" s="309"/>
      <c r="EU71" s="309"/>
      <c r="EV71" s="309"/>
      <c r="EW71" s="309"/>
      <c r="EX71" s="309"/>
      <c r="EY71" s="309"/>
      <c r="EZ71" s="309"/>
      <c r="FA71" s="309"/>
    </row>
    <row r="72" spans="1:157" ht="15" customHeight="1" x14ac:dyDescent="0.2">
      <c r="A72" s="281" t="s">
        <v>407</v>
      </c>
      <c r="B72" s="339" t="s">
        <v>418</v>
      </c>
      <c r="C72" s="302">
        <v>2.7</v>
      </c>
      <c r="D72" s="283" t="s">
        <v>144</v>
      </c>
      <c r="E72" s="284">
        <f t="shared" si="4"/>
        <v>50224</v>
      </c>
      <c r="F72" s="284">
        <f t="shared" si="4"/>
        <v>135604</v>
      </c>
      <c r="G72" s="284"/>
      <c r="H72" s="284">
        <f t="shared" si="45"/>
        <v>0</v>
      </c>
      <c r="I72" s="284"/>
      <c r="J72" s="284">
        <f t="shared" si="46"/>
        <v>0</v>
      </c>
      <c r="K72" s="284">
        <v>50224</v>
      </c>
      <c r="L72" s="285">
        <f t="shared" si="47"/>
        <v>135604</v>
      </c>
      <c r="M72" s="302"/>
      <c r="N72" s="283" t="s">
        <v>144</v>
      </c>
      <c r="O72" s="284">
        <f t="shared" si="5"/>
        <v>50224</v>
      </c>
      <c r="P72" s="284">
        <f t="shared" si="5"/>
        <v>0</v>
      </c>
      <c r="Q72" s="284"/>
      <c r="R72" s="284">
        <f t="shared" si="48"/>
        <v>0</v>
      </c>
      <c r="S72" s="284"/>
      <c r="T72" s="284">
        <f t="shared" si="49"/>
        <v>0</v>
      </c>
      <c r="U72" s="284">
        <v>50224</v>
      </c>
      <c r="V72" s="285">
        <f t="shared" si="50"/>
        <v>0</v>
      </c>
      <c r="W72" s="302"/>
      <c r="X72" s="283" t="s">
        <v>144</v>
      </c>
      <c r="Y72" s="284">
        <f t="shared" si="6"/>
        <v>50224</v>
      </c>
      <c r="Z72" s="284">
        <f t="shared" si="6"/>
        <v>0</v>
      </c>
      <c r="AA72" s="284"/>
      <c r="AB72" s="284">
        <f t="shared" si="51"/>
        <v>0</v>
      </c>
      <c r="AC72" s="284"/>
      <c r="AD72" s="284">
        <f t="shared" si="52"/>
        <v>0</v>
      </c>
      <c r="AE72" s="284">
        <v>50224</v>
      </c>
      <c r="AF72" s="285">
        <f t="shared" si="53"/>
        <v>0</v>
      </c>
      <c r="AG72" s="302">
        <f t="shared" si="32"/>
        <v>2.7</v>
      </c>
      <c r="AH72" s="283" t="s">
        <v>144</v>
      </c>
      <c r="AI72" s="284">
        <f t="shared" si="7"/>
        <v>50224</v>
      </c>
      <c r="AJ72" s="284">
        <f t="shared" si="7"/>
        <v>135604</v>
      </c>
      <c r="AK72" s="284"/>
      <c r="AL72" s="284">
        <f t="shared" si="54"/>
        <v>0</v>
      </c>
      <c r="AM72" s="284"/>
      <c r="AN72" s="284">
        <f t="shared" si="55"/>
        <v>0</v>
      </c>
      <c r="AO72" s="284">
        <v>50224</v>
      </c>
      <c r="AP72" s="285">
        <f t="shared" si="56"/>
        <v>135604</v>
      </c>
      <c r="AQ72" s="286" t="s">
        <v>0</v>
      </c>
      <c r="AR72" s="272"/>
      <c r="AS72" s="272"/>
      <c r="AT72" s="272"/>
      <c r="AU72" s="272"/>
      <c r="AV72" s="272"/>
      <c r="AW72" s="272"/>
      <c r="AX72" s="272"/>
      <c r="AY72" s="272"/>
      <c r="AZ72" s="272"/>
      <c r="BA72" s="272"/>
      <c r="BB72" s="272"/>
      <c r="BC72" s="272"/>
      <c r="BD72" s="272"/>
      <c r="BE72" s="272"/>
      <c r="BF72" s="272"/>
      <c r="BG72" s="272"/>
      <c r="BH72" s="272"/>
      <c r="BI72" s="272"/>
      <c r="BJ72" s="272"/>
      <c r="BK72" s="272"/>
      <c r="BL72" s="272"/>
      <c r="BM72" s="272"/>
      <c r="BN72" s="272"/>
      <c r="BO72" s="272"/>
      <c r="BP72" s="272"/>
      <c r="BQ72" s="272"/>
      <c r="BR72" s="272"/>
      <c r="BS72" s="272"/>
      <c r="BT72" s="272"/>
      <c r="BU72" s="272"/>
      <c r="BV72" s="272"/>
      <c r="BW72" s="272"/>
      <c r="BX72" s="272"/>
      <c r="BY72" s="272"/>
      <c r="BZ72" s="272"/>
      <c r="CA72" s="272"/>
      <c r="CB72" s="272"/>
      <c r="CC72" s="272"/>
      <c r="CD72" s="272"/>
      <c r="CE72" s="272"/>
      <c r="CF72" s="272"/>
      <c r="CG72" s="272"/>
      <c r="CH72" s="272"/>
      <c r="CI72" s="272"/>
      <c r="CJ72" s="272"/>
      <c r="CK72" s="272"/>
      <c r="CL72" s="272"/>
      <c r="CM72" s="272"/>
      <c r="CN72" s="272"/>
      <c r="CO72" s="272"/>
      <c r="CP72" s="272"/>
      <c r="CQ72" s="272"/>
      <c r="CR72" s="272"/>
      <c r="CS72" s="272"/>
      <c r="CT72" s="272"/>
      <c r="CU72" s="272"/>
      <c r="CV72" s="272"/>
      <c r="CW72" s="272"/>
      <c r="CX72" s="272"/>
      <c r="CY72" s="272"/>
      <c r="CZ72" s="272"/>
      <c r="DA72" s="272"/>
      <c r="DB72" s="272"/>
      <c r="DC72" s="272"/>
      <c r="DD72" s="272"/>
      <c r="DE72" s="272"/>
      <c r="DF72" s="272"/>
      <c r="DG72" s="272"/>
      <c r="DH72" s="272"/>
      <c r="DI72" s="272"/>
      <c r="DJ72" s="272"/>
      <c r="DK72" s="272"/>
      <c r="DL72" s="272"/>
      <c r="DM72" s="272"/>
      <c r="DN72" s="272"/>
      <c r="DO72" s="272"/>
      <c r="DP72" s="272"/>
      <c r="DQ72" s="272"/>
      <c r="DR72" s="272"/>
      <c r="DS72" s="272"/>
      <c r="DT72" s="272"/>
      <c r="DU72" s="272"/>
      <c r="DV72" s="272"/>
      <c r="DW72" s="272"/>
      <c r="DX72" s="272"/>
      <c r="DY72" s="272"/>
      <c r="DZ72" s="272"/>
      <c r="EA72" s="272"/>
      <c r="EB72" s="272"/>
      <c r="EC72" s="272"/>
      <c r="ED72" s="272"/>
      <c r="EE72" s="272"/>
      <c r="EF72" s="272"/>
      <c r="EG72" s="272"/>
      <c r="EH72" s="272"/>
      <c r="EI72" s="272"/>
      <c r="EJ72" s="272"/>
      <c r="EK72" s="272"/>
      <c r="EL72" s="272"/>
      <c r="EM72" s="272"/>
      <c r="EN72" s="272"/>
      <c r="EO72" s="272"/>
      <c r="EP72" s="272" t="s">
        <v>419</v>
      </c>
      <c r="EQ72" s="272" t="s">
        <v>0</v>
      </c>
      <c r="ER72" s="272"/>
      <c r="ES72" s="272"/>
      <c r="ET72" s="272"/>
      <c r="EU72" s="272"/>
      <c r="EV72" s="272"/>
      <c r="EW72" s="272"/>
      <c r="EX72" s="272"/>
      <c r="EY72" s="272"/>
      <c r="EZ72" s="272"/>
      <c r="FA72" s="272"/>
    </row>
    <row r="73" spans="1:157" s="310" customFormat="1" ht="15" customHeight="1" x14ac:dyDescent="0.2">
      <c r="A73" s="303" t="s">
        <v>413</v>
      </c>
      <c r="B73" s="304" t="s">
        <v>414</v>
      </c>
      <c r="C73" s="305">
        <v>3248.7</v>
      </c>
      <c r="D73" s="306" t="s">
        <v>144</v>
      </c>
      <c r="E73" s="307">
        <f>G73+I73+K73</f>
        <v>13904</v>
      </c>
      <c r="F73" s="307">
        <f>H73+J73+L73</f>
        <v>45169924</v>
      </c>
      <c r="G73" s="307"/>
      <c r="H73" s="307">
        <f>TRUNC(C73*G73,0)</f>
        <v>0</v>
      </c>
      <c r="I73" s="307"/>
      <c r="J73" s="307">
        <f>TRUNC(C73*I73,0)</f>
        <v>0</v>
      </c>
      <c r="K73" s="307">
        <v>13904</v>
      </c>
      <c r="L73" s="338">
        <f>TRUNC(C73*K73,0)</f>
        <v>45169924</v>
      </c>
      <c r="M73" s="305"/>
      <c r="N73" s="306" t="s">
        <v>144</v>
      </c>
      <c r="O73" s="307">
        <f>Q73+S73+U73</f>
        <v>13904</v>
      </c>
      <c r="P73" s="307">
        <f>R73+T73+V73</f>
        <v>0</v>
      </c>
      <c r="Q73" s="307"/>
      <c r="R73" s="307">
        <f>TRUNC(M73*Q73,0)</f>
        <v>0</v>
      </c>
      <c r="S73" s="307"/>
      <c r="T73" s="307">
        <f>TRUNC(M73*S73,0)</f>
        <v>0</v>
      </c>
      <c r="U73" s="307">
        <v>13904</v>
      </c>
      <c r="V73" s="338">
        <f>TRUNC(M73*U73,0)</f>
        <v>0</v>
      </c>
      <c r="W73" s="305"/>
      <c r="X73" s="306" t="s">
        <v>144</v>
      </c>
      <c r="Y73" s="307">
        <f>AA73+AC73+AE73</f>
        <v>13904</v>
      </c>
      <c r="Z73" s="307">
        <f>AB73+AD73+AF73</f>
        <v>0</v>
      </c>
      <c r="AA73" s="307"/>
      <c r="AB73" s="307">
        <f>TRUNC(W73*AA73,0)</f>
        <v>0</v>
      </c>
      <c r="AC73" s="307"/>
      <c r="AD73" s="307">
        <f>TRUNC(W73*AC73,0)</f>
        <v>0</v>
      </c>
      <c r="AE73" s="307">
        <v>13904</v>
      </c>
      <c r="AF73" s="338">
        <f>TRUNC(W73*AE73,0)</f>
        <v>0</v>
      </c>
      <c r="AG73" s="305">
        <f>C73-M73-W73</f>
        <v>3248.7</v>
      </c>
      <c r="AH73" s="306" t="s">
        <v>144</v>
      </c>
      <c r="AI73" s="307">
        <f>AK73+AM73+AO73</f>
        <v>13904</v>
      </c>
      <c r="AJ73" s="307">
        <f>AL73+AN73+AP73</f>
        <v>45169924</v>
      </c>
      <c r="AK73" s="307"/>
      <c r="AL73" s="307">
        <f>TRUNC(AG73*AK73,0)</f>
        <v>0</v>
      </c>
      <c r="AM73" s="307"/>
      <c r="AN73" s="307">
        <f>TRUNC(AG73*AM73,0)</f>
        <v>0</v>
      </c>
      <c r="AO73" s="307">
        <v>13904</v>
      </c>
      <c r="AP73" s="338">
        <f>TRUNC(AG73*AO73,0)</f>
        <v>45169924</v>
      </c>
      <c r="AQ73" s="308"/>
      <c r="AR73" s="309"/>
      <c r="AS73" s="309"/>
      <c r="AT73" s="309"/>
      <c r="AU73" s="309"/>
      <c r="AV73" s="309"/>
      <c r="AW73" s="309"/>
      <c r="AX73" s="309"/>
      <c r="AY73" s="309"/>
      <c r="AZ73" s="309"/>
      <c r="BA73" s="309"/>
      <c r="BB73" s="309"/>
      <c r="BC73" s="309"/>
      <c r="BD73" s="309"/>
      <c r="BE73" s="309"/>
      <c r="BF73" s="309"/>
      <c r="BG73" s="309"/>
      <c r="BH73" s="309"/>
      <c r="BI73" s="309"/>
      <c r="BJ73" s="309"/>
      <c r="BK73" s="309"/>
      <c r="BL73" s="309"/>
      <c r="BM73" s="309"/>
      <c r="BN73" s="309"/>
      <c r="BO73" s="309"/>
      <c r="BP73" s="309"/>
      <c r="BQ73" s="309"/>
      <c r="BR73" s="309"/>
      <c r="BS73" s="309"/>
      <c r="BT73" s="309"/>
      <c r="BU73" s="309"/>
      <c r="BV73" s="309"/>
      <c r="BW73" s="309"/>
      <c r="BX73" s="309"/>
      <c r="BY73" s="309"/>
      <c r="BZ73" s="309"/>
      <c r="CA73" s="309"/>
      <c r="CB73" s="309"/>
      <c r="CC73" s="309"/>
      <c r="CD73" s="309"/>
      <c r="CE73" s="309"/>
      <c r="CF73" s="309"/>
      <c r="CG73" s="309"/>
      <c r="CH73" s="309"/>
      <c r="CI73" s="309"/>
      <c r="CJ73" s="309"/>
      <c r="CK73" s="309"/>
      <c r="CL73" s="309"/>
      <c r="CM73" s="309"/>
      <c r="CN73" s="309"/>
      <c r="CO73" s="309"/>
      <c r="CP73" s="309"/>
      <c r="CQ73" s="309"/>
      <c r="CR73" s="309"/>
      <c r="CS73" s="309"/>
      <c r="CT73" s="309"/>
      <c r="CU73" s="309"/>
      <c r="CV73" s="309"/>
      <c r="CW73" s="309"/>
      <c r="CX73" s="309"/>
      <c r="CY73" s="309"/>
      <c r="CZ73" s="309"/>
      <c r="DA73" s="309"/>
      <c r="DB73" s="309"/>
      <c r="DC73" s="309"/>
      <c r="DD73" s="309"/>
      <c r="DE73" s="309"/>
      <c r="DF73" s="309"/>
      <c r="DG73" s="309"/>
      <c r="DH73" s="309"/>
      <c r="DI73" s="309"/>
      <c r="DJ73" s="309"/>
      <c r="DK73" s="309"/>
      <c r="DL73" s="309"/>
      <c r="DM73" s="309"/>
      <c r="DN73" s="309"/>
      <c r="DO73" s="309"/>
      <c r="DP73" s="309"/>
      <c r="DQ73" s="309"/>
      <c r="DR73" s="309"/>
      <c r="DS73" s="309"/>
      <c r="DT73" s="309"/>
      <c r="DU73" s="309"/>
      <c r="DV73" s="309"/>
      <c r="DW73" s="309"/>
      <c r="DX73" s="309"/>
      <c r="DY73" s="309"/>
      <c r="DZ73" s="309"/>
      <c r="EA73" s="309"/>
      <c r="EB73" s="309"/>
      <c r="EC73" s="309"/>
      <c r="ED73" s="309"/>
      <c r="EE73" s="309"/>
      <c r="EF73" s="309"/>
      <c r="EG73" s="309"/>
      <c r="EH73" s="309"/>
      <c r="EI73" s="309"/>
      <c r="EJ73" s="309"/>
      <c r="EK73" s="309"/>
      <c r="EL73" s="309"/>
      <c r="EM73" s="309"/>
      <c r="EN73" s="309"/>
      <c r="EO73" s="309"/>
      <c r="EP73" s="309" t="s">
        <v>421</v>
      </c>
      <c r="EQ73" s="309"/>
      <c r="ER73" s="309"/>
      <c r="ES73" s="309"/>
      <c r="ET73" s="309"/>
      <c r="EU73" s="309"/>
      <c r="EV73" s="309"/>
      <c r="EW73" s="309"/>
      <c r="EX73" s="309"/>
      <c r="EY73" s="309"/>
      <c r="EZ73" s="309"/>
      <c r="FA73" s="309"/>
    </row>
    <row r="74" spans="1:157" ht="15" customHeight="1" x14ac:dyDescent="0.2">
      <c r="A74" s="281" t="s">
        <v>413</v>
      </c>
      <c r="B74" s="282" t="s">
        <v>420</v>
      </c>
      <c r="C74" s="302">
        <v>3248.7</v>
      </c>
      <c r="D74" s="283" t="s">
        <v>144</v>
      </c>
      <c r="E74" s="284">
        <f t="shared" si="4"/>
        <v>13904</v>
      </c>
      <c r="F74" s="284">
        <f t="shared" si="4"/>
        <v>45169924</v>
      </c>
      <c r="G74" s="284"/>
      <c r="H74" s="284">
        <f t="shared" si="45"/>
        <v>0</v>
      </c>
      <c r="I74" s="284"/>
      <c r="J74" s="284">
        <f t="shared" si="46"/>
        <v>0</v>
      </c>
      <c r="K74" s="284">
        <v>13904</v>
      </c>
      <c r="L74" s="285">
        <f t="shared" si="47"/>
        <v>45169924</v>
      </c>
      <c r="M74" s="302"/>
      <c r="N74" s="283" t="s">
        <v>144</v>
      </c>
      <c r="O74" s="284">
        <f t="shared" si="5"/>
        <v>13904</v>
      </c>
      <c r="P74" s="284">
        <f t="shared" si="5"/>
        <v>0</v>
      </c>
      <c r="Q74" s="284"/>
      <c r="R74" s="284">
        <f t="shared" si="48"/>
        <v>0</v>
      </c>
      <c r="S74" s="284"/>
      <c r="T74" s="284">
        <f t="shared" si="49"/>
        <v>0</v>
      </c>
      <c r="U74" s="284">
        <v>13904</v>
      </c>
      <c r="V74" s="285">
        <f t="shared" si="50"/>
        <v>0</v>
      </c>
      <c r="W74" s="302"/>
      <c r="X74" s="283" t="s">
        <v>144</v>
      </c>
      <c r="Y74" s="284">
        <f t="shared" si="6"/>
        <v>13904</v>
      </c>
      <c r="Z74" s="284">
        <f t="shared" si="6"/>
        <v>0</v>
      </c>
      <c r="AA74" s="284"/>
      <c r="AB74" s="284">
        <f t="shared" si="51"/>
        <v>0</v>
      </c>
      <c r="AC74" s="284"/>
      <c r="AD74" s="284">
        <f t="shared" si="52"/>
        <v>0</v>
      </c>
      <c r="AE74" s="284">
        <v>13904</v>
      </c>
      <c r="AF74" s="285">
        <f t="shared" si="53"/>
        <v>0</v>
      </c>
      <c r="AG74" s="302">
        <f t="shared" si="32"/>
        <v>3248.7</v>
      </c>
      <c r="AH74" s="283" t="s">
        <v>144</v>
      </c>
      <c r="AI74" s="284">
        <f t="shared" si="7"/>
        <v>13904</v>
      </c>
      <c r="AJ74" s="284">
        <f t="shared" si="7"/>
        <v>45169924</v>
      </c>
      <c r="AK74" s="284"/>
      <c r="AL74" s="284">
        <f t="shared" si="54"/>
        <v>0</v>
      </c>
      <c r="AM74" s="284"/>
      <c r="AN74" s="284">
        <f t="shared" si="55"/>
        <v>0</v>
      </c>
      <c r="AO74" s="284">
        <v>13904</v>
      </c>
      <c r="AP74" s="285">
        <f t="shared" si="56"/>
        <v>45169924</v>
      </c>
      <c r="AQ74" s="286" t="s">
        <v>0</v>
      </c>
      <c r="AR74" s="272"/>
      <c r="AS74" s="272"/>
      <c r="AT74" s="272"/>
      <c r="AU74" s="272"/>
      <c r="AV74" s="272"/>
      <c r="AW74" s="272"/>
      <c r="AX74" s="272"/>
      <c r="AY74" s="272"/>
      <c r="AZ74" s="272"/>
      <c r="BA74" s="272"/>
      <c r="BB74" s="272"/>
      <c r="BC74" s="272"/>
      <c r="BD74" s="272"/>
      <c r="BE74" s="272"/>
      <c r="BF74" s="272"/>
      <c r="BG74" s="272"/>
      <c r="BH74" s="272"/>
      <c r="BI74" s="272"/>
      <c r="BJ74" s="272"/>
      <c r="BK74" s="272"/>
      <c r="BL74" s="272"/>
      <c r="BM74" s="272"/>
      <c r="BN74" s="272"/>
      <c r="BO74" s="272"/>
      <c r="BP74" s="272"/>
      <c r="BQ74" s="272"/>
      <c r="BR74" s="272"/>
      <c r="BS74" s="272"/>
      <c r="BT74" s="272"/>
      <c r="BU74" s="272"/>
      <c r="BV74" s="272"/>
      <c r="BW74" s="272"/>
      <c r="BX74" s="272"/>
      <c r="BY74" s="272"/>
      <c r="BZ74" s="272"/>
      <c r="CA74" s="272"/>
      <c r="CB74" s="272"/>
      <c r="CC74" s="272"/>
      <c r="CD74" s="272"/>
      <c r="CE74" s="272"/>
      <c r="CF74" s="272"/>
      <c r="CG74" s="272"/>
      <c r="CH74" s="272"/>
      <c r="CI74" s="272"/>
      <c r="CJ74" s="272"/>
      <c r="CK74" s="272"/>
      <c r="CL74" s="272"/>
      <c r="CM74" s="272"/>
      <c r="CN74" s="272"/>
      <c r="CO74" s="272"/>
      <c r="CP74" s="272"/>
      <c r="CQ74" s="272"/>
      <c r="CR74" s="272"/>
      <c r="CS74" s="272"/>
      <c r="CT74" s="272"/>
      <c r="CU74" s="272"/>
      <c r="CV74" s="272"/>
      <c r="CW74" s="272"/>
      <c r="CX74" s="272"/>
      <c r="CY74" s="272"/>
      <c r="CZ74" s="272"/>
      <c r="DA74" s="272"/>
      <c r="DB74" s="272"/>
      <c r="DC74" s="272"/>
      <c r="DD74" s="272"/>
      <c r="DE74" s="272"/>
      <c r="DF74" s="272"/>
      <c r="DG74" s="272"/>
      <c r="DH74" s="272"/>
      <c r="DI74" s="272"/>
      <c r="DJ74" s="272"/>
      <c r="DK74" s="272"/>
      <c r="DL74" s="272"/>
      <c r="DM74" s="272"/>
      <c r="DN74" s="272"/>
      <c r="DO74" s="272"/>
      <c r="DP74" s="272"/>
      <c r="DQ74" s="272"/>
      <c r="DR74" s="272"/>
      <c r="DS74" s="272"/>
      <c r="DT74" s="272"/>
      <c r="DU74" s="272"/>
      <c r="DV74" s="272"/>
      <c r="DW74" s="272"/>
      <c r="DX74" s="272"/>
      <c r="DY74" s="272"/>
      <c r="DZ74" s="272"/>
      <c r="EA74" s="272"/>
      <c r="EB74" s="272"/>
      <c r="EC74" s="272"/>
      <c r="ED74" s="272"/>
      <c r="EE74" s="272"/>
      <c r="EF74" s="272"/>
      <c r="EG74" s="272"/>
      <c r="EH74" s="272"/>
      <c r="EI74" s="272"/>
      <c r="EJ74" s="272"/>
      <c r="EK74" s="272"/>
      <c r="EL74" s="272"/>
      <c r="EM74" s="272"/>
      <c r="EN74" s="272"/>
      <c r="EO74" s="272"/>
      <c r="EP74" s="272" t="s">
        <v>421</v>
      </c>
      <c r="EQ74" s="272" t="s">
        <v>0</v>
      </c>
      <c r="ER74" s="272"/>
      <c r="ES74" s="272"/>
      <c r="ET74" s="272"/>
      <c r="EU74" s="272"/>
      <c r="EV74" s="272"/>
      <c r="EW74" s="272"/>
      <c r="EX74" s="272"/>
      <c r="EY74" s="272"/>
      <c r="EZ74" s="272"/>
      <c r="FA74" s="272"/>
    </row>
    <row r="75" spans="1:157" s="301" customFormat="1" ht="15" customHeight="1" x14ac:dyDescent="0.2">
      <c r="A75" s="294" t="s">
        <v>431</v>
      </c>
      <c r="B75" s="295"/>
      <c r="C75" s="349">
        <v>0</v>
      </c>
      <c r="D75" s="297"/>
      <c r="E75" s="298">
        <f>G75+I75+K75</f>
        <v>0</v>
      </c>
      <c r="F75" s="298">
        <f>H75+J75+L75</f>
        <v>36264547</v>
      </c>
      <c r="G75" s="298"/>
      <c r="H75" s="298">
        <f>SUM(H77:H81)</f>
        <v>0</v>
      </c>
      <c r="I75" s="298"/>
      <c r="J75" s="298">
        <f>SUM(J77:J81)</f>
        <v>0</v>
      </c>
      <c r="K75" s="298">
        <v>0</v>
      </c>
      <c r="L75" s="379">
        <f>SUM(L77,L79,L81)</f>
        <v>36264547</v>
      </c>
      <c r="M75" s="349"/>
      <c r="N75" s="297"/>
      <c r="O75" s="298">
        <f>Q75+S75+U75</f>
        <v>0</v>
      </c>
      <c r="P75" s="298">
        <f>R75+T75+V75</f>
        <v>0</v>
      </c>
      <c r="Q75" s="298"/>
      <c r="R75" s="298">
        <f>SUM(R77:R81)</f>
        <v>0</v>
      </c>
      <c r="S75" s="298"/>
      <c r="T75" s="298">
        <f>SUM(T77:T81)</f>
        <v>0</v>
      </c>
      <c r="U75" s="298">
        <v>0</v>
      </c>
      <c r="V75" s="350">
        <f>SUM(V77:V81)</f>
        <v>0</v>
      </c>
      <c r="W75" s="349"/>
      <c r="X75" s="297"/>
      <c r="Y75" s="298">
        <f>AA75+AC75+AE75</f>
        <v>0</v>
      </c>
      <c r="Z75" s="298">
        <f>AB75+AD75+AF75</f>
        <v>0</v>
      </c>
      <c r="AA75" s="298"/>
      <c r="AB75" s="298">
        <f>SUM(AB77:AB81)</f>
        <v>0</v>
      </c>
      <c r="AC75" s="298"/>
      <c r="AD75" s="298">
        <f>SUM(AD77:AD81)</f>
        <v>0</v>
      </c>
      <c r="AE75" s="298">
        <v>0</v>
      </c>
      <c r="AF75" s="350">
        <f>SUM(AF77:AF81)</f>
        <v>0</v>
      </c>
      <c r="AG75" s="349">
        <f>C75-M75-W75</f>
        <v>0</v>
      </c>
      <c r="AH75" s="297"/>
      <c r="AI75" s="298">
        <f>AK75+AM75+AO75</f>
        <v>0</v>
      </c>
      <c r="AJ75" s="298">
        <f>AL75+AN75+AP75</f>
        <v>64253434</v>
      </c>
      <c r="AK75" s="298"/>
      <c r="AL75" s="298">
        <f>SUM(AL77:AL81)</f>
        <v>0</v>
      </c>
      <c r="AM75" s="298"/>
      <c r="AN75" s="298">
        <f>SUM(AN77:AN81)</f>
        <v>0</v>
      </c>
      <c r="AO75" s="298">
        <v>0</v>
      </c>
      <c r="AP75" s="350">
        <f>SUM(AP77:AP81)</f>
        <v>64253434</v>
      </c>
      <c r="AQ75" s="299"/>
      <c r="AR75" s="300"/>
      <c r="AS75" s="300"/>
      <c r="AT75" s="300"/>
      <c r="AU75" s="300"/>
      <c r="AV75" s="300"/>
      <c r="AW75" s="300"/>
      <c r="AX75" s="300"/>
      <c r="AY75" s="300"/>
      <c r="AZ75" s="300"/>
      <c r="BA75" s="300"/>
      <c r="BB75" s="300"/>
      <c r="BC75" s="300"/>
      <c r="BD75" s="300"/>
      <c r="BE75" s="300"/>
      <c r="BF75" s="300"/>
      <c r="BG75" s="300"/>
      <c r="BH75" s="300"/>
      <c r="BI75" s="300"/>
      <c r="BJ75" s="300"/>
      <c r="BK75" s="300"/>
      <c r="BL75" s="300"/>
      <c r="BM75" s="300"/>
      <c r="BN75" s="300"/>
      <c r="BO75" s="300"/>
      <c r="BP75" s="300"/>
      <c r="BQ75" s="300"/>
      <c r="BR75" s="300"/>
      <c r="BS75" s="300"/>
      <c r="BT75" s="300"/>
      <c r="BU75" s="300"/>
      <c r="BV75" s="300"/>
      <c r="BW75" s="300"/>
      <c r="BX75" s="300"/>
      <c r="BY75" s="300"/>
      <c r="BZ75" s="300"/>
      <c r="CA75" s="300"/>
      <c r="CB75" s="300"/>
      <c r="CC75" s="300"/>
      <c r="CD75" s="300"/>
      <c r="CE75" s="300"/>
      <c r="CF75" s="300"/>
      <c r="CG75" s="300"/>
      <c r="CH75" s="300"/>
      <c r="CI75" s="300"/>
      <c r="CJ75" s="300"/>
      <c r="CK75" s="300"/>
      <c r="CL75" s="300"/>
      <c r="CM75" s="300"/>
      <c r="CN75" s="300"/>
      <c r="CO75" s="300"/>
      <c r="CP75" s="300"/>
      <c r="CQ75" s="300"/>
      <c r="CR75" s="300"/>
      <c r="CS75" s="300"/>
      <c r="CT75" s="300"/>
      <c r="CU75" s="300"/>
      <c r="CV75" s="300"/>
      <c r="CW75" s="300"/>
      <c r="CX75" s="300"/>
      <c r="CY75" s="300"/>
      <c r="CZ75" s="300"/>
      <c r="DA75" s="300"/>
      <c r="DB75" s="300"/>
      <c r="DC75" s="300"/>
      <c r="DD75" s="300"/>
      <c r="DE75" s="300"/>
      <c r="DF75" s="300"/>
      <c r="DG75" s="300"/>
      <c r="DH75" s="300"/>
      <c r="DI75" s="300"/>
      <c r="DJ75" s="300"/>
      <c r="DK75" s="300"/>
      <c r="DL75" s="300"/>
      <c r="DM75" s="300"/>
      <c r="DN75" s="300"/>
      <c r="DO75" s="300"/>
      <c r="DP75" s="300"/>
      <c r="DQ75" s="300"/>
      <c r="DR75" s="300"/>
      <c r="DS75" s="300"/>
      <c r="DT75" s="300"/>
      <c r="DU75" s="300"/>
      <c r="DV75" s="300"/>
      <c r="DW75" s="300"/>
      <c r="DX75" s="300"/>
      <c r="DY75" s="300"/>
      <c r="DZ75" s="300"/>
      <c r="EA75" s="300"/>
      <c r="EB75" s="300"/>
      <c r="EC75" s="300"/>
      <c r="ED75" s="300"/>
      <c r="EE75" s="300"/>
      <c r="EF75" s="300"/>
      <c r="EG75" s="300"/>
      <c r="EH75" s="300"/>
      <c r="EI75" s="300"/>
      <c r="EJ75" s="300"/>
      <c r="EK75" s="300"/>
      <c r="EL75" s="300"/>
      <c r="EM75" s="300"/>
      <c r="EN75" s="300"/>
      <c r="EO75" s="300"/>
      <c r="EP75" s="300"/>
      <c r="EQ75" s="300"/>
      <c r="ER75" s="300"/>
      <c r="ES75" s="300"/>
      <c r="ET75" s="300"/>
      <c r="EU75" s="300"/>
      <c r="EV75" s="300"/>
      <c r="EW75" s="300"/>
      <c r="EX75" s="300"/>
      <c r="EY75" s="300"/>
      <c r="EZ75" s="300"/>
      <c r="FA75" s="300"/>
    </row>
    <row r="76" spans="1:157" s="279" customFormat="1" ht="15" customHeight="1" x14ac:dyDescent="0.2">
      <c r="A76" s="311" t="s">
        <v>431</v>
      </c>
      <c r="B76" s="312" t="s">
        <v>0</v>
      </c>
      <c r="C76" s="354">
        <v>0</v>
      </c>
      <c r="D76" s="314" t="s">
        <v>0</v>
      </c>
      <c r="E76" s="315">
        <f t="shared" si="4"/>
        <v>0</v>
      </c>
      <c r="F76" s="315">
        <f t="shared" si="4"/>
        <v>36264547</v>
      </c>
      <c r="G76" s="315"/>
      <c r="H76" s="315">
        <f>SUM(H78:H82)</f>
        <v>0</v>
      </c>
      <c r="I76" s="315"/>
      <c r="J76" s="315">
        <f>SUM(J78:J82)</f>
        <v>0</v>
      </c>
      <c r="K76" s="315">
        <v>0</v>
      </c>
      <c r="L76" s="355">
        <f>SUM(L78,L80,L82)</f>
        <v>36264547</v>
      </c>
      <c r="M76" s="354"/>
      <c r="N76" s="314" t="s">
        <v>0</v>
      </c>
      <c r="O76" s="315">
        <f t="shared" si="5"/>
        <v>0</v>
      </c>
      <c r="P76" s="315">
        <f t="shared" si="5"/>
        <v>0</v>
      </c>
      <c r="Q76" s="315"/>
      <c r="R76" s="315">
        <f>SUM(R78:R82)</f>
        <v>0</v>
      </c>
      <c r="S76" s="315"/>
      <c r="T76" s="315">
        <f>SUM(T78:T82)</f>
        <v>0</v>
      </c>
      <c r="U76" s="315">
        <v>0</v>
      </c>
      <c r="V76" s="355">
        <f>SUM(V78:V82)</f>
        <v>0</v>
      </c>
      <c r="W76" s="354"/>
      <c r="X76" s="314" t="s">
        <v>0</v>
      </c>
      <c r="Y76" s="315">
        <f t="shared" si="6"/>
        <v>0</v>
      </c>
      <c r="Z76" s="315">
        <f t="shared" si="6"/>
        <v>0</v>
      </c>
      <c r="AA76" s="315"/>
      <c r="AB76" s="315">
        <f>SUM(AB78:AB82)</f>
        <v>0</v>
      </c>
      <c r="AC76" s="315"/>
      <c r="AD76" s="315">
        <f>SUM(AD78:AD82)</f>
        <v>0</v>
      </c>
      <c r="AE76" s="315">
        <v>0</v>
      </c>
      <c r="AF76" s="355">
        <f>SUM(AF78:AF82)</f>
        <v>0</v>
      </c>
      <c r="AG76" s="354">
        <f t="shared" si="32"/>
        <v>0</v>
      </c>
      <c r="AH76" s="314" t="s">
        <v>0</v>
      </c>
      <c r="AI76" s="315">
        <f t="shared" si="7"/>
        <v>0</v>
      </c>
      <c r="AJ76" s="315">
        <f t="shared" si="7"/>
        <v>70993187</v>
      </c>
      <c r="AK76" s="315"/>
      <c r="AL76" s="315">
        <f>SUM(AL78:AL82)</f>
        <v>0</v>
      </c>
      <c r="AM76" s="315"/>
      <c r="AN76" s="315">
        <f>SUM(AN78:AN82)</f>
        <v>0</v>
      </c>
      <c r="AO76" s="315">
        <v>0</v>
      </c>
      <c r="AP76" s="355">
        <f>SUM(AP78:AP82)</f>
        <v>70993187</v>
      </c>
      <c r="AQ76" s="316" t="s">
        <v>0</v>
      </c>
      <c r="AR76" s="278"/>
      <c r="AS76" s="278"/>
      <c r="AT76" s="278"/>
      <c r="AU76" s="278"/>
      <c r="AV76" s="278"/>
      <c r="AW76" s="278"/>
      <c r="AX76" s="278"/>
      <c r="AY76" s="278"/>
      <c r="AZ76" s="278"/>
      <c r="BA76" s="278"/>
      <c r="BB76" s="278"/>
      <c r="BC76" s="278"/>
      <c r="BD76" s="278"/>
      <c r="BE76" s="278"/>
      <c r="BF76" s="278"/>
      <c r="BG76" s="278"/>
      <c r="BH76" s="278"/>
      <c r="BI76" s="278"/>
      <c r="BJ76" s="278"/>
      <c r="BK76" s="278"/>
      <c r="BL76" s="278"/>
      <c r="BM76" s="278"/>
      <c r="BN76" s="278"/>
      <c r="BO76" s="278"/>
      <c r="BP76" s="278"/>
      <c r="BQ76" s="278"/>
      <c r="BR76" s="278"/>
      <c r="BS76" s="278"/>
      <c r="BT76" s="278"/>
      <c r="BU76" s="278"/>
      <c r="BV76" s="278"/>
      <c r="BW76" s="278"/>
      <c r="BX76" s="278"/>
      <c r="BY76" s="278"/>
      <c r="BZ76" s="278"/>
      <c r="CA76" s="278"/>
      <c r="CB76" s="278"/>
      <c r="CC76" s="278"/>
      <c r="CD76" s="278"/>
      <c r="CE76" s="278"/>
      <c r="CF76" s="278"/>
      <c r="CG76" s="278"/>
      <c r="CH76" s="278"/>
      <c r="CI76" s="278"/>
      <c r="CJ76" s="278"/>
      <c r="CK76" s="278"/>
      <c r="CL76" s="278"/>
      <c r="CM76" s="278"/>
      <c r="CN76" s="278"/>
      <c r="CO76" s="278"/>
      <c r="CP76" s="278"/>
      <c r="CQ76" s="278"/>
      <c r="CR76" s="278"/>
      <c r="CS76" s="278"/>
      <c r="CT76" s="278"/>
      <c r="CU76" s="278"/>
      <c r="CV76" s="278"/>
      <c r="CW76" s="278"/>
      <c r="CX76" s="278"/>
      <c r="CY76" s="278"/>
      <c r="CZ76" s="278"/>
      <c r="DA76" s="278"/>
      <c r="DB76" s="278"/>
      <c r="DC76" s="278"/>
      <c r="DD76" s="278"/>
      <c r="DE76" s="278"/>
      <c r="DF76" s="278"/>
      <c r="DG76" s="278"/>
      <c r="DH76" s="278"/>
      <c r="DI76" s="278"/>
      <c r="DJ76" s="278"/>
      <c r="DK76" s="278"/>
      <c r="DL76" s="278"/>
      <c r="DM76" s="278"/>
      <c r="DN76" s="278"/>
      <c r="DO76" s="278"/>
      <c r="DP76" s="278"/>
      <c r="DQ76" s="278"/>
      <c r="DR76" s="278"/>
      <c r="DS76" s="278"/>
      <c r="DT76" s="278"/>
      <c r="DU76" s="278"/>
      <c r="DV76" s="278"/>
      <c r="DW76" s="278"/>
      <c r="DX76" s="278"/>
      <c r="DY76" s="278"/>
      <c r="DZ76" s="278"/>
      <c r="EA76" s="278"/>
      <c r="EB76" s="278"/>
      <c r="EC76" s="278"/>
      <c r="ED76" s="278"/>
      <c r="EE76" s="278"/>
      <c r="EF76" s="278"/>
      <c r="EG76" s="278"/>
      <c r="EH76" s="278"/>
      <c r="EI76" s="278"/>
      <c r="EJ76" s="278"/>
      <c r="EK76" s="278"/>
      <c r="EL76" s="278"/>
      <c r="EM76" s="278"/>
      <c r="EN76" s="278"/>
      <c r="EO76" s="278"/>
      <c r="EP76" s="278" t="s">
        <v>0</v>
      </c>
      <c r="EQ76" s="278" t="s">
        <v>0</v>
      </c>
      <c r="ER76" s="278"/>
      <c r="ES76" s="278"/>
      <c r="ET76" s="278"/>
      <c r="EU76" s="278"/>
      <c r="EV76" s="278"/>
      <c r="EW76" s="278"/>
      <c r="EX76" s="278"/>
      <c r="EY76" s="278"/>
      <c r="EZ76" s="278"/>
      <c r="FA76" s="278"/>
    </row>
    <row r="77" spans="1:157" s="310" customFormat="1" ht="15" customHeight="1" x14ac:dyDescent="0.2">
      <c r="A77" s="303" t="s">
        <v>407</v>
      </c>
      <c r="B77" s="304" t="s">
        <v>409</v>
      </c>
      <c r="C77" s="305">
        <v>68.5</v>
      </c>
      <c r="D77" s="306" t="s">
        <v>144</v>
      </c>
      <c r="E77" s="307">
        <f>G77+I77+K77</f>
        <v>22422</v>
      </c>
      <c r="F77" s="307">
        <f>H77+J77+L77</f>
        <v>1535907</v>
      </c>
      <c r="G77" s="307"/>
      <c r="H77" s="307">
        <f t="shared" ref="H77:H82" si="57">TRUNC(C77*G77,0)</f>
        <v>0</v>
      </c>
      <c r="I77" s="307"/>
      <c r="J77" s="307">
        <f t="shared" ref="J77:J82" si="58">TRUNC(C77*I77,0)</f>
        <v>0</v>
      </c>
      <c r="K77" s="307">
        <v>22422</v>
      </c>
      <c r="L77" s="338">
        <f t="shared" ref="L77:L82" si="59">TRUNC(C77*K77,0)</f>
        <v>1535907</v>
      </c>
      <c r="M77" s="305"/>
      <c r="N77" s="306" t="s">
        <v>144</v>
      </c>
      <c r="O77" s="307">
        <f>Q77+S77+U77</f>
        <v>22422</v>
      </c>
      <c r="P77" s="307">
        <f>R77+T77+V77</f>
        <v>0</v>
      </c>
      <c r="Q77" s="307"/>
      <c r="R77" s="307">
        <f t="shared" ref="R77:R82" si="60">TRUNC(M77*Q77,0)</f>
        <v>0</v>
      </c>
      <c r="S77" s="307"/>
      <c r="T77" s="307">
        <f t="shared" ref="T77:T82" si="61">TRUNC(M77*S77,0)</f>
        <v>0</v>
      </c>
      <c r="U77" s="307">
        <v>22422</v>
      </c>
      <c r="V77" s="338">
        <f t="shared" ref="V77:V82" si="62">TRUNC(M77*U77,0)</f>
        <v>0</v>
      </c>
      <c r="W77" s="305"/>
      <c r="X77" s="306" t="s">
        <v>144</v>
      </c>
      <c r="Y77" s="307">
        <f>AA77+AC77+AE77</f>
        <v>22422</v>
      </c>
      <c r="Z77" s="307">
        <f>AB77+AD77+AF77</f>
        <v>0</v>
      </c>
      <c r="AA77" s="307"/>
      <c r="AB77" s="307">
        <f t="shared" ref="AB77:AB82" si="63">TRUNC(W77*AA77,0)</f>
        <v>0</v>
      </c>
      <c r="AC77" s="307"/>
      <c r="AD77" s="307">
        <f t="shared" ref="AD77:AD82" si="64">TRUNC(W77*AC77,0)</f>
        <v>0</v>
      </c>
      <c r="AE77" s="307">
        <v>22422</v>
      </c>
      <c r="AF77" s="338">
        <f t="shared" ref="AF77:AF82" si="65">TRUNC(W77*AE77,0)</f>
        <v>0</v>
      </c>
      <c r="AG77" s="305">
        <f>C77-M77-W77</f>
        <v>68.5</v>
      </c>
      <c r="AH77" s="306" t="s">
        <v>144</v>
      </c>
      <c r="AI77" s="307">
        <f>AK77+AM77+AO77</f>
        <v>22422</v>
      </c>
      <c r="AJ77" s="307">
        <f>AL77+AN77+AP77</f>
        <v>1535907</v>
      </c>
      <c r="AK77" s="307"/>
      <c r="AL77" s="307">
        <f t="shared" ref="AL77:AL82" si="66">TRUNC(AG77*AK77,0)</f>
        <v>0</v>
      </c>
      <c r="AM77" s="307"/>
      <c r="AN77" s="307">
        <f t="shared" ref="AN77:AN82" si="67">TRUNC(AG77*AM77,0)</f>
        <v>0</v>
      </c>
      <c r="AO77" s="307">
        <v>22422</v>
      </c>
      <c r="AP77" s="338">
        <f t="shared" ref="AP77:AP82" si="68">TRUNC(AG77*AO77,0)</f>
        <v>1535907</v>
      </c>
      <c r="AQ77" s="308"/>
      <c r="AR77" s="309"/>
      <c r="AS77" s="309"/>
      <c r="AT77" s="309"/>
      <c r="AU77" s="309"/>
      <c r="AV77" s="309"/>
      <c r="AW77" s="309"/>
      <c r="AX77" s="309"/>
      <c r="AY77" s="309"/>
      <c r="AZ77" s="309"/>
      <c r="BA77" s="309"/>
      <c r="BB77" s="309"/>
      <c r="BC77" s="309"/>
      <c r="BD77" s="309"/>
      <c r="BE77" s="309"/>
      <c r="BF77" s="309"/>
      <c r="BG77" s="309"/>
      <c r="BH77" s="309"/>
      <c r="BI77" s="309"/>
      <c r="BJ77" s="309"/>
      <c r="BK77" s="309"/>
      <c r="BL77" s="309"/>
      <c r="BM77" s="309"/>
      <c r="BN77" s="309"/>
      <c r="BO77" s="309"/>
      <c r="BP77" s="309"/>
      <c r="BQ77" s="309"/>
      <c r="BR77" s="309"/>
      <c r="BS77" s="309"/>
      <c r="BT77" s="309"/>
      <c r="BU77" s="309"/>
      <c r="BV77" s="309"/>
      <c r="BW77" s="309"/>
      <c r="BX77" s="309"/>
      <c r="BY77" s="309"/>
      <c r="BZ77" s="309"/>
      <c r="CA77" s="309"/>
      <c r="CB77" s="309"/>
      <c r="CC77" s="309"/>
      <c r="CD77" s="309"/>
      <c r="CE77" s="309"/>
      <c r="CF77" s="309"/>
      <c r="CG77" s="309"/>
      <c r="CH77" s="309"/>
      <c r="CI77" s="309"/>
      <c r="CJ77" s="309"/>
      <c r="CK77" s="309"/>
      <c r="CL77" s="309"/>
      <c r="CM77" s="309"/>
      <c r="CN77" s="309"/>
      <c r="CO77" s="309"/>
      <c r="CP77" s="309"/>
      <c r="CQ77" s="309"/>
      <c r="CR77" s="309"/>
      <c r="CS77" s="309"/>
      <c r="CT77" s="309"/>
      <c r="CU77" s="309"/>
      <c r="CV77" s="309"/>
      <c r="CW77" s="309"/>
      <c r="CX77" s="309"/>
      <c r="CY77" s="309"/>
      <c r="CZ77" s="309"/>
      <c r="DA77" s="309"/>
      <c r="DB77" s="309"/>
      <c r="DC77" s="309"/>
      <c r="DD77" s="309"/>
      <c r="DE77" s="309"/>
      <c r="DF77" s="309"/>
      <c r="DG77" s="309"/>
      <c r="DH77" s="309"/>
      <c r="DI77" s="309"/>
      <c r="DJ77" s="309"/>
      <c r="DK77" s="309"/>
      <c r="DL77" s="309"/>
      <c r="DM77" s="309"/>
      <c r="DN77" s="309"/>
      <c r="DO77" s="309"/>
      <c r="DP77" s="309"/>
      <c r="DQ77" s="309"/>
      <c r="DR77" s="309"/>
      <c r="DS77" s="309"/>
      <c r="DT77" s="309"/>
      <c r="DU77" s="309"/>
      <c r="DV77" s="309"/>
      <c r="DW77" s="309"/>
      <c r="DX77" s="309"/>
      <c r="DY77" s="309"/>
      <c r="DZ77" s="309"/>
      <c r="EA77" s="309"/>
      <c r="EB77" s="309"/>
      <c r="EC77" s="309"/>
      <c r="ED77" s="309"/>
      <c r="EE77" s="309"/>
      <c r="EF77" s="309"/>
      <c r="EG77" s="309"/>
      <c r="EH77" s="309"/>
      <c r="EI77" s="309"/>
      <c r="EJ77" s="309"/>
      <c r="EK77" s="309"/>
      <c r="EL77" s="309"/>
      <c r="EM77" s="309"/>
      <c r="EN77" s="309"/>
      <c r="EO77" s="309"/>
      <c r="EP77" s="309" t="s">
        <v>417</v>
      </c>
      <c r="EQ77" s="309"/>
      <c r="ER77" s="309"/>
      <c r="ES77" s="309"/>
      <c r="ET77" s="309"/>
      <c r="EU77" s="309"/>
      <c r="EV77" s="309"/>
      <c r="EW77" s="309"/>
      <c r="EX77" s="309"/>
      <c r="EY77" s="309"/>
      <c r="EZ77" s="309"/>
      <c r="FA77" s="309"/>
    </row>
    <row r="78" spans="1:157" ht="15" customHeight="1" x14ac:dyDescent="0.2">
      <c r="A78" s="281" t="s">
        <v>407</v>
      </c>
      <c r="B78" s="282" t="s">
        <v>416</v>
      </c>
      <c r="C78" s="302">
        <v>68.5</v>
      </c>
      <c r="D78" s="283" t="s">
        <v>144</v>
      </c>
      <c r="E78" s="284">
        <f t="shared" si="4"/>
        <v>22422</v>
      </c>
      <c r="F78" s="284">
        <f t="shared" si="4"/>
        <v>1535907</v>
      </c>
      <c r="G78" s="284"/>
      <c r="H78" s="284">
        <f t="shared" si="57"/>
        <v>0</v>
      </c>
      <c r="I78" s="284"/>
      <c r="J78" s="284">
        <f t="shared" si="58"/>
        <v>0</v>
      </c>
      <c r="K78" s="284">
        <v>22422</v>
      </c>
      <c r="L78" s="285">
        <f t="shared" si="59"/>
        <v>1535907</v>
      </c>
      <c r="M78" s="302"/>
      <c r="N78" s="283" t="s">
        <v>144</v>
      </c>
      <c r="O78" s="284">
        <f t="shared" si="5"/>
        <v>22422</v>
      </c>
      <c r="P78" s="284">
        <f t="shared" si="5"/>
        <v>0</v>
      </c>
      <c r="Q78" s="284"/>
      <c r="R78" s="284">
        <f t="shared" si="60"/>
        <v>0</v>
      </c>
      <c r="S78" s="284"/>
      <c r="T78" s="284">
        <f t="shared" si="61"/>
        <v>0</v>
      </c>
      <c r="U78" s="284">
        <v>22422</v>
      </c>
      <c r="V78" s="285">
        <f t="shared" si="62"/>
        <v>0</v>
      </c>
      <c r="W78" s="302"/>
      <c r="X78" s="283" t="s">
        <v>144</v>
      </c>
      <c r="Y78" s="284">
        <f t="shared" si="6"/>
        <v>22422</v>
      </c>
      <c r="Z78" s="284">
        <f t="shared" si="6"/>
        <v>0</v>
      </c>
      <c r="AA78" s="284"/>
      <c r="AB78" s="284">
        <f t="shared" si="63"/>
        <v>0</v>
      </c>
      <c r="AC78" s="284"/>
      <c r="AD78" s="284">
        <f t="shared" si="64"/>
        <v>0</v>
      </c>
      <c r="AE78" s="284">
        <v>22422</v>
      </c>
      <c r="AF78" s="285">
        <f t="shared" si="65"/>
        <v>0</v>
      </c>
      <c r="AG78" s="302">
        <f t="shared" si="32"/>
        <v>68.5</v>
      </c>
      <c r="AH78" s="283" t="s">
        <v>144</v>
      </c>
      <c r="AI78" s="284">
        <f t="shared" si="7"/>
        <v>22422</v>
      </c>
      <c r="AJ78" s="284">
        <f t="shared" si="7"/>
        <v>1535907</v>
      </c>
      <c r="AK78" s="284"/>
      <c r="AL78" s="284">
        <f t="shared" si="66"/>
        <v>0</v>
      </c>
      <c r="AM78" s="284"/>
      <c r="AN78" s="284">
        <f t="shared" si="67"/>
        <v>0</v>
      </c>
      <c r="AO78" s="284">
        <v>22422</v>
      </c>
      <c r="AP78" s="285">
        <f t="shared" si="68"/>
        <v>1535907</v>
      </c>
      <c r="AQ78" s="286" t="s">
        <v>0</v>
      </c>
      <c r="AR78" s="272"/>
      <c r="AS78" s="272"/>
      <c r="AT78" s="272"/>
      <c r="AU78" s="272"/>
      <c r="AV78" s="272"/>
      <c r="AW78" s="272"/>
      <c r="AX78" s="272"/>
      <c r="AY78" s="272"/>
      <c r="AZ78" s="272"/>
      <c r="BA78" s="272"/>
      <c r="BB78" s="272"/>
      <c r="BC78" s="272"/>
      <c r="BD78" s="272"/>
      <c r="BE78" s="272"/>
      <c r="BF78" s="272"/>
      <c r="BG78" s="272"/>
      <c r="BH78" s="272"/>
      <c r="BI78" s="272"/>
      <c r="BJ78" s="272"/>
      <c r="BK78" s="272"/>
      <c r="BL78" s="272"/>
      <c r="BM78" s="272"/>
      <c r="BN78" s="272"/>
      <c r="BO78" s="272"/>
      <c r="BP78" s="272"/>
      <c r="BQ78" s="272"/>
      <c r="BR78" s="272"/>
      <c r="BS78" s="272"/>
      <c r="BT78" s="272"/>
      <c r="BU78" s="272"/>
      <c r="BV78" s="272"/>
      <c r="BW78" s="272"/>
      <c r="BX78" s="272"/>
      <c r="BY78" s="272"/>
      <c r="BZ78" s="272"/>
      <c r="CA78" s="272"/>
      <c r="CB78" s="272"/>
      <c r="CC78" s="272"/>
      <c r="CD78" s="272"/>
      <c r="CE78" s="272"/>
      <c r="CF78" s="272"/>
      <c r="CG78" s="272"/>
      <c r="CH78" s="272"/>
      <c r="CI78" s="272"/>
      <c r="CJ78" s="272"/>
      <c r="CK78" s="272"/>
      <c r="CL78" s="272"/>
      <c r="CM78" s="272"/>
      <c r="CN78" s="272"/>
      <c r="CO78" s="272"/>
      <c r="CP78" s="272"/>
      <c r="CQ78" s="272"/>
      <c r="CR78" s="272"/>
      <c r="CS78" s="272"/>
      <c r="CT78" s="272"/>
      <c r="CU78" s="272"/>
      <c r="CV78" s="272"/>
      <c r="CW78" s="272"/>
      <c r="CX78" s="272"/>
      <c r="CY78" s="272"/>
      <c r="CZ78" s="272"/>
      <c r="DA78" s="272"/>
      <c r="DB78" s="272"/>
      <c r="DC78" s="272"/>
      <c r="DD78" s="272"/>
      <c r="DE78" s="272"/>
      <c r="DF78" s="272"/>
      <c r="DG78" s="272"/>
      <c r="DH78" s="272"/>
      <c r="DI78" s="272"/>
      <c r="DJ78" s="272"/>
      <c r="DK78" s="272"/>
      <c r="DL78" s="272"/>
      <c r="DM78" s="272"/>
      <c r="DN78" s="272"/>
      <c r="DO78" s="272"/>
      <c r="DP78" s="272"/>
      <c r="DQ78" s="272"/>
      <c r="DR78" s="272"/>
      <c r="DS78" s="272"/>
      <c r="DT78" s="272"/>
      <c r="DU78" s="272"/>
      <c r="DV78" s="272"/>
      <c r="DW78" s="272"/>
      <c r="DX78" s="272"/>
      <c r="DY78" s="272"/>
      <c r="DZ78" s="272"/>
      <c r="EA78" s="272"/>
      <c r="EB78" s="272"/>
      <c r="EC78" s="272"/>
      <c r="ED78" s="272"/>
      <c r="EE78" s="272"/>
      <c r="EF78" s="272"/>
      <c r="EG78" s="272"/>
      <c r="EH78" s="272"/>
      <c r="EI78" s="272"/>
      <c r="EJ78" s="272"/>
      <c r="EK78" s="272"/>
      <c r="EL78" s="272"/>
      <c r="EM78" s="272"/>
      <c r="EN78" s="272"/>
      <c r="EO78" s="272"/>
      <c r="EP78" s="272" t="s">
        <v>417</v>
      </c>
      <c r="EQ78" s="272" t="s">
        <v>0</v>
      </c>
      <c r="ER78" s="272"/>
      <c r="ES78" s="272"/>
      <c r="ET78" s="272"/>
      <c r="EU78" s="272"/>
      <c r="EV78" s="272"/>
      <c r="EW78" s="272"/>
      <c r="EX78" s="272"/>
      <c r="EY78" s="272"/>
      <c r="EZ78" s="272"/>
      <c r="FA78" s="272"/>
    </row>
    <row r="79" spans="1:157" s="310" customFormat="1" ht="15" customHeight="1" x14ac:dyDescent="0.2">
      <c r="A79" s="303" t="s">
        <v>407</v>
      </c>
      <c r="B79" s="304" t="s">
        <v>412</v>
      </c>
      <c r="C79" s="305">
        <v>526.70000000000005</v>
      </c>
      <c r="D79" s="306" t="s">
        <v>144</v>
      </c>
      <c r="E79" s="307">
        <f>G79+I79+K79</f>
        <v>50224</v>
      </c>
      <c r="F79" s="307">
        <f>H79+J79+L79</f>
        <v>26452980</v>
      </c>
      <c r="G79" s="307"/>
      <c r="H79" s="307">
        <f t="shared" si="57"/>
        <v>0</v>
      </c>
      <c r="I79" s="307"/>
      <c r="J79" s="307">
        <f t="shared" si="58"/>
        <v>0</v>
      </c>
      <c r="K79" s="307">
        <v>50224</v>
      </c>
      <c r="L79" s="338">
        <f t="shared" si="59"/>
        <v>26452980</v>
      </c>
      <c r="M79" s="305"/>
      <c r="N79" s="306" t="s">
        <v>144</v>
      </c>
      <c r="O79" s="307">
        <f>Q79+S79+U79</f>
        <v>50224</v>
      </c>
      <c r="P79" s="307">
        <f>R79+T79+V79</f>
        <v>0</v>
      </c>
      <c r="Q79" s="307"/>
      <c r="R79" s="307">
        <f t="shared" si="60"/>
        <v>0</v>
      </c>
      <c r="S79" s="307"/>
      <c r="T79" s="307">
        <f t="shared" si="61"/>
        <v>0</v>
      </c>
      <c r="U79" s="307">
        <v>50224</v>
      </c>
      <c r="V79" s="338">
        <f t="shared" si="62"/>
        <v>0</v>
      </c>
      <c r="W79" s="305"/>
      <c r="X79" s="306" t="s">
        <v>144</v>
      </c>
      <c r="Y79" s="307">
        <f>AA79+AC79+AE79</f>
        <v>50224</v>
      </c>
      <c r="Z79" s="307">
        <f>AB79+AD79+AF79</f>
        <v>0</v>
      </c>
      <c r="AA79" s="307"/>
      <c r="AB79" s="307">
        <f t="shared" si="63"/>
        <v>0</v>
      </c>
      <c r="AC79" s="307"/>
      <c r="AD79" s="307">
        <f t="shared" si="64"/>
        <v>0</v>
      </c>
      <c r="AE79" s="307">
        <v>50224</v>
      </c>
      <c r="AF79" s="338">
        <f t="shared" si="65"/>
        <v>0</v>
      </c>
      <c r="AG79" s="305">
        <f>C79-M79-W79</f>
        <v>526.70000000000005</v>
      </c>
      <c r="AH79" s="306" t="s">
        <v>144</v>
      </c>
      <c r="AI79" s="307">
        <f>AK79+AM79+AO79</f>
        <v>50224</v>
      </c>
      <c r="AJ79" s="307">
        <f>AL79+AN79+AP79</f>
        <v>26452980</v>
      </c>
      <c r="AK79" s="307"/>
      <c r="AL79" s="307">
        <f t="shared" si="66"/>
        <v>0</v>
      </c>
      <c r="AM79" s="307"/>
      <c r="AN79" s="307">
        <f t="shared" si="67"/>
        <v>0</v>
      </c>
      <c r="AO79" s="307">
        <v>50224</v>
      </c>
      <c r="AP79" s="338">
        <f t="shared" si="68"/>
        <v>26452980</v>
      </c>
      <c r="AQ79" s="308"/>
      <c r="AR79" s="309"/>
      <c r="AS79" s="309"/>
      <c r="AT79" s="309"/>
      <c r="AU79" s="309"/>
      <c r="AV79" s="309"/>
      <c r="AW79" s="309"/>
      <c r="AX79" s="309"/>
      <c r="AY79" s="309"/>
      <c r="AZ79" s="309"/>
      <c r="BA79" s="309"/>
      <c r="BB79" s="309"/>
      <c r="BC79" s="309"/>
      <c r="BD79" s="309"/>
      <c r="BE79" s="309"/>
      <c r="BF79" s="309"/>
      <c r="BG79" s="309"/>
      <c r="BH79" s="309"/>
      <c r="BI79" s="309"/>
      <c r="BJ79" s="309"/>
      <c r="BK79" s="309"/>
      <c r="BL79" s="309"/>
      <c r="BM79" s="309"/>
      <c r="BN79" s="309"/>
      <c r="BO79" s="309"/>
      <c r="BP79" s="309"/>
      <c r="BQ79" s="309"/>
      <c r="BR79" s="309"/>
      <c r="BS79" s="309"/>
      <c r="BT79" s="309"/>
      <c r="BU79" s="309"/>
      <c r="BV79" s="309"/>
      <c r="BW79" s="309"/>
      <c r="BX79" s="309"/>
      <c r="BY79" s="309"/>
      <c r="BZ79" s="309"/>
      <c r="CA79" s="309"/>
      <c r="CB79" s="309"/>
      <c r="CC79" s="309"/>
      <c r="CD79" s="309"/>
      <c r="CE79" s="309"/>
      <c r="CF79" s="309"/>
      <c r="CG79" s="309"/>
      <c r="CH79" s="309"/>
      <c r="CI79" s="309"/>
      <c r="CJ79" s="309"/>
      <c r="CK79" s="309"/>
      <c r="CL79" s="309"/>
      <c r="CM79" s="309"/>
      <c r="CN79" s="309"/>
      <c r="CO79" s="309"/>
      <c r="CP79" s="309"/>
      <c r="CQ79" s="309"/>
      <c r="CR79" s="309"/>
      <c r="CS79" s="309"/>
      <c r="CT79" s="309"/>
      <c r="CU79" s="309"/>
      <c r="CV79" s="309"/>
      <c r="CW79" s="309"/>
      <c r="CX79" s="309"/>
      <c r="CY79" s="309"/>
      <c r="CZ79" s="309"/>
      <c r="DA79" s="309"/>
      <c r="DB79" s="309"/>
      <c r="DC79" s="309"/>
      <c r="DD79" s="309"/>
      <c r="DE79" s="309"/>
      <c r="DF79" s="309"/>
      <c r="DG79" s="309"/>
      <c r="DH79" s="309"/>
      <c r="DI79" s="309"/>
      <c r="DJ79" s="309"/>
      <c r="DK79" s="309"/>
      <c r="DL79" s="309"/>
      <c r="DM79" s="309"/>
      <c r="DN79" s="309"/>
      <c r="DO79" s="309"/>
      <c r="DP79" s="309"/>
      <c r="DQ79" s="309"/>
      <c r="DR79" s="309"/>
      <c r="DS79" s="309"/>
      <c r="DT79" s="309"/>
      <c r="DU79" s="309"/>
      <c r="DV79" s="309"/>
      <c r="DW79" s="309"/>
      <c r="DX79" s="309"/>
      <c r="DY79" s="309"/>
      <c r="DZ79" s="309"/>
      <c r="EA79" s="309"/>
      <c r="EB79" s="309"/>
      <c r="EC79" s="309"/>
      <c r="ED79" s="309"/>
      <c r="EE79" s="309"/>
      <c r="EF79" s="309"/>
      <c r="EG79" s="309"/>
      <c r="EH79" s="309"/>
      <c r="EI79" s="309"/>
      <c r="EJ79" s="309"/>
      <c r="EK79" s="309"/>
      <c r="EL79" s="309"/>
      <c r="EM79" s="309"/>
      <c r="EN79" s="309"/>
      <c r="EO79" s="309"/>
      <c r="EP79" s="309" t="s">
        <v>419</v>
      </c>
      <c r="EQ79" s="309"/>
      <c r="ER79" s="309"/>
      <c r="ES79" s="309"/>
      <c r="ET79" s="309"/>
      <c r="EU79" s="309"/>
      <c r="EV79" s="309"/>
      <c r="EW79" s="309"/>
      <c r="EX79" s="309"/>
      <c r="EY79" s="309"/>
      <c r="EZ79" s="309"/>
      <c r="FA79" s="309"/>
    </row>
    <row r="80" spans="1:157" ht="15" customHeight="1" x14ac:dyDescent="0.2">
      <c r="A80" s="281" t="s">
        <v>407</v>
      </c>
      <c r="B80" s="339" t="s">
        <v>418</v>
      </c>
      <c r="C80" s="302">
        <v>526.70000000000005</v>
      </c>
      <c r="D80" s="283" t="s">
        <v>144</v>
      </c>
      <c r="E80" s="284">
        <f t="shared" si="4"/>
        <v>50224</v>
      </c>
      <c r="F80" s="284">
        <f t="shared" si="4"/>
        <v>26452980</v>
      </c>
      <c r="G80" s="284"/>
      <c r="H80" s="284">
        <f t="shared" si="57"/>
        <v>0</v>
      </c>
      <c r="I80" s="284"/>
      <c r="J80" s="284">
        <f t="shared" si="58"/>
        <v>0</v>
      </c>
      <c r="K80" s="284">
        <v>50224</v>
      </c>
      <c r="L80" s="285">
        <f t="shared" si="59"/>
        <v>26452980</v>
      </c>
      <c r="M80" s="302"/>
      <c r="N80" s="283" t="s">
        <v>144</v>
      </c>
      <c r="O80" s="284">
        <f t="shared" si="5"/>
        <v>50224</v>
      </c>
      <c r="P80" s="284">
        <f t="shared" si="5"/>
        <v>0</v>
      </c>
      <c r="Q80" s="284"/>
      <c r="R80" s="284">
        <f t="shared" si="60"/>
        <v>0</v>
      </c>
      <c r="S80" s="284"/>
      <c r="T80" s="284">
        <f t="shared" si="61"/>
        <v>0</v>
      </c>
      <c r="U80" s="284">
        <v>50224</v>
      </c>
      <c r="V80" s="285">
        <f t="shared" si="62"/>
        <v>0</v>
      </c>
      <c r="W80" s="302"/>
      <c r="X80" s="283" t="s">
        <v>144</v>
      </c>
      <c r="Y80" s="284">
        <f t="shared" si="6"/>
        <v>50224</v>
      </c>
      <c r="Z80" s="284">
        <f t="shared" si="6"/>
        <v>0</v>
      </c>
      <c r="AA80" s="284"/>
      <c r="AB80" s="284">
        <f t="shared" si="63"/>
        <v>0</v>
      </c>
      <c r="AC80" s="284"/>
      <c r="AD80" s="284">
        <f t="shared" si="64"/>
        <v>0</v>
      </c>
      <c r="AE80" s="284">
        <v>50224</v>
      </c>
      <c r="AF80" s="285">
        <f t="shared" si="65"/>
        <v>0</v>
      </c>
      <c r="AG80" s="302">
        <f t="shared" si="32"/>
        <v>526.70000000000005</v>
      </c>
      <c r="AH80" s="283" t="s">
        <v>144</v>
      </c>
      <c r="AI80" s="284">
        <f t="shared" si="7"/>
        <v>50224</v>
      </c>
      <c r="AJ80" s="284">
        <f t="shared" si="7"/>
        <v>26452980</v>
      </c>
      <c r="AK80" s="284"/>
      <c r="AL80" s="284">
        <f t="shared" si="66"/>
        <v>0</v>
      </c>
      <c r="AM80" s="284"/>
      <c r="AN80" s="284">
        <f t="shared" si="67"/>
        <v>0</v>
      </c>
      <c r="AO80" s="284">
        <v>50224</v>
      </c>
      <c r="AP80" s="285">
        <f t="shared" si="68"/>
        <v>26452980</v>
      </c>
      <c r="AQ80" s="286" t="s">
        <v>0</v>
      </c>
      <c r="AR80" s="272"/>
      <c r="AS80" s="272"/>
      <c r="AT80" s="272"/>
      <c r="AU80" s="272"/>
      <c r="AV80" s="272"/>
      <c r="AW80" s="272"/>
      <c r="AX80" s="272"/>
      <c r="AY80" s="272"/>
      <c r="AZ80" s="272"/>
      <c r="BA80" s="272"/>
      <c r="BB80" s="272"/>
      <c r="BC80" s="272"/>
      <c r="BD80" s="272"/>
      <c r="BE80" s="272"/>
      <c r="BF80" s="272"/>
      <c r="BG80" s="272"/>
      <c r="BH80" s="272"/>
      <c r="BI80" s="272"/>
      <c r="BJ80" s="272"/>
      <c r="BK80" s="272"/>
      <c r="BL80" s="272"/>
      <c r="BM80" s="272"/>
      <c r="BN80" s="272"/>
      <c r="BO80" s="272"/>
      <c r="BP80" s="272"/>
      <c r="BQ80" s="272"/>
      <c r="BR80" s="272"/>
      <c r="BS80" s="272"/>
      <c r="BT80" s="272"/>
      <c r="BU80" s="272"/>
      <c r="BV80" s="272"/>
      <c r="BW80" s="272"/>
      <c r="BX80" s="272"/>
      <c r="BY80" s="272"/>
      <c r="BZ80" s="272"/>
      <c r="CA80" s="272"/>
      <c r="CB80" s="272"/>
      <c r="CC80" s="272"/>
      <c r="CD80" s="272"/>
      <c r="CE80" s="272"/>
      <c r="CF80" s="272"/>
      <c r="CG80" s="272"/>
      <c r="CH80" s="272"/>
      <c r="CI80" s="272"/>
      <c r="CJ80" s="272"/>
      <c r="CK80" s="272"/>
      <c r="CL80" s="272"/>
      <c r="CM80" s="272"/>
      <c r="CN80" s="272"/>
      <c r="CO80" s="272"/>
      <c r="CP80" s="272"/>
      <c r="CQ80" s="272"/>
      <c r="CR80" s="272"/>
      <c r="CS80" s="272"/>
      <c r="CT80" s="272"/>
      <c r="CU80" s="272"/>
      <c r="CV80" s="272"/>
      <c r="CW80" s="272"/>
      <c r="CX80" s="272"/>
      <c r="CY80" s="272"/>
      <c r="CZ80" s="272"/>
      <c r="DA80" s="272"/>
      <c r="DB80" s="272"/>
      <c r="DC80" s="272"/>
      <c r="DD80" s="272"/>
      <c r="DE80" s="272"/>
      <c r="DF80" s="272"/>
      <c r="DG80" s="272"/>
      <c r="DH80" s="272"/>
      <c r="DI80" s="272"/>
      <c r="DJ80" s="272"/>
      <c r="DK80" s="272"/>
      <c r="DL80" s="272"/>
      <c r="DM80" s="272"/>
      <c r="DN80" s="272"/>
      <c r="DO80" s="272"/>
      <c r="DP80" s="272"/>
      <c r="DQ80" s="272"/>
      <c r="DR80" s="272"/>
      <c r="DS80" s="272"/>
      <c r="DT80" s="272"/>
      <c r="DU80" s="272"/>
      <c r="DV80" s="272"/>
      <c r="DW80" s="272"/>
      <c r="DX80" s="272"/>
      <c r="DY80" s="272"/>
      <c r="DZ80" s="272"/>
      <c r="EA80" s="272"/>
      <c r="EB80" s="272"/>
      <c r="EC80" s="272"/>
      <c r="ED80" s="272"/>
      <c r="EE80" s="272"/>
      <c r="EF80" s="272"/>
      <c r="EG80" s="272"/>
      <c r="EH80" s="272"/>
      <c r="EI80" s="272"/>
      <c r="EJ80" s="272"/>
      <c r="EK80" s="272"/>
      <c r="EL80" s="272"/>
      <c r="EM80" s="272"/>
      <c r="EN80" s="272"/>
      <c r="EO80" s="272"/>
      <c r="EP80" s="272" t="s">
        <v>419</v>
      </c>
      <c r="EQ80" s="272" t="s">
        <v>0</v>
      </c>
      <c r="ER80" s="272"/>
      <c r="ES80" s="272"/>
      <c r="ET80" s="272"/>
      <c r="EU80" s="272"/>
      <c r="EV80" s="272"/>
      <c r="EW80" s="272"/>
      <c r="EX80" s="272"/>
      <c r="EY80" s="272"/>
      <c r="EZ80" s="272"/>
      <c r="FA80" s="272"/>
    </row>
    <row r="81" spans="1:157" s="310" customFormat="1" ht="15" customHeight="1" x14ac:dyDescent="0.2">
      <c r="A81" s="303" t="s">
        <v>413</v>
      </c>
      <c r="B81" s="304" t="s">
        <v>414</v>
      </c>
      <c r="C81" s="305">
        <v>595.20000000000005</v>
      </c>
      <c r="D81" s="306" t="s">
        <v>144</v>
      </c>
      <c r="E81" s="307">
        <f>G81+I81+K81</f>
        <v>13904</v>
      </c>
      <c r="F81" s="307">
        <f>H81+J81+L81</f>
        <v>8275660</v>
      </c>
      <c r="G81" s="307"/>
      <c r="H81" s="307">
        <f t="shared" si="57"/>
        <v>0</v>
      </c>
      <c r="I81" s="307"/>
      <c r="J81" s="307">
        <f t="shared" si="58"/>
        <v>0</v>
      </c>
      <c r="K81" s="307">
        <v>13904</v>
      </c>
      <c r="L81" s="338">
        <f t="shared" si="59"/>
        <v>8275660</v>
      </c>
      <c r="M81" s="305"/>
      <c r="N81" s="306" t="s">
        <v>144</v>
      </c>
      <c r="O81" s="307">
        <f>Q81+S81+U81</f>
        <v>13904</v>
      </c>
      <c r="P81" s="307">
        <f>R81+T81+V81</f>
        <v>0</v>
      </c>
      <c r="Q81" s="307"/>
      <c r="R81" s="307">
        <f t="shared" si="60"/>
        <v>0</v>
      </c>
      <c r="S81" s="307"/>
      <c r="T81" s="307">
        <f t="shared" si="61"/>
        <v>0</v>
      </c>
      <c r="U81" s="307">
        <v>13904</v>
      </c>
      <c r="V81" s="338">
        <f t="shared" si="62"/>
        <v>0</v>
      </c>
      <c r="W81" s="305"/>
      <c r="X81" s="306" t="s">
        <v>144</v>
      </c>
      <c r="Y81" s="307">
        <f>AA81+AC81+AE81</f>
        <v>13904</v>
      </c>
      <c r="Z81" s="307">
        <f>AB81+AD81+AF81</f>
        <v>0</v>
      </c>
      <c r="AA81" s="307"/>
      <c r="AB81" s="307">
        <f t="shared" si="63"/>
        <v>0</v>
      </c>
      <c r="AC81" s="307"/>
      <c r="AD81" s="307">
        <f t="shared" si="64"/>
        <v>0</v>
      </c>
      <c r="AE81" s="307">
        <v>13904</v>
      </c>
      <c r="AF81" s="338">
        <f t="shared" si="65"/>
        <v>0</v>
      </c>
      <c r="AG81" s="305">
        <f>C81-M81-W81</f>
        <v>595.20000000000005</v>
      </c>
      <c r="AH81" s="306" t="s">
        <v>144</v>
      </c>
      <c r="AI81" s="307">
        <f>AK81+AM81+AO81</f>
        <v>13904</v>
      </c>
      <c r="AJ81" s="307">
        <f>AL81+AN81+AP81</f>
        <v>8275660</v>
      </c>
      <c r="AK81" s="307"/>
      <c r="AL81" s="307">
        <f t="shared" si="66"/>
        <v>0</v>
      </c>
      <c r="AM81" s="307"/>
      <c r="AN81" s="307">
        <f t="shared" si="67"/>
        <v>0</v>
      </c>
      <c r="AO81" s="307">
        <v>13904</v>
      </c>
      <c r="AP81" s="338">
        <f t="shared" si="68"/>
        <v>8275660</v>
      </c>
      <c r="AQ81" s="308"/>
      <c r="AR81" s="309"/>
      <c r="AS81" s="309"/>
      <c r="AT81" s="309"/>
      <c r="AU81" s="309"/>
      <c r="AV81" s="309"/>
      <c r="AW81" s="309"/>
      <c r="AX81" s="309"/>
      <c r="AY81" s="309"/>
      <c r="AZ81" s="309"/>
      <c r="BA81" s="309"/>
      <c r="BB81" s="309"/>
      <c r="BC81" s="309"/>
      <c r="BD81" s="309"/>
      <c r="BE81" s="309"/>
      <c r="BF81" s="309"/>
      <c r="BG81" s="309"/>
      <c r="BH81" s="309"/>
      <c r="BI81" s="309"/>
      <c r="BJ81" s="309"/>
      <c r="BK81" s="309"/>
      <c r="BL81" s="309"/>
      <c r="BM81" s="309"/>
      <c r="BN81" s="309"/>
      <c r="BO81" s="309"/>
      <c r="BP81" s="309"/>
      <c r="BQ81" s="309"/>
      <c r="BR81" s="309"/>
      <c r="BS81" s="309"/>
      <c r="BT81" s="309"/>
      <c r="BU81" s="309"/>
      <c r="BV81" s="309"/>
      <c r="BW81" s="309"/>
      <c r="BX81" s="309"/>
      <c r="BY81" s="309"/>
      <c r="BZ81" s="309"/>
      <c r="CA81" s="309"/>
      <c r="CB81" s="309"/>
      <c r="CC81" s="309"/>
      <c r="CD81" s="309"/>
      <c r="CE81" s="309"/>
      <c r="CF81" s="309"/>
      <c r="CG81" s="309"/>
      <c r="CH81" s="309"/>
      <c r="CI81" s="309"/>
      <c r="CJ81" s="309"/>
      <c r="CK81" s="309"/>
      <c r="CL81" s="309"/>
      <c r="CM81" s="309"/>
      <c r="CN81" s="309"/>
      <c r="CO81" s="309"/>
      <c r="CP81" s="309"/>
      <c r="CQ81" s="309"/>
      <c r="CR81" s="309"/>
      <c r="CS81" s="309"/>
      <c r="CT81" s="309"/>
      <c r="CU81" s="309"/>
      <c r="CV81" s="309"/>
      <c r="CW81" s="309"/>
      <c r="CX81" s="309"/>
      <c r="CY81" s="309"/>
      <c r="CZ81" s="309"/>
      <c r="DA81" s="309"/>
      <c r="DB81" s="309"/>
      <c r="DC81" s="309"/>
      <c r="DD81" s="309"/>
      <c r="DE81" s="309"/>
      <c r="DF81" s="309"/>
      <c r="DG81" s="309"/>
      <c r="DH81" s="309"/>
      <c r="DI81" s="309"/>
      <c r="DJ81" s="309"/>
      <c r="DK81" s="309"/>
      <c r="DL81" s="309"/>
      <c r="DM81" s="309"/>
      <c r="DN81" s="309"/>
      <c r="DO81" s="309"/>
      <c r="DP81" s="309"/>
      <c r="DQ81" s="309"/>
      <c r="DR81" s="309"/>
      <c r="DS81" s="309"/>
      <c r="DT81" s="309"/>
      <c r="DU81" s="309"/>
      <c r="DV81" s="309"/>
      <c r="DW81" s="309"/>
      <c r="DX81" s="309"/>
      <c r="DY81" s="309"/>
      <c r="DZ81" s="309"/>
      <c r="EA81" s="309"/>
      <c r="EB81" s="309"/>
      <c r="EC81" s="309"/>
      <c r="ED81" s="309"/>
      <c r="EE81" s="309"/>
      <c r="EF81" s="309"/>
      <c r="EG81" s="309"/>
      <c r="EH81" s="309"/>
      <c r="EI81" s="309"/>
      <c r="EJ81" s="309"/>
      <c r="EK81" s="309"/>
      <c r="EL81" s="309"/>
      <c r="EM81" s="309"/>
      <c r="EN81" s="309"/>
      <c r="EO81" s="309"/>
      <c r="EP81" s="309" t="s">
        <v>421</v>
      </c>
      <c r="EQ81" s="309"/>
      <c r="ER81" s="309"/>
      <c r="ES81" s="309"/>
      <c r="ET81" s="309"/>
      <c r="EU81" s="309"/>
      <c r="EV81" s="309"/>
      <c r="EW81" s="309"/>
      <c r="EX81" s="309"/>
      <c r="EY81" s="309"/>
      <c r="EZ81" s="309"/>
      <c r="FA81" s="309"/>
    </row>
    <row r="82" spans="1:157" ht="15" customHeight="1" x14ac:dyDescent="0.2">
      <c r="A82" s="281" t="s">
        <v>413</v>
      </c>
      <c r="B82" s="282" t="s">
        <v>420</v>
      </c>
      <c r="C82" s="302">
        <v>595.20000000000005</v>
      </c>
      <c r="D82" s="283" t="s">
        <v>144</v>
      </c>
      <c r="E82" s="284">
        <f t="shared" si="4"/>
        <v>13904</v>
      </c>
      <c r="F82" s="284">
        <f t="shared" si="4"/>
        <v>8275660</v>
      </c>
      <c r="G82" s="284"/>
      <c r="H82" s="284">
        <f t="shared" si="57"/>
        <v>0</v>
      </c>
      <c r="I82" s="284"/>
      <c r="J82" s="284">
        <f t="shared" si="58"/>
        <v>0</v>
      </c>
      <c r="K82" s="284">
        <v>13904</v>
      </c>
      <c r="L82" s="285">
        <f t="shared" si="59"/>
        <v>8275660</v>
      </c>
      <c r="M82" s="302"/>
      <c r="N82" s="283" t="s">
        <v>144</v>
      </c>
      <c r="O82" s="284">
        <f t="shared" si="5"/>
        <v>13904</v>
      </c>
      <c r="P82" s="284">
        <f t="shared" si="5"/>
        <v>0</v>
      </c>
      <c r="Q82" s="284"/>
      <c r="R82" s="284">
        <f t="shared" si="60"/>
        <v>0</v>
      </c>
      <c r="S82" s="284"/>
      <c r="T82" s="284">
        <f t="shared" si="61"/>
        <v>0</v>
      </c>
      <c r="U82" s="284">
        <v>13904</v>
      </c>
      <c r="V82" s="285">
        <f t="shared" si="62"/>
        <v>0</v>
      </c>
      <c r="W82" s="302"/>
      <c r="X82" s="283" t="s">
        <v>144</v>
      </c>
      <c r="Y82" s="284">
        <f t="shared" si="6"/>
        <v>13904</v>
      </c>
      <c r="Z82" s="284">
        <f t="shared" si="6"/>
        <v>0</v>
      </c>
      <c r="AA82" s="284"/>
      <c r="AB82" s="284">
        <f t="shared" si="63"/>
        <v>0</v>
      </c>
      <c r="AC82" s="284"/>
      <c r="AD82" s="284">
        <f t="shared" si="64"/>
        <v>0</v>
      </c>
      <c r="AE82" s="284">
        <v>13904</v>
      </c>
      <c r="AF82" s="285">
        <f t="shared" si="65"/>
        <v>0</v>
      </c>
      <c r="AG82" s="302">
        <f t="shared" si="32"/>
        <v>595.20000000000005</v>
      </c>
      <c r="AH82" s="283" t="s">
        <v>144</v>
      </c>
      <c r="AI82" s="284">
        <f t="shared" si="7"/>
        <v>13904</v>
      </c>
      <c r="AJ82" s="284">
        <f t="shared" si="7"/>
        <v>8275660</v>
      </c>
      <c r="AK82" s="284"/>
      <c r="AL82" s="284">
        <f t="shared" si="66"/>
        <v>0</v>
      </c>
      <c r="AM82" s="284"/>
      <c r="AN82" s="284">
        <f t="shared" si="67"/>
        <v>0</v>
      </c>
      <c r="AO82" s="284">
        <v>13904</v>
      </c>
      <c r="AP82" s="285">
        <f t="shared" si="68"/>
        <v>8275660</v>
      </c>
      <c r="AQ82" s="286" t="s">
        <v>0</v>
      </c>
      <c r="AR82" s="272"/>
      <c r="AS82" s="272"/>
      <c r="AT82" s="272"/>
      <c r="AU82" s="272"/>
      <c r="AV82" s="272"/>
      <c r="AW82" s="272"/>
      <c r="AX82" s="272"/>
      <c r="AY82" s="272"/>
      <c r="AZ82" s="272"/>
      <c r="BA82" s="272"/>
      <c r="BB82" s="272"/>
      <c r="BC82" s="272"/>
      <c r="BD82" s="272"/>
      <c r="BE82" s="272"/>
      <c r="BF82" s="272"/>
      <c r="BG82" s="272"/>
      <c r="BH82" s="272"/>
      <c r="BI82" s="272"/>
      <c r="BJ82" s="272"/>
      <c r="BK82" s="272"/>
      <c r="BL82" s="272"/>
      <c r="BM82" s="272"/>
      <c r="BN82" s="272"/>
      <c r="BO82" s="272"/>
      <c r="BP82" s="272"/>
      <c r="BQ82" s="272"/>
      <c r="BR82" s="272"/>
      <c r="BS82" s="272"/>
      <c r="BT82" s="272"/>
      <c r="BU82" s="272"/>
      <c r="BV82" s="272"/>
      <c r="BW82" s="272"/>
      <c r="BX82" s="272"/>
      <c r="BY82" s="272"/>
      <c r="BZ82" s="272"/>
      <c r="CA82" s="272"/>
      <c r="CB82" s="272"/>
      <c r="CC82" s="272"/>
      <c r="CD82" s="272"/>
      <c r="CE82" s="272"/>
      <c r="CF82" s="272"/>
      <c r="CG82" s="272"/>
      <c r="CH82" s="272"/>
      <c r="CI82" s="272"/>
      <c r="CJ82" s="272"/>
      <c r="CK82" s="272"/>
      <c r="CL82" s="272"/>
      <c r="CM82" s="272"/>
      <c r="CN82" s="272"/>
      <c r="CO82" s="272"/>
      <c r="CP82" s="272"/>
      <c r="CQ82" s="272"/>
      <c r="CR82" s="272"/>
      <c r="CS82" s="272"/>
      <c r="CT82" s="272"/>
      <c r="CU82" s="272"/>
      <c r="CV82" s="272"/>
      <c r="CW82" s="272"/>
      <c r="CX82" s="272"/>
      <c r="CY82" s="272"/>
      <c r="CZ82" s="272"/>
      <c r="DA82" s="272"/>
      <c r="DB82" s="272"/>
      <c r="DC82" s="272"/>
      <c r="DD82" s="272"/>
      <c r="DE82" s="272"/>
      <c r="DF82" s="272"/>
      <c r="DG82" s="272"/>
      <c r="DH82" s="272"/>
      <c r="DI82" s="272"/>
      <c r="DJ82" s="272"/>
      <c r="DK82" s="272"/>
      <c r="DL82" s="272"/>
      <c r="DM82" s="272"/>
      <c r="DN82" s="272"/>
      <c r="DO82" s="272"/>
      <c r="DP82" s="272"/>
      <c r="DQ82" s="272"/>
      <c r="DR82" s="272"/>
      <c r="DS82" s="272"/>
      <c r="DT82" s="272"/>
      <c r="DU82" s="272"/>
      <c r="DV82" s="272"/>
      <c r="DW82" s="272"/>
      <c r="DX82" s="272"/>
      <c r="DY82" s="272"/>
      <c r="DZ82" s="272"/>
      <c r="EA82" s="272"/>
      <c r="EB82" s="272"/>
      <c r="EC82" s="272"/>
      <c r="ED82" s="272"/>
      <c r="EE82" s="272"/>
      <c r="EF82" s="272"/>
      <c r="EG82" s="272"/>
      <c r="EH82" s="272"/>
      <c r="EI82" s="272"/>
      <c r="EJ82" s="272"/>
      <c r="EK82" s="272"/>
      <c r="EL82" s="272"/>
      <c r="EM82" s="272"/>
      <c r="EN82" s="272"/>
      <c r="EO82" s="272"/>
      <c r="EP82" s="272" t="s">
        <v>421</v>
      </c>
      <c r="EQ82" s="272" t="s">
        <v>0</v>
      </c>
      <c r="ER82" s="272"/>
      <c r="ES82" s="272"/>
      <c r="ET82" s="272"/>
      <c r="EU82" s="272"/>
      <c r="EV82" s="272"/>
      <c r="EW82" s="272"/>
      <c r="EX82" s="272"/>
      <c r="EY82" s="272"/>
      <c r="EZ82" s="272"/>
      <c r="FA82" s="272"/>
    </row>
    <row r="83" spans="1:157" s="301" customFormat="1" ht="15" customHeight="1" x14ac:dyDescent="0.2">
      <c r="A83" s="381" t="s">
        <v>438</v>
      </c>
      <c r="B83" s="382"/>
      <c r="C83" s="383">
        <v>0</v>
      </c>
      <c r="D83" s="384"/>
      <c r="E83" s="385">
        <f>G83+I83+K83</f>
        <v>0</v>
      </c>
      <c r="F83" s="385">
        <f>H83+J83+L83</f>
        <v>54669120</v>
      </c>
      <c r="G83" s="385"/>
      <c r="H83" s="385">
        <f>SUM(H85:H87)</f>
        <v>0</v>
      </c>
      <c r="I83" s="385"/>
      <c r="J83" s="385">
        <f>SUM(J85:J87)</f>
        <v>0</v>
      </c>
      <c r="K83" s="385">
        <v>0</v>
      </c>
      <c r="L83" s="386">
        <f>SUM(L85,L87)</f>
        <v>54669120</v>
      </c>
      <c r="M83" s="383"/>
      <c r="N83" s="384"/>
      <c r="O83" s="385">
        <f>Q83+S83+U83</f>
        <v>0</v>
      </c>
      <c r="P83" s="385">
        <f>R83+T83+V83</f>
        <v>0</v>
      </c>
      <c r="Q83" s="385"/>
      <c r="R83" s="385">
        <f>SUM(R85:R87)</f>
        <v>0</v>
      </c>
      <c r="S83" s="385"/>
      <c r="T83" s="385">
        <f>SUM(T85:T87)</f>
        <v>0</v>
      </c>
      <c r="U83" s="385">
        <v>0</v>
      </c>
      <c r="V83" s="386">
        <f>SUM(V85:V87)</f>
        <v>0</v>
      </c>
      <c r="W83" s="383"/>
      <c r="X83" s="384"/>
      <c r="Y83" s="385">
        <f>AA83+AC83+AE83</f>
        <v>0</v>
      </c>
      <c r="Z83" s="385">
        <f>AB83+AD83+AF83</f>
        <v>0</v>
      </c>
      <c r="AA83" s="385"/>
      <c r="AB83" s="385">
        <f>SUM(AB85:AB87)</f>
        <v>0</v>
      </c>
      <c r="AC83" s="385"/>
      <c r="AD83" s="385">
        <f>SUM(AD85:AD87)</f>
        <v>0</v>
      </c>
      <c r="AE83" s="385">
        <v>0</v>
      </c>
      <c r="AF83" s="386">
        <f>SUM(AF85:AF87)</f>
        <v>0</v>
      </c>
      <c r="AG83" s="383">
        <f>C83-M83-W83</f>
        <v>0</v>
      </c>
      <c r="AH83" s="384"/>
      <c r="AI83" s="385">
        <f>AK83+AM83+AO83</f>
        <v>0</v>
      </c>
      <c r="AJ83" s="385">
        <f>AL83+AN83+AP83</f>
        <v>97485080</v>
      </c>
      <c r="AK83" s="385"/>
      <c r="AL83" s="385">
        <f>SUM(AL85:AL87)</f>
        <v>0</v>
      </c>
      <c r="AM83" s="385"/>
      <c r="AN83" s="385">
        <f>SUM(AN85:AN87)</f>
        <v>0</v>
      </c>
      <c r="AO83" s="385">
        <v>0</v>
      </c>
      <c r="AP83" s="386">
        <f>SUM(AP85:AP87)</f>
        <v>97485080</v>
      </c>
      <c r="AQ83" s="387"/>
      <c r="AR83" s="300"/>
      <c r="AS83" s="300"/>
      <c r="AT83" s="300"/>
      <c r="AU83" s="300"/>
      <c r="AV83" s="300"/>
      <c r="AW83" s="300"/>
      <c r="AX83" s="300"/>
      <c r="AY83" s="300"/>
      <c r="AZ83" s="300"/>
      <c r="BA83" s="300"/>
      <c r="BB83" s="300"/>
      <c r="BC83" s="300"/>
      <c r="BD83" s="300"/>
      <c r="BE83" s="300"/>
      <c r="BF83" s="300"/>
      <c r="BG83" s="300"/>
      <c r="BH83" s="300"/>
      <c r="BI83" s="300"/>
      <c r="BJ83" s="300"/>
      <c r="BK83" s="300"/>
      <c r="BL83" s="300"/>
      <c r="BM83" s="300"/>
      <c r="BN83" s="300"/>
      <c r="BO83" s="300"/>
      <c r="BP83" s="300"/>
      <c r="BQ83" s="300"/>
      <c r="BR83" s="300"/>
      <c r="BS83" s="300"/>
      <c r="BT83" s="300"/>
      <c r="BU83" s="300"/>
      <c r="BV83" s="300"/>
      <c r="BW83" s="300"/>
      <c r="BX83" s="300"/>
      <c r="BY83" s="300"/>
      <c r="BZ83" s="300"/>
      <c r="CA83" s="300"/>
      <c r="CB83" s="300"/>
      <c r="CC83" s="300"/>
      <c r="CD83" s="300"/>
      <c r="CE83" s="300"/>
      <c r="CF83" s="300"/>
      <c r="CG83" s="300"/>
      <c r="CH83" s="300"/>
      <c r="CI83" s="300"/>
      <c r="CJ83" s="300"/>
      <c r="CK83" s="300"/>
      <c r="CL83" s="300"/>
      <c r="CM83" s="300"/>
      <c r="CN83" s="300"/>
      <c r="CO83" s="300"/>
      <c r="CP83" s="300"/>
      <c r="CQ83" s="300"/>
      <c r="CR83" s="300"/>
      <c r="CS83" s="300"/>
      <c r="CT83" s="300"/>
      <c r="CU83" s="300"/>
      <c r="CV83" s="300"/>
      <c r="CW83" s="300"/>
      <c r="CX83" s="300"/>
      <c r="CY83" s="300"/>
      <c r="CZ83" s="300"/>
      <c r="DA83" s="300"/>
      <c r="DB83" s="300"/>
      <c r="DC83" s="300"/>
      <c r="DD83" s="300"/>
      <c r="DE83" s="300"/>
      <c r="DF83" s="300"/>
      <c r="DG83" s="300"/>
      <c r="DH83" s="300"/>
      <c r="DI83" s="300"/>
      <c r="DJ83" s="300"/>
      <c r="DK83" s="300"/>
      <c r="DL83" s="300"/>
      <c r="DM83" s="300"/>
      <c r="DN83" s="300"/>
      <c r="DO83" s="300"/>
      <c r="DP83" s="300"/>
      <c r="DQ83" s="300"/>
      <c r="DR83" s="300"/>
      <c r="DS83" s="300"/>
      <c r="DT83" s="300"/>
      <c r="DU83" s="300"/>
      <c r="DV83" s="300"/>
      <c r="DW83" s="300"/>
      <c r="DX83" s="300"/>
      <c r="DY83" s="300"/>
      <c r="DZ83" s="300"/>
      <c r="EA83" s="300"/>
      <c r="EB83" s="300"/>
      <c r="EC83" s="300"/>
      <c r="ED83" s="300"/>
      <c r="EE83" s="300"/>
      <c r="EF83" s="300"/>
      <c r="EG83" s="300"/>
      <c r="EH83" s="300"/>
      <c r="EI83" s="300"/>
      <c r="EJ83" s="300"/>
      <c r="EK83" s="300"/>
      <c r="EL83" s="300"/>
      <c r="EM83" s="300"/>
      <c r="EN83" s="300"/>
      <c r="EO83" s="300"/>
      <c r="EP83" s="300"/>
      <c r="EQ83" s="300"/>
      <c r="ER83" s="300"/>
      <c r="ES83" s="300"/>
      <c r="ET83" s="300"/>
      <c r="EU83" s="300"/>
      <c r="EV83" s="300"/>
      <c r="EW83" s="300"/>
      <c r="EX83" s="300"/>
      <c r="EY83" s="300"/>
      <c r="EZ83" s="300"/>
      <c r="FA83" s="300"/>
    </row>
    <row r="84" spans="1:157" s="279" customFormat="1" ht="15" customHeight="1" x14ac:dyDescent="0.2">
      <c r="A84" s="388" t="s">
        <v>432</v>
      </c>
      <c r="B84" s="389" t="s">
        <v>0</v>
      </c>
      <c r="C84" s="390">
        <v>0</v>
      </c>
      <c r="D84" s="391" t="s">
        <v>0</v>
      </c>
      <c r="E84" s="392">
        <f t="shared" ref="E84:F88" si="69">G84+I84+K84</f>
        <v>0</v>
      </c>
      <c r="F84" s="392">
        <f t="shared" si="69"/>
        <v>54669120</v>
      </c>
      <c r="G84" s="392"/>
      <c r="H84" s="392">
        <f>SUM(H86:H88)</f>
        <v>0</v>
      </c>
      <c r="I84" s="392"/>
      <c r="J84" s="392">
        <f>SUM(J86:J88)</f>
        <v>0</v>
      </c>
      <c r="K84" s="392">
        <v>0</v>
      </c>
      <c r="L84" s="393">
        <f>SUM(L86,L88)</f>
        <v>54669120</v>
      </c>
      <c r="M84" s="390"/>
      <c r="N84" s="391" t="s">
        <v>0</v>
      </c>
      <c r="O84" s="392">
        <f t="shared" si="5"/>
        <v>0</v>
      </c>
      <c r="P84" s="392">
        <f t="shared" si="5"/>
        <v>0</v>
      </c>
      <c r="Q84" s="392"/>
      <c r="R84" s="392">
        <f>SUM(R86:R88)</f>
        <v>0</v>
      </c>
      <c r="S84" s="392"/>
      <c r="T84" s="392">
        <f>SUM(T86:T88)</f>
        <v>0</v>
      </c>
      <c r="U84" s="392">
        <v>0</v>
      </c>
      <c r="V84" s="393">
        <f>SUM(V86:V88)</f>
        <v>0</v>
      </c>
      <c r="W84" s="390"/>
      <c r="X84" s="391" t="s">
        <v>0</v>
      </c>
      <c r="Y84" s="392">
        <f t="shared" si="6"/>
        <v>0</v>
      </c>
      <c r="Z84" s="392">
        <f t="shared" si="6"/>
        <v>0</v>
      </c>
      <c r="AA84" s="392"/>
      <c r="AB84" s="392">
        <f>SUM(AB86:AB88)</f>
        <v>0</v>
      </c>
      <c r="AC84" s="392"/>
      <c r="AD84" s="392">
        <f>SUM(AD86:AD88)</f>
        <v>0</v>
      </c>
      <c r="AE84" s="392">
        <v>0</v>
      </c>
      <c r="AF84" s="393">
        <f>SUM(AF86:AF88)</f>
        <v>0</v>
      </c>
      <c r="AG84" s="390">
        <f t="shared" si="32"/>
        <v>0</v>
      </c>
      <c r="AH84" s="391" t="s">
        <v>0</v>
      </c>
      <c r="AI84" s="392">
        <f t="shared" si="7"/>
        <v>0</v>
      </c>
      <c r="AJ84" s="392">
        <f t="shared" si="7"/>
        <v>66522280</v>
      </c>
      <c r="AK84" s="392"/>
      <c r="AL84" s="392">
        <f>SUM(AL86:AL88)</f>
        <v>0</v>
      </c>
      <c r="AM84" s="392"/>
      <c r="AN84" s="392">
        <f>SUM(AN86:AN88)</f>
        <v>0</v>
      </c>
      <c r="AO84" s="392">
        <v>0</v>
      </c>
      <c r="AP84" s="393">
        <f>SUM(AP86:AP88)</f>
        <v>66522280</v>
      </c>
      <c r="AQ84" s="394" t="s">
        <v>0</v>
      </c>
      <c r="AR84" s="278"/>
      <c r="AS84" s="278"/>
      <c r="AT84" s="278"/>
      <c r="AU84" s="278"/>
      <c r="AV84" s="278"/>
      <c r="AW84" s="278"/>
      <c r="AX84" s="278"/>
      <c r="AY84" s="278"/>
      <c r="AZ84" s="278"/>
      <c r="BA84" s="278"/>
      <c r="BB84" s="278"/>
      <c r="BC84" s="278"/>
      <c r="BD84" s="278"/>
      <c r="BE84" s="278"/>
      <c r="BF84" s="278"/>
      <c r="BG84" s="278"/>
      <c r="BH84" s="278"/>
      <c r="BI84" s="278"/>
      <c r="BJ84" s="278"/>
      <c r="BK84" s="278"/>
      <c r="BL84" s="278"/>
      <c r="BM84" s="278"/>
      <c r="BN84" s="278"/>
      <c r="BO84" s="278"/>
      <c r="BP84" s="278"/>
      <c r="BQ84" s="278"/>
      <c r="BR84" s="278"/>
      <c r="BS84" s="278"/>
      <c r="BT84" s="278"/>
      <c r="BU84" s="278"/>
      <c r="BV84" s="278"/>
      <c r="BW84" s="278"/>
      <c r="BX84" s="278"/>
      <c r="BY84" s="278"/>
      <c r="BZ84" s="278"/>
      <c r="CA84" s="278"/>
      <c r="CB84" s="278"/>
      <c r="CC84" s="278"/>
      <c r="CD84" s="278"/>
      <c r="CE84" s="278"/>
      <c r="CF84" s="278"/>
      <c r="CG84" s="278"/>
      <c r="CH84" s="278"/>
      <c r="CI84" s="278"/>
      <c r="CJ84" s="278"/>
      <c r="CK84" s="278"/>
      <c r="CL84" s="278"/>
      <c r="CM84" s="278"/>
      <c r="CN84" s="278"/>
      <c r="CO84" s="278"/>
      <c r="CP84" s="278"/>
      <c r="CQ84" s="278"/>
      <c r="CR84" s="278"/>
      <c r="CS84" s="278"/>
      <c r="CT84" s="278"/>
      <c r="CU84" s="278"/>
      <c r="CV84" s="278"/>
      <c r="CW84" s="278"/>
      <c r="CX84" s="278"/>
      <c r="CY84" s="278"/>
      <c r="CZ84" s="278"/>
      <c r="DA84" s="278"/>
      <c r="DB84" s="278"/>
      <c r="DC84" s="278"/>
      <c r="DD84" s="278"/>
      <c r="DE84" s="278"/>
      <c r="DF84" s="278"/>
      <c r="DG84" s="278"/>
      <c r="DH84" s="278"/>
      <c r="DI84" s="278"/>
      <c r="DJ84" s="278"/>
      <c r="DK84" s="278"/>
      <c r="DL84" s="278"/>
      <c r="DM84" s="278"/>
      <c r="DN84" s="278"/>
      <c r="DO84" s="278"/>
      <c r="DP84" s="278"/>
      <c r="DQ84" s="278"/>
      <c r="DR84" s="278"/>
      <c r="DS84" s="278"/>
      <c r="DT84" s="278"/>
      <c r="DU84" s="278"/>
      <c r="DV84" s="278"/>
      <c r="DW84" s="278"/>
      <c r="DX84" s="278"/>
      <c r="DY84" s="278"/>
      <c r="DZ84" s="278"/>
      <c r="EA84" s="278"/>
      <c r="EB84" s="278"/>
      <c r="EC84" s="278"/>
      <c r="ED84" s="278"/>
      <c r="EE84" s="278"/>
      <c r="EF84" s="278"/>
      <c r="EG84" s="278"/>
      <c r="EH84" s="278"/>
      <c r="EI84" s="278"/>
      <c r="EJ84" s="278"/>
      <c r="EK84" s="278"/>
      <c r="EL84" s="278"/>
      <c r="EM84" s="278"/>
      <c r="EN84" s="278"/>
      <c r="EO84" s="278"/>
      <c r="EP84" s="278" t="s">
        <v>0</v>
      </c>
      <c r="EQ84" s="278" t="s">
        <v>0</v>
      </c>
      <c r="ER84" s="278"/>
      <c r="ES84" s="278"/>
      <c r="ET84" s="278"/>
      <c r="EU84" s="278"/>
      <c r="EV84" s="278"/>
      <c r="EW84" s="278"/>
      <c r="EX84" s="278"/>
      <c r="EY84" s="278"/>
      <c r="EZ84" s="278"/>
      <c r="FA84" s="278"/>
    </row>
    <row r="85" spans="1:157" s="310" customFormat="1" ht="15" customHeight="1" x14ac:dyDescent="0.2">
      <c r="A85" s="330" t="s">
        <v>407</v>
      </c>
      <c r="B85" s="331" t="s">
        <v>412</v>
      </c>
      <c r="C85" s="332">
        <v>852.5</v>
      </c>
      <c r="D85" s="333" t="s">
        <v>144</v>
      </c>
      <c r="E85" s="334">
        <f>G85+I85+K85</f>
        <v>50224</v>
      </c>
      <c r="F85" s="334">
        <f>H85+J85+L85</f>
        <v>42815960</v>
      </c>
      <c r="G85" s="334"/>
      <c r="H85" s="334">
        <f>TRUNC(C85*G85,0)</f>
        <v>0</v>
      </c>
      <c r="I85" s="334"/>
      <c r="J85" s="334">
        <f>TRUNC(C85*I85,0)</f>
        <v>0</v>
      </c>
      <c r="K85" s="334">
        <v>50224</v>
      </c>
      <c r="L85" s="335">
        <f>TRUNC(C85*K85,0)</f>
        <v>42815960</v>
      </c>
      <c r="M85" s="332"/>
      <c r="N85" s="333" t="s">
        <v>144</v>
      </c>
      <c r="O85" s="334">
        <f>Q85+S85+U85</f>
        <v>50224</v>
      </c>
      <c r="P85" s="334">
        <f>R85+T85+V85</f>
        <v>0</v>
      </c>
      <c r="Q85" s="334"/>
      <c r="R85" s="334">
        <f>TRUNC(M85*Q85,0)</f>
        <v>0</v>
      </c>
      <c r="S85" s="334"/>
      <c r="T85" s="334">
        <f>TRUNC(M85*S85,0)</f>
        <v>0</v>
      </c>
      <c r="U85" s="334">
        <v>50224</v>
      </c>
      <c r="V85" s="335">
        <f>TRUNC(M85*U85,0)</f>
        <v>0</v>
      </c>
      <c r="W85" s="332"/>
      <c r="X85" s="333" t="s">
        <v>144</v>
      </c>
      <c r="Y85" s="334">
        <f>AA85+AC85+AE85</f>
        <v>50224</v>
      </c>
      <c r="Z85" s="334">
        <f>AB85+AD85+AF85</f>
        <v>0</v>
      </c>
      <c r="AA85" s="334"/>
      <c r="AB85" s="334">
        <f>TRUNC(W85*AA85,0)</f>
        <v>0</v>
      </c>
      <c r="AC85" s="334"/>
      <c r="AD85" s="334">
        <f>TRUNC(W85*AC85,0)</f>
        <v>0</v>
      </c>
      <c r="AE85" s="334">
        <v>50224</v>
      </c>
      <c r="AF85" s="335">
        <f>TRUNC(W85*AE85,0)</f>
        <v>0</v>
      </c>
      <c r="AG85" s="332">
        <f>C85-M85-W85</f>
        <v>852.5</v>
      </c>
      <c r="AH85" s="333" t="s">
        <v>144</v>
      </c>
      <c r="AI85" s="334">
        <f>AK85+AM85+AO85</f>
        <v>50224</v>
      </c>
      <c r="AJ85" s="334">
        <f>AL85+AN85+AP85</f>
        <v>42815960</v>
      </c>
      <c r="AK85" s="334"/>
      <c r="AL85" s="334">
        <f>TRUNC(AG85*AK85,0)</f>
        <v>0</v>
      </c>
      <c r="AM85" s="334"/>
      <c r="AN85" s="334">
        <f>TRUNC(AG85*AM85,0)</f>
        <v>0</v>
      </c>
      <c r="AO85" s="334">
        <v>50224</v>
      </c>
      <c r="AP85" s="335">
        <f>TRUNC(AG85*AO85,0)</f>
        <v>42815960</v>
      </c>
      <c r="AQ85" s="336"/>
      <c r="AR85" s="309"/>
      <c r="AS85" s="309"/>
      <c r="AT85" s="309"/>
      <c r="AU85" s="309"/>
      <c r="AV85" s="309"/>
      <c r="AW85" s="309"/>
      <c r="AX85" s="309"/>
      <c r="AY85" s="309"/>
      <c r="AZ85" s="309"/>
      <c r="BA85" s="309"/>
      <c r="BB85" s="309"/>
      <c r="BC85" s="309"/>
      <c r="BD85" s="309"/>
      <c r="BE85" s="309"/>
      <c r="BF85" s="309"/>
      <c r="BG85" s="309"/>
      <c r="BH85" s="309"/>
      <c r="BI85" s="309"/>
      <c r="BJ85" s="309"/>
      <c r="BK85" s="309"/>
      <c r="BL85" s="309"/>
      <c r="BM85" s="309"/>
      <c r="BN85" s="309"/>
      <c r="BO85" s="309"/>
      <c r="BP85" s="309"/>
      <c r="BQ85" s="309"/>
      <c r="BR85" s="309"/>
      <c r="BS85" s="309"/>
      <c r="BT85" s="309"/>
      <c r="BU85" s="309"/>
      <c r="BV85" s="309"/>
      <c r="BW85" s="309"/>
      <c r="BX85" s="309"/>
      <c r="BY85" s="309"/>
      <c r="BZ85" s="309"/>
      <c r="CA85" s="309"/>
      <c r="CB85" s="309"/>
      <c r="CC85" s="309"/>
      <c r="CD85" s="309"/>
      <c r="CE85" s="309"/>
      <c r="CF85" s="309"/>
      <c r="CG85" s="309"/>
      <c r="CH85" s="309"/>
      <c r="CI85" s="309"/>
      <c r="CJ85" s="309"/>
      <c r="CK85" s="309"/>
      <c r="CL85" s="309"/>
      <c r="CM85" s="309"/>
      <c r="CN85" s="309"/>
      <c r="CO85" s="309"/>
      <c r="CP85" s="309"/>
      <c r="CQ85" s="309"/>
      <c r="CR85" s="309"/>
      <c r="CS85" s="309"/>
      <c r="CT85" s="309"/>
      <c r="CU85" s="309"/>
      <c r="CV85" s="309"/>
      <c r="CW85" s="309"/>
      <c r="CX85" s="309"/>
      <c r="CY85" s="309"/>
      <c r="CZ85" s="309"/>
      <c r="DA85" s="309"/>
      <c r="DB85" s="309"/>
      <c r="DC85" s="309"/>
      <c r="DD85" s="309"/>
      <c r="DE85" s="309"/>
      <c r="DF85" s="309"/>
      <c r="DG85" s="309"/>
      <c r="DH85" s="309"/>
      <c r="DI85" s="309"/>
      <c r="DJ85" s="309"/>
      <c r="DK85" s="309"/>
      <c r="DL85" s="309"/>
      <c r="DM85" s="309"/>
      <c r="DN85" s="309"/>
      <c r="DO85" s="309"/>
      <c r="DP85" s="309"/>
      <c r="DQ85" s="309"/>
      <c r="DR85" s="309"/>
      <c r="DS85" s="309"/>
      <c r="DT85" s="309"/>
      <c r="DU85" s="309"/>
      <c r="DV85" s="309"/>
      <c r="DW85" s="309"/>
      <c r="DX85" s="309"/>
      <c r="DY85" s="309"/>
      <c r="DZ85" s="309"/>
      <c r="EA85" s="309"/>
      <c r="EB85" s="309"/>
      <c r="EC85" s="309"/>
      <c r="ED85" s="309"/>
      <c r="EE85" s="309"/>
      <c r="EF85" s="309"/>
      <c r="EG85" s="309"/>
      <c r="EH85" s="309"/>
      <c r="EI85" s="309"/>
      <c r="EJ85" s="309"/>
      <c r="EK85" s="309"/>
      <c r="EL85" s="309"/>
      <c r="EM85" s="309"/>
      <c r="EN85" s="309"/>
      <c r="EO85" s="309"/>
      <c r="EP85" s="309" t="s">
        <v>419</v>
      </c>
      <c r="EQ85" s="309"/>
      <c r="ER85" s="309"/>
      <c r="ES85" s="309"/>
      <c r="ET85" s="309"/>
      <c r="EU85" s="309"/>
      <c r="EV85" s="309"/>
      <c r="EW85" s="309"/>
      <c r="EX85" s="309"/>
      <c r="EY85" s="309"/>
      <c r="EZ85" s="309"/>
      <c r="FA85" s="309"/>
    </row>
    <row r="86" spans="1:157" ht="15" customHeight="1" x14ac:dyDescent="0.2">
      <c r="A86" s="317" t="s">
        <v>407</v>
      </c>
      <c r="B86" s="337" t="s">
        <v>418</v>
      </c>
      <c r="C86" s="319">
        <v>852.5</v>
      </c>
      <c r="D86" s="320" t="s">
        <v>144</v>
      </c>
      <c r="E86" s="321">
        <f t="shared" si="69"/>
        <v>50224</v>
      </c>
      <c r="F86" s="321">
        <f t="shared" si="69"/>
        <v>42815960</v>
      </c>
      <c r="G86" s="321"/>
      <c r="H86" s="321">
        <f>TRUNC(C86*G86,0)</f>
        <v>0</v>
      </c>
      <c r="I86" s="321"/>
      <c r="J86" s="321">
        <f>TRUNC(C86*I86,0)</f>
        <v>0</v>
      </c>
      <c r="K86" s="321">
        <v>50224</v>
      </c>
      <c r="L86" s="329">
        <f>TRUNC(C86*K86,0)</f>
        <v>42815960</v>
      </c>
      <c r="M86" s="319"/>
      <c r="N86" s="320" t="s">
        <v>144</v>
      </c>
      <c r="O86" s="321">
        <f t="shared" si="5"/>
        <v>50224</v>
      </c>
      <c r="P86" s="321">
        <f t="shared" si="5"/>
        <v>0</v>
      </c>
      <c r="Q86" s="321"/>
      <c r="R86" s="321">
        <f>TRUNC(M86*Q86,0)</f>
        <v>0</v>
      </c>
      <c r="S86" s="321"/>
      <c r="T86" s="321">
        <f>TRUNC(M86*S86,0)</f>
        <v>0</v>
      </c>
      <c r="U86" s="321">
        <v>50224</v>
      </c>
      <c r="V86" s="329">
        <f>TRUNC(M86*U86,0)</f>
        <v>0</v>
      </c>
      <c r="W86" s="319"/>
      <c r="X86" s="320" t="s">
        <v>144</v>
      </c>
      <c r="Y86" s="321">
        <f t="shared" si="6"/>
        <v>50224</v>
      </c>
      <c r="Z86" s="321">
        <f t="shared" si="6"/>
        <v>0</v>
      </c>
      <c r="AA86" s="321"/>
      <c r="AB86" s="321">
        <f>TRUNC(W86*AA86,0)</f>
        <v>0</v>
      </c>
      <c r="AC86" s="321"/>
      <c r="AD86" s="321">
        <f>TRUNC(W86*AC86,0)</f>
        <v>0</v>
      </c>
      <c r="AE86" s="321">
        <v>50224</v>
      </c>
      <c r="AF86" s="329">
        <f>TRUNC(W86*AE86,0)</f>
        <v>0</v>
      </c>
      <c r="AG86" s="319">
        <f t="shared" si="32"/>
        <v>852.5</v>
      </c>
      <c r="AH86" s="320" t="s">
        <v>144</v>
      </c>
      <c r="AI86" s="321">
        <f t="shared" si="7"/>
        <v>50224</v>
      </c>
      <c r="AJ86" s="321">
        <f t="shared" si="7"/>
        <v>42815960</v>
      </c>
      <c r="AK86" s="321"/>
      <c r="AL86" s="321">
        <f>TRUNC(AG86*AK86,0)</f>
        <v>0</v>
      </c>
      <c r="AM86" s="321"/>
      <c r="AN86" s="321">
        <f>TRUNC(AG86*AM86,0)</f>
        <v>0</v>
      </c>
      <c r="AO86" s="321">
        <v>50224</v>
      </c>
      <c r="AP86" s="329">
        <f>TRUNC(AG86*AO86,0)</f>
        <v>42815960</v>
      </c>
      <c r="AQ86" s="322" t="s">
        <v>0</v>
      </c>
      <c r="AR86" s="272"/>
      <c r="AS86" s="272"/>
      <c r="AT86" s="272"/>
      <c r="AU86" s="272"/>
      <c r="AV86" s="272"/>
      <c r="AW86" s="272"/>
      <c r="AX86" s="272"/>
      <c r="AY86" s="272"/>
      <c r="AZ86" s="272"/>
      <c r="BA86" s="272"/>
      <c r="BB86" s="272"/>
      <c r="BC86" s="272"/>
      <c r="BD86" s="272"/>
      <c r="BE86" s="272"/>
      <c r="BF86" s="272"/>
      <c r="BG86" s="272"/>
      <c r="BH86" s="272"/>
      <c r="BI86" s="272"/>
      <c r="BJ86" s="272"/>
      <c r="BK86" s="272"/>
      <c r="BL86" s="272"/>
      <c r="BM86" s="272"/>
      <c r="BN86" s="272"/>
      <c r="BO86" s="272"/>
      <c r="BP86" s="272"/>
      <c r="BQ86" s="272"/>
      <c r="BR86" s="272"/>
      <c r="BS86" s="272"/>
      <c r="BT86" s="272"/>
      <c r="BU86" s="272"/>
      <c r="BV86" s="272"/>
      <c r="BW86" s="272"/>
      <c r="BX86" s="272"/>
      <c r="BY86" s="272"/>
      <c r="BZ86" s="272"/>
      <c r="CA86" s="272"/>
      <c r="CB86" s="272"/>
      <c r="CC86" s="272"/>
      <c r="CD86" s="272"/>
      <c r="CE86" s="272"/>
      <c r="CF86" s="272"/>
      <c r="CG86" s="272"/>
      <c r="CH86" s="272"/>
      <c r="CI86" s="272"/>
      <c r="CJ86" s="272"/>
      <c r="CK86" s="272"/>
      <c r="CL86" s="272"/>
      <c r="CM86" s="272"/>
      <c r="CN86" s="272"/>
      <c r="CO86" s="272"/>
      <c r="CP86" s="272"/>
      <c r="CQ86" s="272"/>
      <c r="CR86" s="272"/>
      <c r="CS86" s="272"/>
      <c r="CT86" s="272"/>
      <c r="CU86" s="272"/>
      <c r="CV86" s="272"/>
      <c r="CW86" s="272"/>
      <c r="CX86" s="272"/>
      <c r="CY86" s="272"/>
      <c r="CZ86" s="272"/>
      <c r="DA86" s="272"/>
      <c r="DB86" s="272"/>
      <c r="DC86" s="272"/>
      <c r="DD86" s="272"/>
      <c r="DE86" s="272"/>
      <c r="DF86" s="272"/>
      <c r="DG86" s="272"/>
      <c r="DH86" s="272"/>
      <c r="DI86" s="272"/>
      <c r="DJ86" s="272"/>
      <c r="DK86" s="272"/>
      <c r="DL86" s="272"/>
      <c r="DM86" s="272"/>
      <c r="DN86" s="272"/>
      <c r="DO86" s="272"/>
      <c r="DP86" s="272"/>
      <c r="DQ86" s="272"/>
      <c r="DR86" s="272"/>
      <c r="DS86" s="272"/>
      <c r="DT86" s="272"/>
      <c r="DU86" s="272"/>
      <c r="DV86" s="272"/>
      <c r="DW86" s="272"/>
      <c r="DX86" s="272"/>
      <c r="DY86" s="272"/>
      <c r="DZ86" s="272"/>
      <c r="EA86" s="272"/>
      <c r="EB86" s="272"/>
      <c r="EC86" s="272"/>
      <c r="ED86" s="272"/>
      <c r="EE86" s="272"/>
      <c r="EF86" s="272"/>
      <c r="EG86" s="272"/>
      <c r="EH86" s="272"/>
      <c r="EI86" s="272"/>
      <c r="EJ86" s="272"/>
      <c r="EK86" s="272"/>
      <c r="EL86" s="272"/>
      <c r="EM86" s="272"/>
      <c r="EN86" s="272"/>
      <c r="EO86" s="272"/>
      <c r="EP86" s="272" t="s">
        <v>419</v>
      </c>
      <c r="EQ86" s="272" t="s">
        <v>0</v>
      </c>
      <c r="ER86" s="272"/>
      <c r="ES86" s="272"/>
      <c r="ET86" s="272"/>
      <c r="EU86" s="272"/>
      <c r="EV86" s="272"/>
      <c r="EW86" s="272"/>
      <c r="EX86" s="272"/>
      <c r="EY86" s="272"/>
      <c r="EZ86" s="272"/>
      <c r="FA86" s="272"/>
    </row>
    <row r="87" spans="1:157" s="310" customFormat="1" ht="15" customHeight="1" x14ac:dyDescent="0.2">
      <c r="A87" s="330" t="s">
        <v>413</v>
      </c>
      <c r="B87" s="331" t="s">
        <v>414</v>
      </c>
      <c r="C87" s="332">
        <f>C85</f>
        <v>852.5</v>
      </c>
      <c r="D87" s="333" t="s">
        <v>144</v>
      </c>
      <c r="E87" s="334">
        <f>G87+I87+K87</f>
        <v>13904</v>
      </c>
      <c r="F87" s="334">
        <f>H87+J87+L87</f>
        <v>11853160</v>
      </c>
      <c r="G87" s="334"/>
      <c r="H87" s="334">
        <f>TRUNC(C87*G87,0)</f>
        <v>0</v>
      </c>
      <c r="I87" s="334"/>
      <c r="J87" s="334">
        <f>TRUNC(C87*I87,0)</f>
        <v>0</v>
      </c>
      <c r="K87" s="334">
        <v>13904</v>
      </c>
      <c r="L87" s="335">
        <f>TRUNC(C87*K87,0)</f>
        <v>11853160</v>
      </c>
      <c r="M87" s="332"/>
      <c r="N87" s="333" t="s">
        <v>144</v>
      </c>
      <c r="O87" s="334">
        <f>Q87+S87+U87</f>
        <v>13904</v>
      </c>
      <c r="P87" s="334">
        <f>R87+T87+V87</f>
        <v>0</v>
      </c>
      <c r="Q87" s="334"/>
      <c r="R87" s="334">
        <f>TRUNC(M87*Q87,0)</f>
        <v>0</v>
      </c>
      <c r="S87" s="334"/>
      <c r="T87" s="334">
        <f>TRUNC(M87*S87,0)</f>
        <v>0</v>
      </c>
      <c r="U87" s="334">
        <v>13904</v>
      </c>
      <c r="V87" s="335">
        <f>TRUNC(M87*U87,0)</f>
        <v>0</v>
      </c>
      <c r="W87" s="332"/>
      <c r="X87" s="333" t="s">
        <v>144</v>
      </c>
      <c r="Y87" s="334">
        <f>AA87+AC87+AE87</f>
        <v>13904</v>
      </c>
      <c r="Z87" s="334">
        <f>AB87+AD87+AF87</f>
        <v>0</v>
      </c>
      <c r="AA87" s="334"/>
      <c r="AB87" s="334">
        <f>TRUNC(W87*AA87,0)</f>
        <v>0</v>
      </c>
      <c r="AC87" s="334"/>
      <c r="AD87" s="334">
        <f>TRUNC(W87*AC87,0)</f>
        <v>0</v>
      </c>
      <c r="AE87" s="334">
        <v>13904</v>
      </c>
      <c r="AF87" s="335">
        <f>TRUNC(W87*AE87,0)</f>
        <v>0</v>
      </c>
      <c r="AG87" s="332">
        <f>C87-M87-W87</f>
        <v>852.5</v>
      </c>
      <c r="AH87" s="333" t="s">
        <v>144</v>
      </c>
      <c r="AI87" s="334">
        <f>AK87+AM87+AO87</f>
        <v>13904</v>
      </c>
      <c r="AJ87" s="334">
        <f>AL87+AN87+AP87</f>
        <v>11853160</v>
      </c>
      <c r="AK87" s="334"/>
      <c r="AL87" s="334">
        <f>TRUNC(AG87*AK87,0)</f>
        <v>0</v>
      </c>
      <c r="AM87" s="334"/>
      <c r="AN87" s="334">
        <f>TRUNC(AG87*AM87,0)</f>
        <v>0</v>
      </c>
      <c r="AO87" s="334">
        <v>13904</v>
      </c>
      <c r="AP87" s="335">
        <f>TRUNC(AG87*AO87,0)</f>
        <v>11853160</v>
      </c>
      <c r="AQ87" s="336"/>
      <c r="AR87" s="309"/>
      <c r="AS87" s="309"/>
      <c r="AT87" s="309"/>
      <c r="AU87" s="309"/>
      <c r="AV87" s="309"/>
      <c r="AW87" s="309"/>
      <c r="AX87" s="309"/>
      <c r="AY87" s="309"/>
      <c r="AZ87" s="309"/>
      <c r="BA87" s="309"/>
      <c r="BB87" s="309"/>
      <c r="BC87" s="309"/>
      <c r="BD87" s="309"/>
      <c r="BE87" s="309"/>
      <c r="BF87" s="309"/>
      <c r="BG87" s="309"/>
      <c r="BH87" s="309"/>
      <c r="BI87" s="309"/>
      <c r="BJ87" s="309"/>
      <c r="BK87" s="309"/>
      <c r="BL87" s="309"/>
      <c r="BM87" s="309"/>
      <c r="BN87" s="309"/>
      <c r="BO87" s="309"/>
      <c r="BP87" s="309"/>
      <c r="BQ87" s="309"/>
      <c r="BR87" s="309"/>
      <c r="BS87" s="309"/>
      <c r="BT87" s="309"/>
      <c r="BU87" s="309"/>
      <c r="BV87" s="309"/>
      <c r="BW87" s="309"/>
      <c r="BX87" s="309"/>
      <c r="BY87" s="309"/>
      <c r="BZ87" s="309"/>
      <c r="CA87" s="309"/>
      <c r="CB87" s="309"/>
      <c r="CC87" s="309"/>
      <c r="CD87" s="309"/>
      <c r="CE87" s="309"/>
      <c r="CF87" s="309"/>
      <c r="CG87" s="309"/>
      <c r="CH87" s="309"/>
      <c r="CI87" s="309"/>
      <c r="CJ87" s="309"/>
      <c r="CK87" s="309"/>
      <c r="CL87" s="309"/>
      <c r="CM87" s="309"/>
      <c r="CN87" s="309"/>
      <c r="CO87" s="309"/>
      <c r="CP87" s="309"/>
      <c r="CQ87" s="309"/>
      <c r="CR87" s="309"/>
      <c r="CS87" s="309"/>
      <c r="CT87" s="309"/>
      <c r="CU87" s="309"/>
      <c r="CV87" s="309"/>
      <c r="CW87" s="309"/>
      <c r="CX87" s="309"/>
      <c r="CY87" s="309"/>
      <c r="CZ87" s="309"/>
      <c r="DA87" s="309"/>
      <c r="DB87" s="309"/>
      <c r="DC87" s="309"/>
      <c r="DD87" s="309"/>
      <c r="DE87" s="309"/>
      <c r="DF87" s="309"/>
      <c r="DG87" s="309"/>
      <c r="DH87" s="309"/>
      <c r="DI87" s="309"/>
      <c r="DJ87" s="309"/>
      <c r="DK87" s="309"/>
      <c r="DL87" s="309"/>
      <c r="DM87" s="309"/>
      <c r="DN87" s="309"/>
      <c r="DO87" s="309"/>
      <c r="DP87" s="309"/>
      <c r="DQ87" s="309"/>
      <c r="DR87" s="309"/>
      <c r="DS87" s="309"/>
      <c r="DT87" s="309"/>
      <c r="DU87" s="309"/>
      <c r="DV87" s="309"/>
      <c r="DW87" s="309"/>
      <c r="DX87" s="309"/>
      <c r="DY87" s="309"/>
      <c r="DZ87" s="309"/>
      <c r="EA87" s="309"/>
      <c r="EB87" s="309"/>
      <c r="EC87" s="309"/>
      <c r="ED87" s="309"/>
      <c r="EE87" s="309"/>
      <c r="EF87" s="309"/>
      <c r="EG87" s="309"/>
      <c r="EH87" s="309"/>
      <c r="EI87" s="309"/>
      <c r="EJ87" s="309"/>
      <c r="EK87" s="309"/>
      <c r="EL87" s="309"/>
      <c r="EM87" s="309"/>
      <c r="EN87" s="309"/>
      <c r="EO87" s="309"/>
      <c r="EP87" s="309" t="s">
        <v>421</v>
      </c>
      <c r="EQ87" s="309"/>
      <c r="ER87" s="309"/>
      <c r="ES87" s="309"/>
      <c r="ET87" s="309"/>
      <c r="EU87" s="309"/>
      <c r="EV87" s="309"/>
      <c r="EW87" s="309"/>
      <c r="EX87" s="309"/>
      <c r="EY87" s="309"/>
      <c r="EZ87" s="309"/>
      <c r="FA87" s="309"/>
    </row>
    <row r="88" spans="1:157" ht="15" customHeight="1" x14ac:dyDescent="0.2">
      <c r="A88" s="317" t="s">
        <v>413</v>
      </c>
      <c r="B88" s="318" t="s">
        <v>420</v>
      </c>
      <c r="C88" s="319">
        <f>C86</f>
        <v>852.5</v>
      </c>
      <c r="D88" s="320" t="s">
        <v>144</v>
      </c>
      <c r="E88" s="321">
        <f t="shared" si="69"/>
        <v>13904</v>
      </c>
      <c r="F88" s="321">
        <f t="shared" si="69"/>
        <v>11853160</v>
      </c>
      <c r="G88" s="321"/>
      <c r="H88" s="321">
        <f>TRUNC(C88*G88,0)</f>
        <v>0</v>
      </c>
      <c r="I88" s="321"/>
      <c r="J88" s="321">
        <f>TRUNC(C88*I88,0)</f>
        <v>0</v>
      </c>
      <c r="K88" s="321">
        <v>13904</v>
      </c>
      <c r="L88" s="329">
        <f>TRUNC(C88*K88,0)</f>
        <v>11853160</v>
      </c>
      <c r="M88" s="319"/>
      <c r="N88" s="320" t="s">
        <v>144</v>
      </c>
      <c r="O88" s="321">
        <f t="shared" si="5"/>
        <v>13904</v>
      </c>
      <c r="P88" s="321">
        <f t="shared" si="5"/>
        <v>0</v>
      </c>
      <c r="Q88" s="321"/>
      <c r="R88" s="321">
        <f>TRUNC(M88*Q88,0)</f>
        <v>0</v>
      </c>
      <c r="S88" s="321"/>
      <c r="T88" s="321">
        <f>TRUNC(M88*S88,0)</f>
        <v>0</v>
      </c>
      <c r="U88" s="321">
        <v>13904</v>
      </c>
      <c r="V88" s="329">
        <f>TRUNC(M88*U88,0)</f>
        <v>0</v>
      </c>
      <c r="W88" s="319"/>
      <c r="X88" s="320" t="s">
        <v>144</v>
      </c>
      <c r="Y88" s="321">
        <f t="shared" si="6"/>
        <v>13904</v>
      </c>
      <c r="Z88" s="321">
        <f t="shared" si="6"/>
        <v>0</v>
      </c>
      <c r="AA88" s="321"/>
      <c r="AB88" s="321">
        <f>TRUNC(W88*AA88,0)</f>
        <v>0</v>
      </c>
      <c r="AC88" s="321"/>
      <c r="AD88" s="321">
        <f>TRUNC(W88*AC88,0)</f>
        <v>0</v>
      </c>
      <c r="AE88" s="321">
        <v>13904</v>
      </c>
      <c r="AF88" s="329">
        <f>TRUNC(W88*AE88,0)</f>
        <v>0</v>
      </c>
      <c r="AG88" s="319">
        <f t="shared" si="32"/>
        <v>852.5</v>
      </c>
      <c r="AH88" s="320" t="s">
        <v>144</v>
      </c>
      <c r="AI88" s="321">
        <f t="shared" si="7"/>
        <v>13904</v>
      </c>
      <c r="AJ88" s="321">
        <f t="shared" si="7"/>
        <v>11853160</v>
      </c>
      <c r="AK88" s="321"/>
      <c r="AL88" s="321">
        <f>TRUNC(AG88*AK88,0)</f>
        <v>0</v>
      </c>
      <c r="AM88" s="321"/>
      <c r="AN88" s="321">
        <f>TRUNC(AG88*AM88,0)</f>
        <v>0</v>
      </c>
      <c r="AO88" s="321">
        <v>13904</v>
      </c>
      <c r="AP88" s="329">
        <f>TRUNC(AG88*AO88,0)</f>
        <v>11853160</v>
      </c>
      <c r="AQ88" s="322" t="s">
        <v>0</v>
      </c>
      <c r="AR88" s="272"/>
      <c r="AS88" s="272"/>
      <c r="AT88" s="272"/>
      <c r="AU88" s="272"/>
      <c r="AV88" s="272"/>
      <c r="AW88" s="272"/>
      <c r="AX88" s="272"/>
      <c r="AY88" s="272"/>
      <c r="AZ88" s="272"/>
      <c r="BA88" s="272"/>
      <c r="BB88" s="272"/>
      <c r="BC88" s="272"/>
      <c r="BD88" s="272"/>
      <c r="BE88" s="272"/>
      <c r="BF88" s="272"/>
      <c r="BG88" s="272"/>
      <c r="BH88" s="272"/>
      <c r="BI88" s="272"/>
      <c r="BJ88" s="272"/>
      <c r="BK88" s="272"/>
      <c r="BL88" s="272"/>
      <c r="BM88" s="272"/>
      <c r="BN88" s="272"/>
      <c r="BO88" s="272"/>
      <c r="BP88" s="272"/>
      <c r="BQ88" s="272"/>
      <c r="BR88" s="272"/>
      <c r="BS88" s="272"/>
      <c r="BT88" s="272"/>
      <c r="BU88" s="272"/>
      <c r="BV88" s="272"/>
      <c r="BW88" s="272"/>
      <c r="BX88" s="272"/>
      <c r="BY88" s="272"/>
      <c r="BZ88" s="272"/>
      <c r="CA88" s="272"/>
      <c r="CB88" s="272"/>
      <c r="CC88" s="272"/>
      <c r="CD88" s="272"/>
      <c r="CE88" s="272"/>
      <c r="CF88" s="272"/>
      <c r="CG88" s="272"/>
      <c r="CH88" s="272"/>
      <c r="CI88" s="272"/>
      <c r="CJ88" s="272"/>
      <c r="CK88" s="272"/>
      <c r="CL88" s="272"/>
      <c r="CM88" s="272"/>
      <c r="CN88" s="272"/>
      <c r="CO88" s="272"/>
      <c r="CP88" s="272"/>
      <c r="CQ88" s="272"/>
      <c r="CR88" s="272"/>
      <c r="CS88" s="272"/>
      <c r="CT88" s="272"/>
      <c r="CU88" s="272"/>
      <c r="CV88" s="272"/>
      <c r="CW88" s="272"/>
      <c r="CX88" s="272"/>
      <c r="CY88" s="272"/>
      <c r="CZ88" s="272"/>
      <c r="DA88" s="272"/>
      <c r="DB88" s="272"/>
      <c r="DC88" s="272"/>
      <c r="DD88" s="272"/>
      <c r="DE88" s="272"/>
      <c r="DF88" s="272"/>
      <c r="DG88" s="272"/>
      <c r="DH88" s="272"/>
      <c r="DI88" s="272"/>
      <c r="DJ88" s="272"/>
      <c r="DK88" s="272"/>
      <c r="DL88" s="272"/>
      <c r="DM88" s="272"/>
      <c r="DN88" s="272"/>
      <c r="DO88" s="272"/>
      <c r="DP88" s="272"/>
      <c r="DQ88" s="272"/>
      <c r="DR88" s="272"/>
      <c r="DS88" s="272"/>
      <c r="DT88" s="272"/>
      <c r="DU88" s="272"/>
      <c r="DV88" s="272"/>
      <c r="DW88" s="272"/>
      <c r="DX88" s="272"/>
      <c r="DY88" s="272"/>
      <c r="DZ88" s="272"/>
      <c r="EA88" s="272"/>
      <c r="EB88" s="272"/>
      <c r="EC88" s="272"/>
      <c r="ED88" s="272"/>
      <c r="EE88" s="272"/>
      <c r="EF88" s="272"/>
      <c r="EG88" s="272"/>
      <c r="EH88" s="272"/>
      <c r="EI88" s="272"/>
      <c r="EJ88" s="272"/>
      <c r="EK88" s="272"/>
      <c r="EL88" s="272"/>
      <c r="EM88" s="272"/>
      <c r="EN88" s="272"/>
      <c r="EO88" s="272"/>
      <c r="EP88" s="272" t="s">
        <v>421</v>
      </c>
      <c r="EQ88" s="272" t="s">
        <v>0</v>
      </c>
      <c r="ER88" s="272"/>
      <c r="ES88" s="272"/>
      <c r="ET88" s="272"/>
      <c r="EU88" s="272"/>
      <c r="EV88" s="272"/>
      <c r="EW88" s="272"/>
      <c r="EX88" s="272"/>
      <c r="EY88" s="272"/>
      <c r="EZ88" s="272"/>
      <c r="FA88" s="272"/>
    </row>
    <row r="89" spans="1:157" s="301" customFormat="1" ht="15" customHeight="1" x14ac:dyDescent="0.2">
      <c r="A89" s="323" t="s">
        <v>437</v>
      </c>
      <c r="B89" s="324"/>
      <c r="C89" s="325"/>
      <c r="D89" s="326"/>
      <c r="E89" s="327"/>
      <c r="F89" s="327">
        <f>F17</f>
        <v>390948133</v>
      </c>
      <c r="G89" s="327"/>
      <c r="H89" s="327"/>
      <c r="I89" s="327"/>
      <c r="J89" s="327"/>
      <c r="K89" s="327"/>
      <c r="L89" s="327">
        <f>L17</f>
        <v>390948133</v>
      </c>
      <c r="M89" s="325"/>
      <c r="N89" s="326"/>
      <c r="O89" s="327"/>
      <c r="P89" s="327">
        <f>P17</f>
        <v>54550794</v>
      </c>
      <c r="Q89" s="327"/>
      <c r="R89" s="327"/>
      <c r="S89" s="327"/>
      <c r="T89" s="327"/>
      <c r="U89" s="327"/>
      <c r="V89" s="327">
        <f>V17</f>
        <v>54550794</v>
      </c>
      <c r="W89" s="325"/>
      <c r="X89" s="326"/>
      <c r="Y89" s="327"/>
      <c r="Z89" s="327">
        <f>Z17</f>
        <v>0</v>
      </c>
      <c r="AA89" s="327"/>
      <c r="AB89" s="327"/>
      <c r="AC89" s="327"/>
      <c r="AD89" s="327"/>
      <c r="AE89" s="327"/>
      <c r="AF89" s="327">
        <f>AF17</f>
        <v>0</v>
      </c>
      <c r="AG89" s="325"/>
      <c r="AH89" s="326"/>
      <c r="AI89" s="327"/>
      <c r="AJ89" s="327">
        <f>AJ17</f>
        <v>599769328</v>
      </c>
      <c r="AK89" s="327"/>
      <c r="AL89" s="327"/>
      <c r="AM89" s="327"/>
      <c r="AN89" s="327"/>
      <c r="AO89" s="327"/>
      <c r="AP89" s="327">
        <f>AP17</f>
        <v>599769328</v>
      </c>
      <c r="AQ89" s="328"/>
      <c r="AR89" s="300"/>
      <c r="AS89" s="300"/>
      <c r="AT89" s="300"/>
      <c r="AU89" s="300"/>
      <c r="AV89" s="300"/>
      <c r="AW89" s="300"/>
      <c r="AX89" s="300"/>
      <c r="AY89" s="300"/>
      <c r="AZ89" s="300"/>
      <c r="BA89" s="300"/>
      <c r="BB89" s="300"/>
      <c r="BC89" s="300"/>
      <c r="BD89" s="300"/>
      <c r="BE89" s="300"/>
      <c r="BF89" s="300"/>
      <c r="BG89" s="300"/>
      <c r="BH89" s="300"/>
      <c r="BI89" s="300"/>
      <c r="BJ89" s="300"/>
      <c r="BK89" s="300"/>
      <c r="BL89" s="300"/>
      <c r="BM89" s="300"/>
      <c r="BN89" s="300"/>
      <c r="BO89" s="300"/>
      <c r="BP89" s="300"/>
      <c r="BQ89" s="300"/>
      <c r="BR89" s="300"/>
      <c r="BS89" s="300"/>
      <c r="BT89" s="300"/>
      <c r="BU89" s="300"/>
      <c r="BV89" s="300"/>
      <c r="BW89" s="300"/>
      <c r="BX89" s="300"/>
      <c r="BY89" s="300"/>
      <c r="BZ89" s="300"/>
      <c r="CA89" s="300"/>
      <c r="CB89" s="300"/>
      <c r="CC89" s="300"/>
      <c r="CD89" s="300"/>
      <c r="CE89" s="300"/>
      <c r="CF89" s="300"/>
      <c r="CG89" s="300"/>
      <c r="CH89" s="300"/>
      <c r="CI89" s="300"/>
      <c r="CJ89" s="300"/>
      <c r="CK89" s="300"/>
      <c r="CL89" s="300"/>
      <c r="CM89" s="300"/>
      <c r="CN89" s="300"/>
      <c r="CO89" s="300"/>
      <c r="CP89" s="300"/>
      <c r="CQ89" s="300"/>
      <c r="CR89" s="300"/>
      <c r="CS89" s="300"/>
      <c r="CT89" s="300"/>
      <c r="CU89" s="300"/>
      <c r="CV89" s="300"/>
      <c r="CW89" s="300"/>
      <c r="CX89" s="300"/>
      <c r="CY89" s="300"/>
      <c r="CZ89" s="300"/>
      <c r="DA89" s="300"/>
      <c r="DB89" s="300"/>
      <c r="DC89" s="300"/>
      <c r="DD89" s="300"/>
      <c r="DE89" s="300"/>
      <c r="DF89" s="300"/>
      <c r="DG89" s="300"/>
      <c r="DH89" s="300"/>
      <c r="DI89" s="300"/>
      <c r="DJ89" s="300"/>
      <c r="DK89" s="300"/>
      <c r="DL89" s="300"/>
      <c r="DM89" s="300"/>
      <c r="DN89" s="300"/>
      <c r="DO89" s="300"/>
      <c r="DP89" s="300"/>
      <c r="DQ89" s="300"/>
      <c r="DR89" s="300"/>
      <c r="DS89" s="300"/>
      <c r="DT89" s="300"/>
      <c r="DU89" s="300"/>
      <c r="DV89" s="300"/>
      <c r="DW89" s="300"/>
      <c r="DX89" s="300"/>
      <c r="DY89" s="300"/>
      <c r="DZ89" s="300"/>
      <c r="EA89" s="300"/>
      <c r="EB89" s="300"/>
      <c r="EC89" s="300"/>
      <c r="ED89" s="300"/>
      <c r="EE89" s="300"/>
      <c r="EF89" s="300"/>
      <c r="EG89" s="300"/>
      <c r="EH89" s="300"/>
      <c r="EI89" s="300"/>
      <c r="EJ89" s="300"/>
      <c r="EK89" s="300"/>
      <c r="EL89" s="300"/>
      <c r="EM89" s="300"/>
      <c r="EN89" s="300"/>
      <c r="EO89" s="300"/>
      <c r="EP89" s="300"/>
      <c r="EQ89" s="300"/>
      <c r="ER89" s="300"/>
      <c r="ES89" s="300"/>
      <c r="ET89" s="300"/>
      <c r="EU89" s="300"/>
      <c r="EV89" s="300"/>
      <c r="EW89" s="300"/>
      <c r="EX89" s="300"/>
      <c r="EY89" s="300"/>
      <c r="EZ89" s="300"/>
      <c r="FA89" s="300"/>
    </row>
    <row r="90" spans="1:157" s="279" customFormat="1" ht="15" customHeight="1" x14ac:dyDescent="0.2">
      <c r="A90" s="311" t="s">
        <v>401</v>
      </c>
      <c r="B90" s="312"/>
      <c r="C90" s="313"/>
      <c r="D90" s="314"/>
      <c r="E90" s="315"/>
      <c r="F90" s="315">
        <f>F18</f>
        <v>390948133</v>
      </c>
      <c r="G90" s="315"/>
      <c r="H90" s="315"/>
      <c r="I90" s="315"/>
      <c r="J90" s="315"/>
      <c r="K90" s="315"/>
      <c r="L90" s="315">
        <f>L18</f>
        <v>390948133</v>
      </c>
      <c r="M90" s="313"/>
      <c r="N90" s="314"/>
      <c r="O90" s="315"/>
      <c r="P90" s="315">
        <f>P18</f>
        <v>65048312</v>
      </c>
      <c r="Q90" s="315"/>
      <c r="R90" s="315"/>
      <c r="S90" s="315"/>
      <c r="T90" s="315"/>
      <c r="U90" s="315"/>
      <c r="V90" s="315">
        <f>V18</f>
        <v>65048312</v>
      </c>
      <c r="W90" s="313"/>
      <c r="X90" s="314"/>
      <c r="Y90" s="315"/>
      <c r="Z90" s="315">
        <f>Z18</f>
        <v>0</v>
      </c>
      <c r="AA90" s="315"/>
      <c r="AB90" s="315"/>
      <c r="AC90" s="315"/>
      <c r="AD90" s="315"/>
      <c r="AE90" s="315"/>
      <c r="AF90" s="315">
        <f>AF18</f>
        <v>0</v>
      </c>
      <c r="AG90" s="313"/>
      <c r="AH90" s="314"/>
      <c r="AI90" s="315"/>
      <c r="AJ90" s="315">
        <f>AJ18</f>
        <v>581525019</v>
      </c>
      <c r="AK90" s="315"/>
      <c r="AL90" s="315"/>
      <c r="AM90" s="315"/>
      <c r="AN90" s="315"/>
      <c r="AO90" s="315"/>
      <c r="AP90" s="315">
        <f>AP18</f>
        <v>581525019</v>
      </c>
      <c r="AQ90" s="316"/>
      <c r="AR90" s="278"/>
      <c r="AS90" s="278"/>
      <c r="AT90" s="278"/>
      <c r="AU90" s="278"/>
      <c r="AV90" s="278"/>
      <c r="AW90" s="278"/>
      <c r="AX90" s="278"/>
      <c r="AY90" s="278"/>
      <c r="AZ90" s="278"/>
      <c r="BA90" s="278"/>
      <c r="BB90" s="278"/>
      <c r="BC90" s="278"/>
      <c r="BD90" s="278"/>
      <c r="BE90" s="278"/>
      <c r="BF90" s="278"/>
      <c r="BG90" s="278"/>
      <c r="BH90" s="278"/>
      <c r="BI90" s="278"/>
      <c r="BJ90" s="278"/>
      <c r="BK90" s="278"/>
      <c r="BL90" s="278"/>
      <c r="BM90" s="278"/>
      <c r="BN90" s="278"/>
      <c r="BO90" s="278"/>
      <c r="BP90" s="278"/>
      <c r="BQ90" s="278"/>
      <c r="BR90" s="278"/>
      <c r="BS90" s="278"/>
      <c r="BT90" s="278"/>
      <c r="BU90" s="278"/>
      <c r="BV90" s="278"/>
      <c r="BW90" s="278"/>
      <c r="BX90" s="278"/>
      <c r="BY90" s="278"/>
      <c r="BZ90" s="278"/>
      <c r="CA90" s="278"/>
      <c r="CB90" s="278"/>
      <c r="CC90" s="278"/>
      <c r="CD90" s="278"/>
      <c r="CE90" s="278"/>
      <c r="CF90" s="278"/>
      <c r="CG90" s="278"/>
      <c r="CH90" s="278"/>
      <c r="CI90" s="278"/>
      <c r="CJ90" s="278"/>
      <c r="CK90" s="278"/>
      <c r="CL90" s="278"/>
      <c r="CM90" s="278"/>
      <c r="CN90" s="278"/>
      <c r="CO90" s="278"/>
      <c r="CP90" s="278"/>
      <c r="CQ90" s="278"/>
      <c r="CR90" s="278"/>
      <c r="CS90" s="278"/>
      <c r="CT90" s="278"/>
      <c r="CU90" s="278"/>
      <c r="CV90" s="278"/>
      <c r="CW90" s="278"/>
      <c r="CX90" s="278"/>
      <c r="CY90" s="278"/>
      <c r="CZ90" s="278"/>
      <c r="DA90" s="278"/>
      <c r="DB90" s="278"/>
      <c r="DC90" s="278"/>
      <c r="DD90" s="278"/>
      <c r="DE90" s="278"/>
      <c r="DF90" s="278"/>
      <c r="DG90" s="278"/>
      <c r="DH90" s="278"/>
      <c r="DI90" s="278"/>
      <c r="DJ90" s="278"/>
      <c r="DK90" s="278"/>
      <c r="DL90" s="278"/>
      <c r="DM90" s="278"/>
      <c r="DN90" s="278"/>
      <c r="DO90" s="278"/>
      <c r="DP90" s="278"/>
      <c r="DQ90" s="278"/>
      <c r="DR90" s="278"/>
      <c r="DS90" s="278"/>
      <c r="DT90" s="278"/>
      <c r="DU90" s="278"/>
      <c r="DV90" s="278"/>
      <c r="DW90" s="278"/>
      <c r="DX90" s="278"/>
      <c r="DY90" s="278"/>
      <c r="DZ90" s="278"/>
      <c r="EA90" s="278"/>
      <c r="EB90" s="278"/>
      <c r="EC90" s="278"/>
      <c r="ED90" s="278"/>
      <c r="EE90" s="278"/>
      <c r="EF90" s="278"/>
      <c r="EG90" s="278"/>
      <c r="EH90" s="278"/>
      <c r="EI90" s="278"/>
      <c r="EJ90" s="278"/>
      <c r="EK90" s="278"/>
      <c r="EL90" s="278"/>
      <c r="EM90" s="278"/>
      <c r="EN90" s="278"/>
      <c r="EO90" s="278"/>
      <c r="EP90" s="278"/>
      <c r="EQ90" s="278"/>
      <c r="ER90" s="278"/>
      <c r="ES90" s="278"/>
      <c r="ET90" s="278"/>
      <c r="EU90" s="278"/>
      <c r="EV90" s="278"/>
      <c r="EW90" s="278"/>
      <c r="EX90" s="278"/>
      <c r="EY90" s="278"/>
      <c r="EZ90" s="278"/>
      <c r="FA90" s="278"/>
    </row>
    <row r="91" spans="1:157" s="310" customFormat="1" ht="15" customHeight="1" x14ac:dyDescent="0.2">
      <c r="A91" s="303" t="s">
        <v>436</v>
      </c>
      <c r="B91" s="304"/>
      <c r="C91" s="305"/>
      <c r="D91" s="306"/>
      <c r="E91" s="307"/>
      <c r="F91" s="307">
        <f>INT(F89*10%)</f>
        <v>39094813</v>
      </c>
      <c r="G91" s="307"/>
      <c r="H91" s="307"/>
      <c r="I91" s="307"/>
      <c r="J91" s="307"/>
      <c r="K91" s="307"/>
      <c r="L91" s="307">
        <f>INT(L89*10%)</f>
        <v>39094813</v>
      </c>
      <c r="M91" s="305"/>
      <c r="N91" s="306"/>
      <c r="O91" s="307"/>
      <c r="P91" s="307">
        <f>INT(P89*10%)</f>
        <v>5455079</v>
      </c>
      <c r="Q91" s="307"/>
      <c r="R91" s="307"/>
      <c r="S91" s="307"/>
      <c r="T91" s="307"/>
      <c r="U91" s="307"/>
      <c r="V91" s="307">
        <f>INT(V89*10%)</f>
        <v>5455079</v>
      </c>
      <c r="W91" s="305"/>
      <c r="X91" s="306"/>
      <c r="Y91" s="307"/>
      <c r="Z91" s="307">
        <f>INT(Z89*10%)</f>
        <v>0</v>
      </c>
      <c r="AA91" s="307"/>
      <c r="AB91" s="307"/>
      <c r="AC91" s="307"/>
      <c r="AD91" s="307"/>
      <c r="AE91" s="307"/>
      <c r="AF91" s="307">
        <f>INT(AF89*10%)</f>
        <v>0</v>
      </c>
      <c r="AG91" s="305"/>
      <c r="AH91" s="306"/>
      <c r="AI91" s="307"/>
      <c r="AJ91" s="307">
        <f>INT(AJ89*10%)</f>
        <v>59976932</v>
      </c>
      <c r="AK91" s="307"/>
      <c r="AL91" s="307"/>
      <c r="AM91" s="307"/>
      <c r="AN91" s="307"/>
      <c r="AO91" s="307"/>
      <c r="AP91" s="307">
        <f>INT(AP89*10%)</f>
        <v>59976932</v>
      </c>
      <c r="AQ91" s="308"/>
      <c r="AR91" s="309"/>
      <c r="AS91" s="309"/>
      <c r="AT91" s="309"/>
      <c r="AU91" s="309"/>
      <c r="AV91" s="309"/>
      <c r="AW91" s="309"/>
      <c r="AX91" s="309"/>
      <c r="AY91" s="309"/>
      <c r="AZ91" s="309"/>
      <c r="BA91" s="309"/>
      <c r="BB91" s="309"/>
      <c r="BC91" s="309"/>
      <c r="BD91" s="309"/>
      <c r="BE91" s="309"/>
      <c r="BF91" s="309"/>
      <c r="BG91" s="309"/>
      <c r="BH91" s="309"/>
      <c r="BI91" s="309"/>
      <c r="BJ91" s="309"/>
      <c r="BK91" s="309"/>
      <c r="BL91" s="309"/>
      <c r="BM91" s="309"/>
      <c r="BN91" s="309"/>
      <c r="BO91" s="309"/>
      <c r="BP91" s="309"/>
      <c r="BQ91" s="309"/>
      <c r="BR91" s="309"/>
      <c r="BS91" s="309"/>
      <c r="BT91" s="309"/>
      <c r="BU91" s="309"/>
      <c r="BV91" s="309"/>
      <c r="BW91" s="309"/>
      <c r="BX91" s="309"/>
      <c r="BY91" s="309"/>
      <c r="BZ91" s="309"/>
      <c r="CA91" s="309"/>
      <c r="CB91" s="309"/>
      <c r="CC91" s="309"/>
      <c r="CD91" s="309"/>
      <c r="CE91" s="309"/>
      <c r="CF91" s="309"/>
      <c r="CG91" s="309"/>
      <c r="CH91" s="309"/>
      <c r="CI91" s="309"/>
      <c r="CJ91" s="309"/>
      <c r="CK91" s="309"/>
      <c r="CL91" s="309"/>
      <c r="CM91" s="309"/>
      <c r="CN91" s="309"/>
      <c r="CO91" s="309"/>
      <c r="CP91" s="309"/>
      <c r="CQ91" s="309"/>
      <c r="CR91" s="309"/>
      <c r="CS91" s="309"/>
      <c r="CT91" s="309"/>
      <c r="CU91" s="309"/>
      <c r="CV91" s="309"/>
      <c r="CW91" s="309"/>
      <c r="CX91" s="309"/>
      <c r="CY91" s="309"/>
      <c r="CZ91" s="309"/>
      <c r="DA91" s="309"/>
      <c r="DB91" s="309"/>
      <c r="DC91" s="309"/>
      <c r="DD91" s="309"/>
      <c r="DE91" s="309"/>
      <c r="DF91" s="309"/>
      <c r="DG91" s="309"/>
      <c r="DH91" s="309"/>
      <c r="DI91" s="309"/>
      <c r="DJ91" s="309"/>
      <c r="DK91" s="309"/>
      <c r="DL91" s="309"/>
      <c r="DM91" s="309"/>
      <c r="DN91" s="309"/>
      <c r="DO91" s="309"/>
      <c r="DP91" s="309"/>
      <c r="DQ91" s="309"/>
      <c r="DR91" s="309"/>
      <c r="DS91" s="309"/>
      <c r="DT91" s="309"/>
      <c r="DU91" s="309"/>
      <c r="DV91" s="309"/>
      <c r="DW91" s="309"/>
      <c r="DX91" s="309"/>
      <c r="DY91" s="309"/>
      <c r="DZ91" s="309"/>
      <c r="EA91" s="309"/>
      <c r="EB91" s="309"/>
      <c r="EC91" s="309"/>
      <c r="ED91" s="309"/>
      <c r="EE91" s="309"/>
      <c r="EF91" s="309"/>
      <c r="EG91" s="309"/>
      <c r="EH91" s="309"/>
      <c r="EI91" s="309"/>
      <c r="EJ91" s="309"/>
      <c r="EK91" s="309"/>
      <c r="EL91" s="309"/>
      <c r="EM91" s="309"/>
      <c r="EN91" s="309"/>
      <c r="EO91" s="309"/>
      <c r="EP91" s="309"/>
      <c r="EQ91" s="309"/>
      <c r="ER91" s="309"/>
      <c r="ES91" s="309"/>
      <c r="ET91" s="309"/>
      <c r="EU91" s="309"/>
      <c r="EV91" s="309"/>
      <c r="EW91" s="309"/>
      <c r="EX91" s="309"/>
      <c r="EY91" s="309"/>
      <c r="EZ91" s="309"/>
      <c r="FA91" s="309"/>
    </row>
    <row r="92" spans="1:157" ht="15" customHeight="1" x14ac:dyDescent="0.2">
      <c r="A92" s="281" t="s">
        <v>402</v>
      </c>
      <c r="B92" s="282"/>
      <c r="C92" s="302"/>
      <c r="D92" s="283"/>
      <c r="E92" s="284"/>
      <c r="F92" s="284">
        <f>INT(F90*10%)</f>
        <v>39094813</v>
      </c>
      <c r="G92" s="284"/>
      <c r="H92" s="284"/>
      <c r="I92" s="284"/>
      <c r="J92" s="284"/>
      <c r="K92" s="284"/>
      <c r="L92" s="284">
        <f>INT(L90*10%)</f>
        <v>39094813</v>
      </c>
      <c r="M92" s="302"/>
      <c r="N92" s="283"/>
      <c r="O92" s="284"/>
      <c r="P92" s="284">
        <f>INT(P90*10%)</f>
        <v>6504831</v>
      </c>
      <c r="Q92" s="284"/>
      <c r="R92" s="284"/>
      <c r="S92" s="284"/>
      <c r="T92" s="284"/>
      <c r="U92" s="284"/>
      <c r="V92" s="284">
        <f>INT(V90*10%)</f>
        <v>6504831</v>
      </c>
      <c r="W92" s="302"/>
      <c r="X92" s="283"/>
      <c r="Y92" s="284"/>
      <c r="Z92" s="284">
        <f>INT(Z90*10%)</f>
        <v>0</v>
      </c>
      <c r="AA92" s="284"/>
      <c r="AB92" s="284"/>
      <c r="AC92" s="284"/>
      <c r="AD92" s="284"/>
      <c r="AE92" s="284"/>
      <c r="AF92" s="284">
        <f>INT(AF90*10%)</f>
        <v>0</v>
      </c>
      <c r="AG92" s="302"/>
      <c r="AH92" s="283"/>
      <c r="AI92" s="284"/>
      <c r="AJ92" s="284">
        <f>INT(AJ90*10%)</f>
        <v>58152501</v>
      </c>
      <c r="AK92" s="284"/>
      <c r="AL92" s="284"/>
      <c r="AM92" s="284"/>
      <c r="AN92" s="284"/>
      <c r="AO92" s="284"/>
      <c r="AP92" s="284">
        <f>INT(AP90*10%)</f>
        <v>58152501</v>
      </c>
      <c r="AQ92" s="286"/>
      <c r="AR92" s="272"/>
      <c r="AS92" s="272"/>
      <c r="AT92" s="272"/>
      <c r="AU92" s="272"/>
      <c r="AV92" s="272"/>
      <c r="AW92" s="272"/>
      <c r="AX92" s="272"/>
      <c r="AY92" s="272"/>
      <c r="AZ92" s="272"/>
      <c r="BA92" s="272"/>
      <c r="BB92" s="272"/>
      <c r="BC92" s="272"/>
      <c r="BD92" s="272"/>
      <c r="BE92" s="272"/>
      <c r="BF92" s="272"/>
      <c r="BG92" s="272"/>
      <c r="BH92" s="272"/>
      <c r="BI92" s="272"/>
      <c r="BJ92" s="272"/>
      <c r="BK92" s="272"/>
      <c r="BL92" s="272"/>
      <c r="BM92" s="272"/>
      <c r="BN92" s="272"/>
      <c r="BO92" s="272"/>
      <c r="BP92" s="272"/>
      <c r="BQ92" s="272"/>
      <c r="BR92" s="272"/>
      <c r="BS92" s="272"/>
      <c r="BT92" s="272"/>
      <c r="BU92" s="272"/>
      <c r="BV92" s="272"/>
      <c r="BW92" s="272"/>
      <c r="BX92" s="272"/>
      <c r="BY92" s="272"/>
      <c r="BZ92" s="272"/>
      <c r="CA92" s="272"/>
      <c r="CB92" s="272"/>
      <c r="CC92" s="272"/>
      <c r="CD92" s="272"/>
      <c r="CE92" s="272"/>
      <c r="CF92" s="272"/>
      <c r="CG92" s="272"/>
      <c r="CH92" s="272"/>
      <c r="CI92" s="272"/>
      <c r="CJ92" s="272"/>
      <c r="CK92" s="272"/>
      <c r="CL92" s="272"/>
      <c r="CM92" s="272"/>
      <c r="CN92" s="272"/>
      <c r="CO92" s="272"/>
      <c r="CP92" s="272"/>
      <c r="CQ92" s="272"/>
      <c r="CR92" s="272"/>
      <c r="CS92" s="272"/>
      <c r="CT92" s="272"/>
      <c r="CU92" s="272"/>
      <c r="CV92" s="272"/>
      <c r="CW92" s="272"/>
      <c r="CX92" s="272"/>
      <c r="CY92" s="272"/>
      <c r="CZ92" s="272"/>
      <c r="DA92" s="272"/>
      <c r="DB92" s="272"/>
      <c r="DC92" s="272"/>
      <c r="DD92" s="272"/>
      <c r="DE92" s="272"/>
      <c r="DF92" s="272"/>
      <c r="DG92" s="272"/>
      <c r="DH92" s="272"/>
      <c r="DI92" s="272"/>
      <c r="DJ92" s="272"/>
      <c r="DK92" s="272"/>
      <c r="DL92" s="272"/>
      <c r="DM92" s="272"/>
      <c r="DN92" s="272"/>
      <c r="DO92" s="272"/>
      <c r="DP92" s="272"/>
      <c r="DQ92" s="272"/>
      <c r="DR92" s="272"/>
      <c r="DS92" s="272"/>
      <c r="DT92" s="272"/>
      <c r="DU92" s="272"/>
      <c r="DV92" s="272"/>
      <c r="DW92" s="272"/>
      <c r="DX92" s="272"/>
      <c r="DY92" s="272"/>
      <c r="DZ92" s="272"/>
      <c r="EA92" s="272"/>
      <c r="EB92" s="272"/>
      <c r="EC92" s="272"/>
      <c r="ED92" s="272"/>
      <c r="EE92" s="272"/>
      <c r="EF92" s="272"/>
      <c r="EG92" s="272"/>
      <c r="EH92" s="272"/>
      <c r="EI92" s="272"/>
      <c r="EJ92" s="272"/>
      <c r="EK92" s="272"/>
      <c r="EL92" s="272"/>
      <c r="EM92" s="272"/>
      <c r="EN92" s="272"/>
      <c r="EO92" s="272"/>
      <c r="EP92" s="272"/>
      <c r="EQ92" s="272"/>
      <c r="ER92" s="272"/>
      <c r="ES92" s="272"/>
      <c r="ET92" s="272"/>
      <c r="EU92" s="272"/>
      <c r="EV92" s="272"/>
      <c r="EW92" s="272"/>
      <c r="EX92" s="272"/>
      <c r="EY92" s="272"/>
      <c r="EZ92" s="272"/>
      <c r="FA92" s="272"/>
    </row>
    <row r="93" spans="1:157" s="310" customFormat="1" ht="15" customHeight="1" x14ac:dyDescent="0.2">
      <c r="A93" s="303" t="s">
        <v>435</v>
      </c>
      <c r="B93" s="304"/>
      <c r="C93" s="305"/>
      <c r="D93" s="306"/>
      <c r="E93" s="307"/>
      <c r="F93" s="307">
        <f>SUM(F89,F91)</f>
        <v>430042946</v>
      </c>
      <c r="G93" s="307"/>
      <c r="H93" s="307"/>
      <c r="I93" s="307"/>
      <c r="J93" s="307"/>
      <c r="K93" s="307"/>
      <c r="L93" s="307">
        <f>SUM(L89,L91)</f>
        <v>430042946</v>
      </c>
      <c r="M93" s="305"/>
      <c r="N93" s="306"/>
      <c r="O93" s="307"/>
      <c r="P93" s="307">
        <f>SUM(P89:P91)</f>
        <v>125054185</v>
      </c>
      <c r="Q93" s="307"/>
      <c r="R93" s="307"/>
      <c r="S93" s="307"/>
      <c r="T93" s="307"/>
      <c r="U93" s="307"/>
      <c r="V93" s="307">
        <f>SUM(V89:V91)</f>
        <v>125054185</v>
      </c>
      <c r="W93" s="305"/>
      <c r="X93" s="306"/>
      <c r="Y93" s="307"/>
      <c r="Z93" s="307">
        <f>SUM(Z89:Z91)</f>
        <v>0</v>
      </c>
      <c r="AA93" s="307"/>
      <c r="AB93" s="307"/>
      <c r="AC93" s="307"/>
      <c r="AD93" s="307"/>
      <c r="AE93" s="307"/>
      <c r="AF93" s="307">
        <f>SUM(AF89:AF91)</f>
        <v>0</v>
      </c>
      <c r="AG93" s="305"/>
      <c r="AH93" s="306"/>
      <c r="AI93" s="307"/>
      <c r="AJ93" s="307">
        <f>SUM(AJ89:AJ91)</f>
        <v>1241271279</v>
      </c>
      <c r="AK93" s="307"/>
      <c r="AL93" s="307"/>
      <c r="AM93" s="307"/>
      <c r="AN93" s="307"/>
      <c r="AO93" s="307"/>
      <c r="AP93" s="307">
        <f>SUM(AP89:AP91)</f>
        <v>1241271279</v>
      </c>
      <c r="AQ93" s="308"/>
      <c r="AR93" s="309"/>
      <c r="AS93" s="309"/>
      <c r="AT93" s="309"/>
      <c r="AU93" s="309"/>
      <c r="AV93" s="309"/>
      <c r="AW93" s="309"/>
      <c r="AX93" s="309"/>
      <c r="AY93" s="309"/>
      <c r="AZ93" s="309"/>
      <c r="BA93" s="309"/>
      <c r="BB93" s="309"/>
      <c r="BC93" s="309"/>
      <c r="BD93" s="309"/>
      <c r="BE93" s="309"/>
      <c r="BF93" s="309"/>
      <c r="BG93" s="309"/>
      <c r="BH93" s="309"/>
      <c r="BI93" s="309"/>
      <c r="BJ93" s="309"/>
      <c r="BK93" s="309"/>
      <c r="BL93" s="309"/>
      <c r="BM93" s="309"/>
      <c r="BN93" s="309"/>
      <c r="BO93" s="309"/>
      <c r="BP93" s="309"/>
      <c r="BQ93" s="309"/>
      <c r="BR93" s="309"/>
      <c r="BS93" s="309"/>
      <c r="BT93" s="309"/>
      <c r="BU93" s="309"/>
      <c r="BV93" s="309"/>
      <c r="BW93" s="309"/>
      <c r="BX93" s="309"/>
      <c r="BY93" s="309"/>
      <c r="BZ93" s="309"/>
      <c r="CA93" s="309"/>
      <c r="CB93" s="309"/>
      <c r="CC93" s="309"/>
      <c r="CD93" s="309"/>
      <c r="CE93" s="309"/>
      <c r="CF93" s="309"/>
      <c r="CG93" s="309"/>
      <c r="CH93" s="309"/>
      <c r="CI93" s="309"/>
      <c r="CJ93" s="309"/>
      <c r="CK93" s="309"/>
      <c r="CL93" s="309"/>
      <c r="CM93" s="309"/>
      <c r="CN93" s="309"/>
      <c r="CO93" s="309"/>
      <c r="CP93" s="309"/>
      <c r="CQ93" s="309"/>
      <c r="CR93" s="309"/>
      <c r="CS93" s="309"/>
      <c r="CT93" s="309"/>
      <c r="CU93" s="309"/>
      <c r="CV93" s="309"/>
      <c r="CW93" s="309"/>
      <c r="CX93" s="309"/>
      <c r="CY93" s="309"/>
      <c r="CZ93" s="309"/>
      <c r="DA93" s="309"/>
      <c r="DB93" s="309"/>
      <c r="DC93" s="309"/>
      <c r="DD93" s="309"/>
      <c r="DE93" s="309"/>
      <c r="DF93" s="309"/>
      <c r="DG93" s="309"/>
      <c r="DH93" s="309"/>
      <c r="DI93" s="309"/>
      <c r="DJ93" s="309"/>
      <c r="DK93" s="309"/>
      <c r="DL93" s="309"/>
      <c r="DM93" s="309"/>
      <c r="DN93" s="309"/>
      <c r="DO93" s="309"/>
      <c r="DP93" s="309"/>
      <c r="DQ93" s="309"/>
      <c r="DR93" s="309"/>
      <c r="DS93" s="309"/>
      <c r="DT93" s="309"/>
      <c r="DU93" s="309"/>
      <c r="DV93" s="309"/>
      <c r="DW93" s="309"/>
      <c r="DX93" s="309"/>
      <c r="DY93" s="309"/>
      <c r="DZ93" s="309"/>
      <c r="EA93" s="309"/>
      <c r="EB93" s="309"/>
      <c r="EC93" s="309"/>
      <c r="ED93" s="309"/>
      <c r="EE93" s="309"/>
      <c r="EF93" s="309"/>
      <c r="EG93" s="309"/>
      <c r="EH93" s="309"/>
      <c r="EI93" s="309"/>
      <c r="EJ93" s="309"/>
      <c r="EK93" s="309"/>
      <c r="EL93" s="309"/>
      <c r="EM93" s="309"/>
      <c r="EN93" s="309"/>
      <c r="EO93" s="309"/>
      <c r="EP93" s="309"/>
      <c r="EQ93" s="309"/>
      <c r="ER93" s="309"/>
      <c r="ES93" s="309"/>
      <c r="ET93" s="309"/>
      <c r="EU93" s="309"/>
      <c r="EV93" s="309"/>
      <c r="EW93" s="309"/>
      <c r="EX93" s="309"/>
      <c r="EY93" s="309"/>
      <c r="EZ93" s="309"/>
      <c r="FA93" s="309"/>
    </row>
    <row r="94" spans="1:157" ht="15" customHeight="1" x14ac:dyDescent="0.2">
      <c r="A94" s="281" t="s">
        <v>403</v>
      </c>
      <c r="B94" s="282"/>
      <c r="C94" s="302"/>
      <c r="D94" s="283"/>
      <c r="E94" s="284"/>
      <c r="F94" s="284">
        <f>SUM(F90,F92)</f>
        <v>430042946</v>
      </c>
      <c r="G94" s="284"/>
      <c r="H94" s="284"/>
      <c r="I94" s="284"/>
      <c r="J94" s="284"/>
      <c r="K94" s="284"/>
      <c r="L94" s="284">
        <f>SUM(L90,L92)</f>
        <v>430042946</v>
      </c>
      <c r="M94" s="302"/>
      <c r="N94" s="283"/>
      <c r="O94" s="284"/>
      <c r="P94" s="284">
        <f>SUM(P90:P92)</f>
        <v>77008222</v>
      </c>
      <c r="Q94" s="284"/>
      <c r="R94" s="284"/>
      <c r="S94" s="284"/>
      <c r="T94" s="284"/>
      <c r="U94" s="284"/>
      <c r="V94" s="284">
        <f>SUM(V90:V92)</f>
        <v>77008222</v>
      </c>
      <c r="W94" s="302"/>
      <c r="X94" s="283"/>
      <c r="Y94" s="284"/>
      <c r="Z94" s="284">
        <f>SUM(Z90:Z92)</f>
        <v>0</v>
      </c>
      <c r="AA94" s="284"/>
      <c r="AB94" s="284"/>
      <c r="AC94" s="284"/>
      <c r="AD94" s="284"/>
      <c r="AE94" s="284"/>
      <c r="AF94" s="284">
        <f>SUM(AF90:AF92)</f>
        <v>0</v>
      </c>
      <c r="AG94" s="302"/>
      <c r="AH94" s="283"/>
      <c r="AI94" s="284"/>
      <c r="AJ94" s="284">
        <f>SUM(AJ90:AJ92)</f>
        <v>699654452</v>
      </c>
      <c r="AK94" s="284"/>
      <c r="AL94" s="284"/>
      <c r="AM94" s="284"/>
      <c r="AN94" s="284"/>
      <c r="AO94" s="284"/>
      <c r="AP94" s="284">
        <f>SUM(AP90:AP92)</f>
        <v>699654452</v>
      </c>
      <c r="AQ94" s="286"/>
      <c r="AR94" s="272"/>
      <c r="AS94" s="272"/>
      <c r="AT94" s="272"/>
      <c r="AU94" s="272"/>
      <c r="AV94" s="272"/>
      <c r="AW94" s="272"/>
      <c r="AX94" s="272"/>
      <c r="AY94" s="272"/>
      <c r="AZ94" s="272"/>
      <c r="BA94" s="272"/>
      <c r="BB94" s="272"/>
      <c r="BC94" s="272"/>
      <c r="BD94" s="272"/>
      <c r="BE94" s="272"/>
      <c r="BF94" s="272"/>
      <c r="BG94" s="272"/>
      <c r="BH94" s="272"/>
      <c r="BI94" s="272"/>
      <c r="BJ94" s="272"/>
      <c r="BK94" s="272"/>
      <c r="BL94" s="272"/>
      <c r="BM94" s="272"/>
      <c r="BN94" s="272"/>
      <c r="BO94" s="272"/>
      <c r="BP94" s="272"/>
      <c r="BQ94" s="272"/>
      <c r="BR94" s="272"/>
      <c r="BS94" s="272"/>
      <c r="BT94" s="272"/>
      <c r="BU94" s="272"/>
      <c r="BV94" s="272"/>
      <c r="BW94" s="272"/>
      <c r="BX94" s="272"/>
      <c r="BY94" s="272"/>
      <c r="BZ94" s="272"/>
      <c r="CA94" s="272"/>
      <c r="CB94" s="272"/>
      <c r="CC94" s="272"/>
      <c r="CD94" s="272"/>
      <c r="CE94" s="272"/>
      <c r="CF94" s="272"/>
      <c r="CG94" s="272"/>
      <c r="CH94" s="272"/>
      <c r="CI94" s="272"/>
      <c r="CJ94" s="272"/>
      <c r="CK94" s="272"/>
      <c r="CL94" s="272"/>
      <c r="CM94" s="272"/>
      <c r="CN94" s="272"/>
      <c r="CO94" s="272"/>
      <c r="CP94" s="272"/>
      <c r="CQ94" s="272"/>
      <c r="CR94" s="272"/>
      <c r="CS94" s="272"/>
      <c r="CT94" s="272"/>
      <c r="CU94" s="272"/>
      <c r="CV94" s="272"/>
      <c r="CW94" s="272"/>
      <c r="CX94" s="272"/>
      <c r="CY94" s="272"/>
      <c r="CZ94" s="272"/>
      <c r="DA94" s="272"/>
      <c r="DB94" s="272"/>
      <c r="DC94" s="272"/>
      <c r="DD94" s="272"/>
      <c r="DE94" s="272"/>
      <c r="DF94" s="272"/>
      <c r="DG94" s="272"/>
      <c r="DH94" s="272"/>
      <c r="DI94" s="272"/>
      <c r="DJ94" s="272"/>
      <c r="DK94" s="272"/>
      <c r="DL94" s="272"/>
      <c r="DM94" s="272"/>
      <c r="DN94" s="272"/>
      <c r="DO94" s="272"/>
      <c r="DP94" s="272"/>
      <c r="DQ94" s="272"/>
      <c r="DR94" s="272"/>
      <c r="DS94" s="272"/>
      <c r="DT94" s="272"/>
      <c r="DU94" s="272"/>
      <c r="DV94" s="272"/>
      <c r="DW94" s="272"/>
      <c r="DX94" s="272"/>
      <c r="DY94" s="272"/>
      <c r="DZ94" s="272"/>
      <c r="EA94" s="272"/>
      <c r="EB94" s="272"/>
      <c r="EC94" s="272"/>
      <c r="ED94" s="272"/>
      <c r="EE94" s="272"/>
      <c r="EF94" s="272"/>
      <c r="EG94" s="272"/>
      <c r="EH94" s="272"/>
      <c r="EI94" s="272"/>
      <c r="EJ94" s="272"/>
      <c r="EK94" s="272"/>
      <c r="EL94" s="272"/>
      <c r="EM94" s="272"/>
      <c r="EN94" s="272"/>
      <c r="EO94" s="272"/>
      <c r="EP94" s="272"/>
      <c r="EQ94" s="272"/>
      <c r="ER94" s="272"/>
      <c r="ES94" s="272"/>
      <c r="ET94" s="272"/>
      <c r="EU94" s="272"/>
      <c r="EV94" s="272"/>
      <c r="EW94" s="272"/>
      <c r="EX94" s="272"/>
      <c r="EY94" s="272"/>
      <c r="EZ94" s="272"/>
      <c r="FA94" s="272"/>
    </row>
    <row r="95" spans="1:157" s="310" customFormat="1" ht="15" customHeight="1" x14ac:dyDescent="0.2">
      <c r="A95" s="303" t="s">
        <v>434</v>
      </c>
      <c r="B95" s="304"/>
      <c r="C95" s="305"/>
      <c r="D95" s="306"/>
      <c r="E95" s="307"/>
      <c r="F95" s="307">
        <v>-946</v>
      </c>
      <c r="G95" s="307"/>
      <c r="H95" s="307"/>
      <c r="I95" s="307"/>
      <c r="J95" s="307"/>
      <c r="K95" s="307"/>
      <c r="L95" s="307">
        <v>-946</v>
      </c>
      <c r="M95" s="305"/>
      <c r="N95" s="306"/>
      <c r="O95" s="307"/>
      <c r="P95" s="307">
        <v>-946</v>
      </c>
      <c r="Q95" s="307"/>
      <c r="R95" s="307"/>
      <c r="S95" s="307"/>
      <c r="T95" s="307"/>
      <c r="U95" s="307"/>
      <c r="V95" s="307"/>
      <c r="W95" s="305"/>
      <c r="X95" s="306"/>
      <c r="Y95" s="307"/>
      <c r="Z95" s="307">
        <v>-946</v>
      </c>
      <c r="AA95" s="307"/>
      <c r="AB95" s="307"/>
      <c r="AC95" s="307"/>
      <c r="AD95" s="307"/>
      <c r="AE95" s="307"/>
      <c r="AF95" s="307">
        <v>-946</v>
      </c>
      <c r="AG95" s="305"/>
      <c r="AH95" s="306"/>
      <c r="AI95" s="307"/>
      <c r="AJ95" s="307">
        <v>-946</v>
      </c>
      <c r="AK95" s="307"/>
      <c r="AL95" s="307"/>
      <c r="AM95" s="307"/>
      <c r="AN95" s="307"/>
      <c r="AO95" s="307"/>
      <c r="AP95" s="307">
        <v>-946</v>
      </c>
      <c r="AQ95" s="308"/>
      <c r="AR95" s="309"/>
      <c r="AS95" s="309"/>
      <c r="AT95" s="309"/>
      <c r="AU95" s="309"/>
      <c r="AV95" s="309"/>
      <c r="AW95" s="309"/>
      <c r="AX95" s="309"/>
      <c r="AY95" s="309"/>
      <c r="AZ95" s="309"/>
      <c r="BA95" s="309"/>
      <c r="BB95" s="309"/>
      <c r="BC95" s="309"/>
      <c r="BD95" s="309"/>
      <c r="BE95" s="309"/>
      <c r="BF95" s="309"/>
      <c r="BG95" s="309"/>
      <c r="BH95" s="309"/>
      <c r="BI95" s="309"/>
      <c r="BJ95" s="309"/>
      <c r="BK95" s="309"/>
      <c r="BL95" s="309"/>
      <c r="BM95" s="309"/>
      <c r="BN95" s="309"/>
      <c r="BO95" s="309"/>
      <c r="BP95" s="309"/>
      <c r="BQ95" s="309"/>
      <c r="BR95" s="309"/>
      <c r="BS95" s="309"/>
      <c r="BT95" s="309"/>
      <c r="BU95" s="309"/>
      <c r="BV95" s="309"/>
      <c r="BW95" s="309"/>
      <c r="BX95" s="309"/>
      <c r="BY95" s="309"/>
      <c r="BZ95" s="309"/>
      <c r="CA95" s="309"/>
      <c r="CB95" s="309"/>
      <c r="CC95" s="309"/>
      <c r="CD95" s="309"/>
      <c r="CE95" s="309"/>
      <c r="CF95" s="309"/>
      <c r="CG95" s="309"/>
      <c r="CH95" s="309"/>
      <c r="CI95" s="309"/>
      <c r="CJ95" s="309"/>
      <c r="CK95" s="309"/>
      <c r="CL95" s="309"/>
      <c r="CM95" s="309"/>
      <c r="CN95" s="309"/>
      <c r="CO95" s="309"/>
      <c r="CP95" s="309"/>
      <c r="CQ95" s="309"/>
      <c r="CR95" s="309"/>
      <c r="CS95" s="309"/>
      <c r="CT95" s="309"/>
      <c r="CU95" s="309"/>
      <c r="CV95" s="309"/>
      <c r="CW95" s="309"/>
      <c r="CX95" s="309"/>
      <c r="CY95" s="309"/>
      <c r="CZ95" s="309"/>
      <c r="DA95" s="309"/>
      <c r="DB95" s="309"/>
      <c r="DC95" s="309"/>
      <c r="DD95" s="309"/>
      <c r="DE95" s="309"/>
      <c r="DF95" s="309"/>
      <c r="DG95" s="309"/>
      <c r="DH95" s="309"/>
      <c r="DI95" s="309"/>
      <c r="DJ95" s="309"/>
      <c r="DK95" s="309"/>
      <c r="DL95" s="309"/>
      <c r="DM95" s="309"/>
      <c r="DN95" s="309"/>
      <c r="DO95" s="309"/>
      <c r="DP95" s="309"/>
      <c r="DQ95" s="309"/>
      <c r="DR95" s="309"/>
      <c r="DS95" s="309"/>
      <c r="DT95" s="309"/>
      <c r="DU95" s="309"/>
      <c r="DV95" s="309"/>
      <c r="DW95" s="309"/>
      <c r="DX95" s="309"/>
      <c r="DY95" s="309"/>
      <c r="DZ95" s="309"/>
      <c r="EA95" s="309"/>
      <c r="EB95" s="309"/>
      <c r="EC95" s="309"/>
      <c r="ED95" s="309"/>
      <c r="EE95" s="309"/>
      <c r="EF95" s="309"/>
      <c r="EG95" s="309"/>
      <c r="EH95" s="309"/>
      <c r="EI95" s="309"/>
      <c r="EJ95" s="309"/>
      <c r="EK95" s="309"/>
      <c r="EL95" s="309"/>
      <c r="EM95" s="309"/>
      <c r="EN95" s="309"/>
      <c r="EO95" s="309"/>
      <c r="EP95" s="309"/>
      <c r="EQ95" s="309"/>
      <c r="ER95" s="309"/>
      <c r="ES95" s="309"/>
      <c r="ET95" s="309"/>
      <c r="EU95" s="309"/>
      <c r="EV95" s="309"/>
      <c r="EW95" s="309"/>
      <c r="EX95" s="309"/>
      <c r="EY95" s="309"/>
      <c r="EZ95" s="309"/>
      <c r="FA95" s="309"/>
    </row>
    <row r="96" spans="1:157" ht="15" customHeight="1" x14ac:dyDescent="0.2">
      <c r="A96" s="281" t="s">
        <v>404</v>
      </c>
      <c r="B96" s="282"/>
      <c r="C96" s="302"/>
      <c r="D96" s="283"/>
      <c r="E96" s="284"/>
      <c r="F96" s="284">
        <v>-946</v>
      </c>
      <c r="G96" s="284"/>
      <c r="H96" s="284"/>
      <c r="I96" s="284"/>
      <c r="J96" s="284"/>
      <c r="K96" s="284"/>
      <c r="L96" s="284">
        <v>-946</v>
      </c>
      <c r="M96" s="302"/>
      <c r="N96" s="283"/>
      <c r="O96" s="284"/>
      <c r="P96" s="284">
        <v>-946</v>
      </c>
      <c r="Q96" s="284"/>
      <c r="R96" s="284"/>
      <c r="S96" s="284"/>
      <c r="T96" s="284"/>
      <c r="U96" s="284"/>
      <c r="V96" s="284"/>
      <c r="W96" s="302"/>
      <c r="X96" s="283"/>
      <c r="Y96" s="284"/>
      <c r="Z96" s="284">
        <v>-946</v>
      </c>
      <c r="AA96" s="284"/>
      <c r="AB96" s="284"/>
      <c r="AC96" s="284"/>
      <c r="AD96" s="284"/>
      <c r="AE96" s="284"/>
      <c r="AF96" s="284">
        <v>-946</v>
      </c>
      <c r="AG96" s="302"/>
      <c r="AH96" s="283"/>
      <c r="AI96" s="284"/>
      <c r="AJ96" s="284">
        <v>-946</v>
      </c>
      <c r="AK96" s="284"/>
      <c r="AL96" s="284"/>
      <c r="AM96" s="284"/>
      <c r="AN96" s="284"/>
      <c r="AO96" s="284"/>
      <c r="AP96" s="284">
        <v>-946</v>
      </c>
      <c r="AQ96" s="286"/>
      <c r="AR96" s="272"/>
      <c r="AS96" s="272"/>
      <c r="AT96" s="272"/>
      <c r="AU96" s="272"/>
      <c r="AV96" s="272"/>
      <c r="AW96" s="272"/>
      <c r="AX96" s="272"/>
      <c r="AY96" s="272"/>
      <c r="AZ96" s="272"/>
      <c r="BA96" s="272"/>
      <c r="BB96" s="272"/>
      <c r="BC96" s="272"/>
      <c r="BD96" s="272"/>
      <c r="BE96" s="272"/>
      <c r="BF96" s="272"/>
      <c r="BG96" s="272"/>
      <c r="BH96" s="272"/>
      <c r="BI96" s="272"/>
      <c r="BJ96" s="272"/>
      <c r="BK96" s="272"/>
      <c r="BL96" s="272"/>
      <c r="BM96" s="272"/>
      <c r="BN96" s="272"/>
      <c r="BO96" s="272"/>
      <c r="BP96" s="272"/>
      <c r="BQ96" s="272"/>
      <c r="BR96" s="272"/>
      <c r="BS96" s="272"/>
      <c r="BT96" s="272"/>
      <c r="BU96" s="272"/>
      <c r="BV96" s="272"/>
      <c r="BW96" s="272"/>
      <c r="BX96" s="272"/>
      <c r="BY96" s="272"/>
      <c r="BZ96" s="272"/>
      <c r="CA96" s="272"/>
      <c r="CB96" s="272"/>
      <c r="CC96" s="272"/>
      <c r="CD96" s="272"/>
      <c r="CE96" s="272"/>
      <c r="CF96" s="272"/>
      <c r="CG96" s="272"/>
      <c r="CH96" s="272"/>
      <c r="CI96" s="272"/>
      <c r="CJ96" s="272"/>
      <c r="CK96" s="272"/>
      <c r="CL96" s="272"/>
      <c r="CM96" s="272"/>
      <c r="CN96" s="272"/>
      <c r="CO96" s="272"/>
      <c r="CP96" s="272"/>
      <c r="CQ96" s="272"/>
      <c r="CR96" s="272"/>
      <c r="CS96" s="272"/>
      <c r="CT96" s="272"/>
      <c r="CU96" s="272"/>
      <c r="CV96" s="272"/>
      <c r="CW96" s="272"/>
      <c r="CX96" s="272"/>
      <c r="CY96" s="272"/>
      <c r="CZ96" s="272"/>
      <c r="DA96" s="272"/>
      <c r="DB96" s="272"/>
      <c r="DC96" s="272"/>
      <c r="DD96" s="272"/>
      <c r="DE96" s="272"/>
      <c r="DF96" s="272"/>
      <c r="DG96" s="272"/>
      <c r="DH96" s="272"/>
      <c r="DI96" s="272"/>
      <c r="DJ96" s="272"/>
      <c r="DK96" s="272"/>
      <c r="DL96" s="272"/>
      <c r="DM96" s="272"/>
      <c r="DN96" s="272"/>
      <c r="DO96" s="272"/>
      <c r="DP96" s="272"/>
      <c r="DQ96" s="272"/>
      <c r="DR96" s="272"/>
      <c r="DS96" s="272"/>
      <c r="DT96" s="272"/>
      <c r="DU96" s="272"/>
      <c r="DV96" s="272"/>
      <c r="DW96" s="272"/>
      <c r="DX96" s="272"/>
      <c r="DY96" s="272"/>
      <c r="DZ96" s="272"/>
      <c r="EA96" s="272"/>
      <c r="EB96" s="272"/>
      <c r="EC96" s="272"/>
      <c r="ED96" s="272"/>
      <c r="EE96" s="272"/>
      <c r="EF96" s="272"/>
      <c r="EG96" s="272"/>
      <c r="EH96" s="272"/>
      <c r="EI96" s="272"/>
      <c r="EJ96" s="272"/>
      <c r="EK96" s="272"/>
      <c r="EL96" s="272"/>
      <c r="EM96" s="272"/>
      <c r="EN96" s="272"/>
      <c r="EO96" s="272"/>
      <c r="EP96" s="272"/>
      <c r="EQ96" s="272"/>
      <c r="ER96" s="272"/>
      <c r="ES96" s="272"/>
      <c r="ET96" s="272"/>
      <c r="EU96" s="272"/>
      <c r="EV96" s="272"/>
      <c r="EW96" s="272"/>
      <c r="EX96" s="272"/>
      <c r="EY96" s="272"/>
      <c r="EZ96" s="272"/>
      <c r="FA96" s="272"/>
    </row>
    <row r="97" spans="1:157" s="301" customFormat="1" ht="15" customHeight="1" x14ac:dyDescent="0.2">
      <c r="A97" s="294" t="s">
        <v>433</v>
      </c>
      <c r="B97" s="295"/>
      <c r="C97" s="296"/>
      <c r="D97" s="297"/>
      <c r="E97" s="298"/>
      <c r="F97" s="298">
        <f>SUM(F93,F95)</f>
        <v>430042000</v>
      </c>
      <c r="G97" s="298"/>
      <c r="H97" s="298"/>
      <c r="I97" s="298"/>
      <c r="J97" s="298"/>
      <c r="K97" s="298"/>
      <c r="L97" s="298">
        <f>SUM(L93,L95)</f>
        <v>430042000</v>
      </c>
      <c r="M97" s="296"/>
      <c r="N97" s="297"/>
      <c r="O97" s="298"/>
      <c r="P97" s="298">
        <f>SUM(P93:P95)</f>
        <v>202061461</v>
      </c>
      <c r="Q97" s="298"/>
      <c r="R97" s="298"/>
      <c r="S97" s="298"/>
      <c r="T97" s="298"/>
      <c r="U97" s="298"/>
      <c r="V97" s="298">
        <f>SUM(V93:V95)</f>
        <v>202062407</v>
      </c>
      <c r="W97" s="296"/>
      <c r="X97" s="297"/>
      <c r="Y97" s="298"/>
      <c r="Z97" s="298">
        <f>SUM(Z93:Z95)</f>
        <v>-946</v>
      </c>
      <c r="AA97" s="298"/>
      <c r="AB97" s="298"/>
      <c r="AC97" s="298"/>
      <c r="AD97" s="298"/>
      <c r="AE97" s="298"/>
      <c r="AF97" s="298">
        <f>SUM(AF93:AF95)</f>
        <v>-946</v>
      </c>
      <c r="AG97" s="296"/>
      <c r="AH97" s="297"/>
      <c r="AI97" s="298"/>
      <c r="AJ97" s="298">
        <f>SUM(AJ93:AJ95)</f>
        <v>1940924785</v>
      </c>
      <c r="AK97" s="298"/>
      <c r="AL97" s="298"/>
      <c r="AM97" s="298"/>
      <c r="AN97" s="298"/>
      <c r="AO97" s="298"/>
      <c r="AP97" s="298">
        <f>SUM(AP93:AP95)</f>
        <v>1940924785</v>
      </c>
      <c r="AQ97" s="299"/>
      <c r="AR97" s="300"/>
      <c r="AS97" s="300"/>
      <c r="AT97" s="300"/>
      <c r="AU97" s="300"/>
      <c r="AV97" s="300"/>
      <c r="AW97" s="300"/>
      <c r="AX97" s="300"/>
      <c r="AY97" s="300"/>
      <c r="AZ97" s="300"/>
      <c r="BA97" s="300"/>
      <c r="BB97" s="300"/>
      <c r="BC97" s="300"/>
      <c r="BD97" s="300"/>
      <c r="BE97" s="300"/>
      <c r="BF97" s="300"/>
      <c r="BG97" s="300"/>
      <c r="BH97" s="300"/>
      <c r="BI97" s="300"/>
      <c r="BJ97" s="300"/>
      <c r="BK97" s="300"/>
      <c r="BL97" s="300"/>
      <c r="BM97" s="300"/>
      <c r="BN97" s="300"/>
      <c r="BO97" s="300"/>
      <c r="BP97" s="300"/>
      <c r="BQ97" s="300"/>
      <c r="BR97" s="300"/>
      <c r="BS97" s="300"/>
      <c r="BT97" s="300"/>
      <c r="BU97" s="300"/>
      <c r="BV97" s="300"/>
      <c r="BW97" s="300"/>
      <c r="BX97" s="300"/>
      <c r="BY97" s="300"/>
      <c r="BZ97" s="300"/>
      <c r="CA97" s="300"/>
      <c r="CB97" s="300"/>
      <c r="CC97" s="300"/>
      <c r="CD97" s="300"/>
      <c r="CE97" s="300"/>
      <c r="CF97" s="300"/>
      <c r="CG97" s="300"/>
      <c r="CH97" s="300"/>
      <c r="CI97" s="300"/>
      <c r="CJ97" s="300"/>
      <c r="CK97" s="300"/>
      <c r="CL97" s="300"/>
      <c r="CM97" s="300"/>
      <c r="CN97" s="300"/>
      <c r="CO97" s="300"/>
      <c r="CP97" s="300"/>
      <c r="CQ97" s="300"/>
      <c r="CR97" s="300"/>
      <c r="CS97" s="300"/>
      <c r="CT97" s="300"/>
      <c r="CU97" s="300"/>
      <c r="CV97" s="300"/>
      <c r="CW97" s="300"/>
      <c r="CX97" s="300"/>
      <c r="CY97" s="300"/>
      <c r="CZ97" s="300"/>
      <c r="DA97" s="300"/>
      <c r="DB97" s="300"/>
      <c r="DC97" s="300"/>
      <c r="DD97" s="300"/>
      <c r="DE97" s="300"/>
      <c r="DF97" s="300"/>
      <c r="DG97" s="300"/>
      <c r="DH97" s="300"/>
      <c r="DI97" s="300"/>
      <c r="DJ97" s="300"/>
      <c r="DK97" s="300"/>
      <c r="DL97" s="300"/>
      <c r="DM97" s="300"/>
      <c r="DN97" s="300"/>
      <c r="DO97" s="300"/>
      <c r="DP97" s="300"/>
      <c r="DQ97" s="300"/>
      <c r="DR97" s="300"/>
      <c r="DS97" s="300"/>
      <c r="DT97" s="300"/>
      <c r="DU97" s="300"/>
      <c r="DV97" s="300"/>
      <c r="DW97" s="300"/>
      <c r="DX97" s="300"/>
      <c r="DY97" s="300"/>
      <c r="DZ97" s="300"/>
      <c r="EA97" s="300"/>
      <c r="EB97" s="300"/>
      <c r="EC97" s="300"/>
      <c r="ED97" s="300"/>
      <c r="EE97" s="300"/>
      <c r="EF97" s="300"/>
      <c r="EG97" s="300"/>
      <c r="EH97" s="300"/>
      <c r="EI97" s="300"/>
      <c r="EJ97" s="300"/>
      <c r="EK97" s="300"/>
      <c r="EL97" s="300"/>
      <c r="EM97" s="300"/>
      <c r="EN97" s="300"/>
      <c r="EO97" s="300"/>
      <c r="EP97" s="300"/>
      <c r="EQ97" s="300"/>
      <c r="ER97" s="300"/>
      <c r="ES97" s="300"/>
      <c r="ET97" s="300"/>
      <c r="EU97" s="300"/>
      <c r="EV97" s="300"/>
      <c r="EW97" s="300"/>
      <c r="EX97" s="300"/>
      <c r="EY97" s="300"/>
      <c r="EZ97" s="300"/>
      <c r="FA97" s="300"/>
    </row>
    <row r="98" spans="1:157" s="279" customFormat="1" ht="15" customHeight="1" x14ac:dyDescent="0.2">
      <c r="A98" s="288" t="s">
        <v>405</v>
      </c>
      <c r="B98" s="289"/>
      <c r="C98" s="290"/>
      <c r="D98" s="291"/>
      <c r="E98" s="292"/>
      <c r="F98" s="292">
        <f>SUM(F94,F96)</f>
        <v>430042000</v>
      </c>
      <c r="G98" s="292"/>
      <c r="H98" s="292"/>
      <c r="I98" s="292"/>
      <c r="J98" s="292"/>
      <c r="K98" s="292"/>
      <c r="L98" s="292">
        <f>SUM(L94,L96)</f>
        <v>430042000</v>
      </c>
      <c r="M98" s="290"/>
      <c r="N98" s="291"/>
      <c r="O98" s="292"/>
      <c r="P98" s="292">
        <f>SUM(P94:P96)</f>
        <v>77006330</v>
      </c>
      <c r="Q98" s="292"/>
      <c r="R98" s="292"/>
      <c r="S98" s="292"/>
      <c r="T98" s="292"/>
      <c r="U98" s="292"/>
      <c r="V98" s="292">
        <f>SUM(V94:V96)</f>
        <v>77008222</v>
      </c>
      <c r="W98" s="290"/>
      <c r="X98" s="291"/>
      <c r="Y98" s="292"/>
      <c r="Z98" s="292">
        <f>SUM(Z94:Z96)</f>
        <v>-1892</v>
      </c>
      <c r="AA98" s="292"/>
      <c r="AB98" s="292"/>
      <c r="AC98" s="292"/>
      <c r="AD98" s="292"/>
      <c r="AE98" s="292"/>
      <c r="AF98" s="292">
        <f>SUM(AF94:AF96)</f>
        <v>-1892</v>
      </c>
      <c r="AG98" s="290"/>
      <c r="AH98" s="291"/>
      <c r="AI98" s="292"/>
      <c r="AJ98" s="292">
        <f>SUM(AJ94:AJ96)</f>
        <v>699652560</v>
      </c>
      <c r="AK98" s="292"/>
      <c r="AL98" s="292"/>
      <c r="AM98" s="292"/>
      <c r="AN98" s="292"/>
      <c r="AO98" s="292"/>
      <c r="AP98" s="292">
        <f>SUM(AP94:AP96)</f>
        <v>699652560</v>
      </c>
      <c r="AQ98" s="293"/>
      <c r="AR98" s="278"/>
      <c r="AS98" s="278"/>
      <c r="AT98" s="278"/>
      <c r="AU98" s="278"/>
      <c r="AV98" s="278"/>
      <c r="AW98" s="278"/>
      <c r="AX98" s="278"/>
      <c r="AY98" s="278"/>
      <c r="AZ98" s="278"/>
      <c r="BA98" s="278"/>
      <c r="BB98" s="278"/>
      <c r="BC98" s="278"/>
      <c r="BD98" s="278"/>
      <c r="BE98" s="278"/>
      <c r="BF98" s="278"/>
      <c r="BG98" s="278"/>
      <c r="BH98" s="278"/>
      <c r="BI98" s="278"/>
      <c r="BJ98" s="278"/>
      <c r="BK98" s="278"/>
      <c r="BL98" s="278"/>
      <c r="BM98" s="278"/>
      <c r="BN98" s="278"/>
      <c r="BO98" s="278"/>
      <c r="BP98" s="278"/>
      <c r="BQ98" s="278"/>
      <c r="BR98" s="278"/>
      <c r="BS98" s="278"/>
      <c r="BT98" s="278"/>
      <c r="BU98" s="278"/>
      <c r="BV98" s="278"/>
      <c r="BW98" s="278"/>
      <c r="BX98" s="278"/>
      <c r="BY98" s="278"/>
      <c r="BZ98" s="278"/>
      <c r="CA98" s="278"/>
      <c r="CB98" s="278"/>
      <c r="CC98" s="278"/>
      <c r="CD98" s="278"/>
      <c r="CE98" s="278"/>
      <c r="CF98" s="278"/>
      <c r="CG98" s="278"/>
      <c r="CH98" s="278"/>
      <c r="CI98" s="278"/>
      <c r="CJ98" s="278"/>
      <c r="CK98" s="278"/>
      <c r="CL98" s="278"/>
      <c r="CM98" s="278"/>
      <c r="CN98" s="278"/>
      <c r="CO98" s="278"/>
      <c r="CP98" s="278"/>
      <c r="CQ98" s="278"/>
      <c r="CR98" s="278"/>
      <c r="CS98" s="278"/>
      <c r="CT98" s="278"/>
      <c r="CU98" s="278"/>
      <c r="CV98" s="278"/>
      <c r="CW98" s="278"/>
      <c r="CX98" s="278"/>
      <c r="CY98" s="278"/>
      <c r="CZ98" s="278"/>
      <c r="DA98" s="278"/>
      <c r="DB98" s="278"/>
      <c r="DC98" s="278"/>
      <c r="DD98" s="278"/>
      <c r="DE98" s="278"/>
      <c r="DF98" s="278"/>
      <c r="DG98" s="278"/>
      <c r="DH98" s="278"/>
      <c r="DI98" s="278"/>
      <c r="DJ98" s="278"/>
      <c r="DK98" s="278"/>
      <c r="DL98" s="278"/>
      <c r="DM98" s="278"/>
      <c r="DN98" s="278"/>
      <c r="DO98" s="278"/>
      <c r="DP98" s="278"/>
      <c r="DQ98" s="278"/>
      <c r="DR98" s="278"/>
      <c r="DS98" s="278"/>
      <c r="DT98" s="278"/>
      <c r="DU98" s="278"/>
      <c r="DV98" s="278"/>
      <c r="DW98" s="278"/>
      <c r="DX98" s="278"/>
      <c r="DY98" s="278"/>
      <c r="DZ98" s="278"/>
      <c r="EA98" s="278"/>
      <c r="EB98" s="278"/>
      <c r="EC98" s="278"/>
      <c r="ED98" s="278"/>
      <c r="EE98" s="278"/>
      <c r="EF98" s="278"/>
      <c r="EG98" s="278"/>
      <c r="EH98" s="278"/>
      <c r="EI98" s="278"/>
      <c r="EJ98" s="278"/>
      <c r="EK98" s="278"/>
      <c r="EL98" s="278"/>
      <c r="EM98" s="278"/>
      <c r="EN98" s="278"/>
      <c r="EO98" s="278"/>
      <c r="EP98" s="278"/>
      <c r="EQ98" s="278"/>
      <c r="ER98" s="278"/>
      <c r="ES98" s="278"/>
      <c r="ET98" s="278"/>
      <c r="EU98" s="278"/>
      <c r="EV98" s="278"/>
      <c r="EW98" s="278"/>
      <c r="EX98" s="278"/>
      <c r="EY98" s="278"/>
      <c r="EZ98" s="278"/>
      <c r="FA98" s="278"/>
    </row>
    <row r="99" spans="1:157" ht="15" customHeight="1" x14ac:dyDescent="0.2">
      <c r="A99" s="272"/>
      <c r="B99" s="287"/>
      <c r="C99" s="272"/>
      <c r="D99" s="287"/>
      <c r="E99" s="272"/>
      <c r="F99" s="272"/>
      <c r="G99" s="272"/>
      <c r="H99" s="272"/>
      <c r="I99" s="272"/>
      <c r="J99" s="272"/>
      <c r="K99" s="272"/>
      <c r="L99" s="272"/>
      <c r="M99" s="272"/>
      <c r="N99" s="287"/>
      <c r="O99" s="272"/>
      <c r="P99" s="272"/>
      <c r="Q99" s="272"/>
      <c r="R99" s="272"/>
      <c r="S99" s="272"/>
      <c r="T99" s="272"/>
      <c r="U99" s="272"/>
      <c r="V99" s="272"/>
      <c r="W99" s="272"/>
      <c r="X99" s="287"/>
      <c r="Y99" s="272"/>
      <c r="Z99" s="272"/>
      <c r="AA99" s="272"/>
      <c r="AB99" s="272"/>
      <c r="AC99" s="272"/>
      <c r="AD99" s="272"/>
      <c r="AE99" s="272"/>
      <c r="AF99" s="272"/>
      <c r="AG99" s="272"/>
      <c r="AH99" s="287"/>
      <c r="AI99" s="272"/>
      <c r="AJ99" s="272"/>
      <c r="AK99" s="272"/>
      <c r="AL99" s="272"/>
      <c r="AM99" s="272"/>
      <c r="AN99" s="272"/>
      <c r="AO99" s="272"/>
      <c r="AP99" s="272"/>
      <c r="AQ99" s="272"/>
      <c r="AR99" s="272"/>
      <c r="AS99" s="272"/>
      <c r="AT99" s="272"/>
      <c r="AU99" s="272"/>
      <c r="AV99" s="272"/>
      <c r="AW99" s="272"/>
      <c r="AX99" s="272"/>
      <c r="AY99" s="272"/>
      <c r="AZ99" s="272"/>
      <c r="BA99" s="272"/>
      <c r="BB99" s="272"/>
      <c r="BC99" s="272"/>
      <c r="BD99" s="272"/>
      <c r="BE99" s="272"/>
      <c r="BF99" s="272"/>
      <c r="BG99" s="272"/>
      <c r="BH99" s="272"/>
      <c r="BI99" s="272"/>
      <c r="BJ99" s="272"/>
      <c r="BK99" s="272"/>
      <c r="BL99" s="272"/>
      <c r="BM99" s="272"/>
      <c r="BN99" s="272"/>
      <c r="BO99" s="272"/>
      <c r="BP99" s="272"/>
      <c r="BQ99" s="272"/>
      <c r="BR99" s="272"/>
      <c r="BS99" s="272"/>
      <c r="BT99" s="272"/>
      <c r="BU99" s="272"/>
      <c r="BV99" s="272"/>
      <c r="BW99" s="272"/>
      <c r="BX99" s="272"/>
      <c r="BY99" s="272"/>
      <c r="BZ99" s="272"/>
      <c r="CA99" s="272"/>
      <c r="CB99" s="272"/>
      <c r="CC99" s="272"/>
      <c r="CD99" s="272"/>
      <c r="CE99" s="272"/>
      <c r="CF99" s="272"/>
      <c r="CG99" s="272"/>
      <c r="CH99" s="272"/>
      <c r="CI99" s="272"/>
      <c r="CJ99" s="272"/>
      <c r="CK99" s="272"/>
      <c r="CL99" s="272"/>
      <c r="CM99" s="272"/>
      <c r="CN99" s="272"/>
      <c r="CO99" s="272"/>
      <c r="CP99" s="272"/>
      <c r="CQ99" s="272"/>
      <c r="CR99" s="272"/>
      <c r="CS99" s="272"/>
      <c r="CT99" s="272"/>
      <c r="CU99" s="272"/>
      <c r="CV99" s="272"/>
      <c r="CW99" s="272"/>
      <c r="CX99" s="272"/>
      <c r="CY99" s="272"/>
      <c r="CZ99" s="272"/>
      <c r="DA99" s="272"/>
      <c r="DB99" s="272"/>
      <c r="DC99" s="272"/>
      <c r="DD99" s="272"/>
      <c r="DE99" s="272"/>
      <c r="DF99" s="272"/>
      <c r="DG99" s="272"/>
      <c r="DH99" s="272"/>
      <c r="DI99" s="272"/>
      <c r="DJ99" s="272"/>
      <c r="DK99" s="272"/>
      <c r="DL99" s="272"/>
      <c r="DM99" s="272"/>
      <c r="DN99" s="272"/>
      <c r="DO99" s="272"/>
      <c r="DP99" s="272"/>
      <c r="DQ99" s="272"/>
      <c r="DR99" s="272"/>
      <c r="DS99" s="272"/>
      <c r="DT99" s="272"/>
      <c r="DU99" s="272"/>
      <c r="DV99" s="272"/>
      <c r="DW99" s="272"/>
      <c r="DX99" s="272"/>
      <c r="DY99" s="272"/>
      <c r="DZ99" s="272"/>
      <c r="EA99" s="272"/>
      <c r="EB99" s="272"/>
      <c r="EC99" s="272"/>
      <c r="ED99" s="272"/>
      <c r="EE99" s="272"/>
      <c r="EF99" s="272"/>
      <c r="EG99" s="272"/>
      <c r="EH99" s="272"/>
      <c r="EI99" s="272"/>
      <c r="EJ99" s="272"/>
      <c r="EK99" s="272"/>
      <c r="EL99" s="272"/>
      <c r="EM99" s="272"/>
      <c r="EN99" s="272"/>
      <c r="EO99" s="272"/>
      <c r="EP99" s="272"/>
      <c r="EQ99" s="272"/>
      <c r="ER99" s="272"/>
      <c r="ES99" s="272"/>
      <c r="ET99" s="272"/>
      <c r="EU99" s="272"/>
      <c r="EV99" s="272"/>
      <c r="EW99" s="272"/>
      <c r="EX99" s="272"/>
      <c r="EY99" s="272"/>
      <c r="EZ99" s="272"/>
      <c r="FA99" s="272"/>
    </row>
    <row r="100" spans="1:157" ht="15" customHeight="1" x14ac:dyDescent="0.2">
      <c r="A100" s="272"/>
      <c r="B100" s="287"/>
      <c r="C100" s="272"/>
      <c r="D100" s="287"/>
      <c r="E100" s="272"/>
      <c r="F100" s="272"/>
      <c r="G100" s="272"/>
      <c r="H100" s="272"/>
      <c r="I100" s="272"/>
      <c r="J100" s="272"/>
      <c r="K100" s="272"/>
      <c r="L100" s="272"/>
      <c r="M100" s="272"/>
      <c r="N100" s="287"/>
      <c r="O100" s="272"/>
      <c r="P100" s="272"/>
      <c r="Q100" s="272"/>
      <c r="R100" s="272"/>
      <c r="S100" s="272"/>
      <c r="T100" s="272"/>
      <c r="U100" s="272"/>
      <c r="V100" s="272"/>
      <c r="W100" s="272"/>
      <c r="X100" s="287"/>
      <c r="Y100" s="272"/>
      <c r="Z100" s="272"/>
      <c r="AA100" s="272"/>
      <c r="AB100" s="272"/>
      <c r="AC100" s="272"/>
      <c r="AD100" s="272"/>
      <c r="AE100" s="272"/>
      <c r="AF100" s="272"/>
      <c r="AG100" s="272"/>
      <c r="AH100" s="287"/>
      <c r="AI100" s="272"/>
      <c r="AJ100" s="272"/>
      <c r="AK100" s="272"/>
      <c r="AL100" s="272"/>
      <c r="AM100" s="272"/>
      <c r="AN100" s="272"/>
      <c r="AO100" s="272"/>
      <c r="AP100" s="272"/>
      <c r="AQ100" s="272"/>
      <c r="AR100" s="272"/>
      <c r="AS100" s="272"/>
      <c r="AT100" s="272"/>
      <c r="AU100" s="272"/>
      <c r="AV100" s="272"/>
      <c r="AW100" s="272"/>
      <c r="AX100" s="272"/>
      <c r="AY100" s="272"/>
      <c r="AZ100" s="272"/>
      <c r="BA100" s="272"/>
      <c r="BB100" s="272"/>
      <c r="BC100" s="272"/>
      <c r="BD100" s="272"/>
      <c r="BE100" s="272"/>
      <c r="BF100" s="272"/>
      <c r="BG100" s="272"/>
      <c r="BH100" s="272"/>
      <c r="BI100" s="272"/>
      <c r="BJ100" s="272"/>
      <c r="BK100" s="272"/>
      <c r="BL100" s="272"/>
      <c r="BM100" s="272"/>
      <c r="BN100" s="272"/>
      <c r="BO100" s="272"/>
      <c r="BP100" s="272"/>
      <c r="BQ100" s="272"/>
      <c r="BR100" s="272"/>
      <c r="BS100" s="272"/>
      <c r="BT100" s="272"/>
      <c r="BU100" s="272"/>
      <c r="BV100" s="272"/>
      <c r="BW100" s="272"/>
      <c r="BX100" s="272"/>
      <c r="BY100" s="272"/>
      <c r="BZ100" s="272"/>
      <c r="CA100" s="272"/>
      <c r="CB100" s="272"/>
      <c r="CC100" s="272"/>
      <c r="CD100" s="272"/>
      <c r="CE100" s="272"/>
      <c r="CF100" s="272"/>
      <c r="CG100" s="272"/>
      <c r="CH100" s="272"/>
      <c r="CI100" s="272"/>
      <c r="CJ100" s="272"/>
      <c r="CK100" s="272"/>
      <c r="CL100" s="272"/>
      <c r="CM100" s="272"/>
      <c r="CN100" s="272"/>
      <c r="CO100" s="272"/>
      <c r="CP100" s="272"/>
      <c r="CQ100" s="272"/>
      <c r="CR100" s="272"/>
      <c r="CS100" s="272"/>
      <c r="CT100" s="272"/>
      <c r="CU100" s="272"/>
      <c r="CV100" s="272"/>
      <c r="CW100" s="272"/>
      <c r="CX100" s="272"/>
      <c r="CY100" s="272"/>
      <c r="CZ100" s="272"/>
      <c r="DA100" s="272"/>
      <c r="DB100" s="272"/>
      <c r="DC100" s="272"/>
      <c r="DD100" s="272"/>
      <c r="DE100" s="272"/>
      <c r="DF100" s="272"/>
      <c r="DG100" s="272"/>
      <c r="DH100" s="272"/>
      <c r="DI100" s="272"/>
      <c r="DJ100" s="272"/>
      <c r="DK100" s="272"/>
      <c r="DL100" s="272"/>
      <c r="DM100" s="272"/>
      <c r="DN100" s="272"/>
      <c r="DO100" s="272"/>
      <c r="DP100" s="272"/>
      <c r="DQ100" s="272"/>
      <c r="DR100" s="272"/>
      <c r="DS100" s="272"/>
      <c r="DT100" s="272"/>
      <c r="DU100" s="272"/>
      <c r="DV100" s="272"/>
      <c r="DW100" s="272"/>
      <c r="DX100" s="272"/>
      <c r="DY100" s="272"/>
      <c r="DZ100" s="272"/>
      <c r="EA100" s="272"/>
      <c r="EB100" s="272"/>
      <c r="EC100" s="272"/>
      <c r="ED100" s="272"/>
      <c r="EE100" s="272"/>
      <c r="EF100" s="272"/>
      <c r="EG100" s="272"/>
      <c r="EH100" s="272"/>
      <c r="EI100" s="272"/>
      <c r="EJ100" s="272"/>
      <c r="EK100" s="272"/>
      <c r="EL100" s="272"/>
      <c r="EM100" s="272"/>
      <c r="EN100" s="272"/>
      <c r="EO100" s="272"/>
      <c r="EP100" s="272"/>
      <c r="EQ100" s="272"/>
      <c r="ER100" s="272"/>
      <c r="ES100" s="272"/>
      <c r="ET100" s="272"/>
      <c r="EU100" s="272"/>
      <c r="EV100" s="272"/>
      <c r="EW100" s="272"/>
      <c r="EX100" s="272"/>
      <c r="EY100" s="272"/>
      <c r="EZ100" s="272"/>
      <c r="FA100" s="272"/>
    </row>
  </sheetData>
  <mergeCells count="28">
    <mergeCell ref="W3:W4"/>
    <mergeCell ref="A1:AQ1"/>
    <mergeCell ref="A3:A4"/>
    <mergeCell ref="B3:B4"/>
    <mergeCell ref="C3:C4"/>
    <mergeCell ref="D3:D4"/>
    <mergeCell ref="E3:F3"/>
    <mergeCell ref="G3:H3"/>
    <mergeCell ref="I3:J3"/>
    <mergeCell ref="K3:L3"/>
    <mergeCell ref="M3:M4"/>
    <mergeCell ref="N3:N4"/>
    <mergeCell ref="O3:P3"/>
    <mergeCell ref="Q3:R3"/>
    <mergeCell ref="S3:T3"/>
    <mergeCell ref="U3:V3"/>
    <mergeCell ref="AQ3:AQ4"/>
    <mergeCell ref="X3:X4"/>
    <mergeCell ref="Y3:Z3"/>
    <mergeCell ref="AA3:AB3"/>
    <mergeCell ref="AC3:AD3"/>
    <mergeCell ref="AE3:AF3"/>
    <mergeCell ref="AG3:AG4"/>
    <mergeCell ref="AH3:AH4"/>
    <mergeCell ref="AI3:AJ3"/>
    <mergeCell ref="AK3:AL3"/>
    <mergeCell ref="AM3:AN3"/>
    <mergeCell ref="AO3:AP3"/>
  </mergeCells>
  <phoneticPr fontId="2" type="noConversion"/>
  <pageMargins left="0.59055118110236227" right="0.39370078740157483" top="0.39370078740157483" bottom="0.78740157480314965" header="0.51181102362204722" footer="0.51181102362204722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B050"/>
  </sheetPr>
  <dimension ref="A1:O28"/>
  <sheetViews>
    <sheetView showGridLines="0" view="pageBreakPreview" zoomScaleNormal="100" zoomScaleSheetLayoutView="100" workbookViewId="0">
      <selection activeCell="N12" sqref="N12"/>
    </sheetView>
  </sheetViews>
  <sheetFormatPr defaultRowHeight="15" customHeight="1" x14ac:dyDescent="0.25"/>
  <cols>
    <col min="1" max="2" width="18.7109375" style="129" customWidth="1"/>
    <col min="3" max="3" width="4.7109375" style="130" customWidth="1"/>
    <col min="4" max="4" width="7.7109375" style="129" customWidth="1"/>
    <col min="5" max="5" width="8.7109375" style="129" customWidth="1"/>
    <col min="6" max="6" width="10.7109375" style="129" customWidth="1"/>
    <col min="7" max="7" width="8.7109375" style="129" customWidth="1"/>
    <col min="8" max="8" width="10.7109375" style="129" customWidth="1"/>
    <col min="9" max="9" width="8.7109375" style="129" customWidth="1"/>
    <col min="10" max="10" width="12.7109375" style="129" customWidth="1"/>
    <col min="11" max="11" width="8.7109375" style="129" customWidth="1"/>
    <col min="12" max="12" width="12.7109375" style="129" customWidth="1"/>
    <col min="13" max="13" width="6.7109375" style="129" customWidth="1"/>
    <col min="14" max="14" width="9.140625" style="235"/>
    <col min="15" max="15" width="13.28515625" style="235" bestFit="1" customWidth="1"/>
    <col min="16" max="16384" width="9.140625" style="235"/>
  </cols>
  <sheetData>
    <row r="1" spans="1:13" ht="30" customHeight="1" x14ac:dyDescent="0.25">
      <c r="A1" s="563" t="s">
        <v>372</v>
      </c>
      <c r="B1" s="563"/>
      <c r="C1" s="563"/>
      <c r="D1" s="563"/>
      <c r="E1" s="563"/>
      <c r="F1" s="563"/>
      <c r="G1" s="563"/>
      <c r="H1" s="563"/>
      <c r="I1" s="563"/>
      <c r="J1" s="563"/>
      <c r="K1" s="563"/>
      <c r="L1" s="563"/>
      <c r="M1" s="563"/>
    </row>
    <row r="2" spans="1:13" ht="15" customHeight="1" x14ac:dyDescent="0.25">
      <c r="A2" s="236" t="s">
        <v>373</v>
      </c>
      <c r="E2" s="131"/>
      <c r="F2" s="131"/>
      <c r="G2" s="131"/>
      <c r="H2" s="131"/>
      <c r="I2" s="131"/>
      <c r="J2" s="131"/>
      <c r="K2" s="131"/>
      <c r="L2" s="131"/>
    </row>
    <row r="3" spans="1:13" ht="15" customHeight="1" x14ac:dyDescent="0.25">
      <c r="A3" s="593" t="s">
        <v>374</v>
      </c>
      <c r="B3" s="595" t="s">
        <v>375</v>
      </c>
      <c r="C3" s="597" t="s">
        <v>376</v>
      </c>
      <c r="D3" s="595" t="s">
        <v>103</v>
      </c>
      <c r="E3" s="599" t="s">
        <v>104</v>
      </c>
      <c r="F3" s="599"/>
      <c r="G3" s="599" t="s">
        <v>105</v>
      </c>
      <c r="H3" s="599"/>
      <c r="I3" s="599" t="s">
        <v>377</v>
      </c>
      <c r="J3" s="599"/>
      <c r="K3" s="599" t="s">
        <v>378</v>
      </c>
      <c r="L3" s="599"/>
      <c r="M3" s="600" t="s">
        <v>379</v>
      </c>
    </row>
    <row r="4" spans="1:13" ht="15" customHeight="1" x14ac:dyDescent="0.25">
      <c r="A4" s="594"/>
      <c r="B4" s="596"/>
      <c r="C4" s="598"/>
      <c r="D4" s="596"/>
      <c r="E4" s="237" t="s">
        <v>380</v>
      </c>
      <c r="F4" s="237" t="s">
        <v>109</v>
      </c>
      <c r="G4" s="237" t="s">
        <v>380</v>
      </c>
      <c r="H4" s="237" t="s">
        <v>109</v>
      </c>
      <c r="I4" s="237" t="s">
        <v>380</v>
      </c>
      <c r="J4" s="237" t="s">
        <v>109</v>
      </c>
      <c r="K4" s="237" t="s">
        <v>380</v>
      </c>
      <c r="L4" s="237" t="s">
        <v>109</v>
      </c>
      <c r="M4" s="601"/>
    </row>
    <row r="5" spans="1:13" ht="15" customHeight="1" x14ac:dyDescent="0.25">
      <c r="A5" s="238" t="s">
        <v>381</v>
      </c>
      <c r="B5" s="239"/>
      <c r="C5" s="240"/>
      <c r="D5" s="175"/>
      <c r="E5" s="241"/>
      <c r="F5" s="176"/>
      <c r="G5" s="176"/>
      <c r="H5" s="176"/>
      <c r="I5" s="176"/>
      <c r="J5" s="242">
        <f>J25</f>
        <v>561717700</v>
      </c>
      <c r="K5" s="242"/>
      <c r="L5" s="242">
        <f>F5+H5+J5</f>
        <v>561717700</v>
      </c>
      <c r="M5" s="243"/>
    </row>
    <row r="6" spans="1:13" ht="15" customHeight="1" x14ac:dyDescent="0.25">
      <c r="A6" s="244" t="s">
        <v>381</v>
      </c>
      <c r="B6" s="245"/>
      <c r="C6" s="246"/>
      <c r="D6" s="247"/>
      <c r="E6" s="248"/>
      <c r="F6" s="249"/>
      <c r="G6" s="249"/>
      <c r="H6" s="249"/>
      <c r="I6" s="249"/>
      <c r="J6" s="250">
        <f>J26</f>
        <v>625360000</v>
      </c>
      <c r="K6" s="250"/>
      <c r="L6" s="250">
        <f t="shared" ref="L6:L26" si="0">F6+H6+J6</f>
        <v>625360000</v>
      </c>
      <c r="M6" s="251" t="s">
        <v>0</v>
      </c>
    </row>
    <row r="7" spans="1:13" ht="15" customHeight="1" x14ac:dyDescent="0.25">
      <c r="A7" s="252" t="s">
        <v>382</v>
      </c>
      <c r="B7" s="253"/>
      <c r="C7" s="200"/>
      <c r="D7" s="140"/>
      <c r="E7" s="154"/>
      <c r="F7" s="142"/>
      <c r="G7" s="142"/>
      <c r="H7" s="142"/>
      <c r="I7" s="142"/>
      <c r="J7" s="142">
        <f>J9+J13</f>
        <v>510657600</v>
      </c>
      <c r="K7" s="142"/>
      <c r="L7" s="142">
        <f>F7+H7+J7</f>
        <v>510657600</v>
      </c>
      <c r="M7" s="202"/>
    </row>
    <row r="8" spans="1:13" ht="15" customHeight="1" x14ac:dyDescent="0.25">
      <c r="A8" s="254" t="s">
        <v>383</v>
      </c>
      <c r="B8" s="255" t="s">
        <v>0</v>
      </c>
      <c r="C8" s="256"/>
      <c r="D8" s="257"/>
      <c r="E8" s="258"/>
      <c r="F8" s="259"/>
      <c r="G8" s="259"/>
      <c r="H8" s="259"/>
      <c r="I8" s="259"/>
      <c r="J8" s="259">
        <f>J10+J12+J14</f>
        <v>568513620</v>
      </c>
      <c r="K8" s="259"/>
      <c r="L8" s="259">
        <f t="shared" si="0"/>
        <v>568513620</v>
      </c>
      <c r="M8" s="260" t="s">
        <v>0</v>
      </c>
    </row>
    <row r="9" spans="1:13" ht="15" customHeight="1" x14ac:dyDescent="0.25">
      <c r="A9" s="261" t="s">
        <v>384</v>
      </c>
      <c r="B9" s="262" t="s">
        <v>385</v>
      </c>
      <c r="C9" s="214" t="s">
        <v>278</v>
      </c>
      <c r="D9" s="140">
        <v>8912</v>
      </c>
      <c r="E9" s="142"/>
      <c r="F9" s="142"/>
      <c r="G9" s="142"/>
      <c r="H9" s="142"/>
      <c r="I9" s="142">
        <v>43652</v>
      </c>
      <c r="J9" s="142">
        <f>TRUNC(D9*I9,0)</f>
        <v>389026624</v>
      </c>
      <c r="K9" s="142">
        <f>E9+G9+I9</f>
        <v>43652</v>
      </c>
      <c r="L9" s="142">
        <f>F9+H9+J9</f>
        <v>389026624</v>
      </c>
      <c r="M9" s="202"/>
    </row>
    <row r="10" spans="1:13" ht="15" customHeight="1" x14ac:dyDescent="0.25">
      <c r="A10" s="263" t="s">
        <v>384</v>
      </c>
      <c r="B10" s="264" t="s">
        <v>385</v>
      </c>
      <c r="C10" s="265" t="s">
        <v>278</v>
      </c>
      <c r="D10" s="257">
        <v>5971</v>
      </c>
      <c r="E10" s="259"/>
      <c r="F10" s="259"/>
      <c r="G10" s="259"/>
      <c r="H10" s="259"/>
      <c r="I10" s="259">
        <v>43652</v>
      </c>
      <c r="J10" s="259">
        <f t="shared" ref="J10:J14" si="1">TRUNC(D10*I10,0)</f>
        <v>260646092</v>
      </c>
      <c r="K10" s="259">
        <f t="shared" ref="K10:K20" si="2">E10+G10+I10</f>
        <v>43652</v>
      </c>
      <c r="L10" s="259">
        <f t="shared" si="0"/>
        <v>260646092</v>
      </c>
      <c r="M10" s="260" t="s">
        <v>0</v>
      </c>
    </row>
    <row r="11" spans="1:13" ht="15" customHeight="1" x14ac:dyDescent="0.25">
      <c r="A11" s="261"/>
      <c r="B11" s="262"/>
      <c r="C11" s="214"/>
      <c r="D11" s="140"/>
      <c r="E11" s="142"/>
      <c r="F11" s="142"/>
      <c r="G11" s="142"/>
      <c r="H11" s="142"/>
      <c r="I11" s="142"/>
      <c r="J11" s="142">
        <f>TRUNC(D11*I11,0)</f>
        <v>0</v>
      </c>
      <c r="K11" s="142">
        <f>E11+G11+I11</f>
        <v>0</v>
      </c>
      <c r="L11" s="142">
        <f>F11+H11+J11</f>
        <v>0</v>
      </c>
      <c r="M11" s="202"/>
    </row>
    <row r="12" spans="1:13" ht="15" customHeight="1" x14ac:dyDescent="0.25">
      <c r="A12" s="263" t="s">
        <v>384</v>
      </c>
      <c r="B12" s="264" t="s">
        <v>446</v>
      </c>
      <c r="C12" s="265" t="s">
        <v>278</v>
      </c>
      <c r="D12" s="257">
        <v>6276</v>
      </c>
      <c r="E12" s="259"/>
      <c r="F12" s="259"/>
      <c r="G12" s="259"/>
      <c r="H12" s="259"/>
      <c r="I12" s="259">
        <v>22422</v>
      </c>
      <c r="J12" s="259">
        <f t="shared" ref="J12" si="3">TRUNC(D12*I12,0)</f>
        <v>140720472</v>
      </c>
      <c r="K12" s="259">
        <f t="shared" ref="K12" si="4">E12+G12+I12</f>
        <v>22422</v>
      </c>
      <c r="L12" s="259">
        <f t="shared" ref="L12" si="5">F12+H12+J12</f>
        <v>140720472</v>
      </c>
      <c r="M12" s="260" t="s">
        <v>0</v>
      </c>
    </row>
    <row r="13" spans="1:13" ht="15" customHeight="1" x14ac:dyDescent="0.25">
      <c r="A13" s="261" t="s">
        <v>386</v>
      </c>
      <c r="B13" s="262" t="s">
        <v>387</v>
      </c>
      <c r="C13" s="214" t="s">
        <v>278</v>
      </c>
      <c r="D13" s="140">
        <f>D9</f>
        <v>8912</v>
      </c>
      <c r="E13" s="142"/>
      <c r="F13" s="142"/>
      <c r="G13" s="142"/>
      <c r="H13" s="142"/>
      <c r="I13" s="142">
        <v>13648</v>
      </c>
      <c r="J13" s="142">
        <f>TRUNC(D13*I13,0)</f>
        <v>121630976</v>
      </c>
      <c r="K13" s="142">
        <f>E13+G13+I13</f>
        <v>13648</v>
      </c>
      <c r="L13" s="142">
        <f>F13+H13+J13</f>
        <v>121630976</v>
      </c>
      <c r="M13" s="202"/>
    </row>
    <row r="14" spans="1:13" ht="15" customHeight="1" x14ac:dyDescent="0.25">
      <c r="A14" s="263" t="s">
        <v>386</v>
      </c>
      <c r="B14" s="264" t="s">
        <v>387</v>
      </c>
      <c r="C14" s="265" t="s">
        <v>278</v>
      </c>
      <c r="D14" s="257">
        <f>D10+D12</f>
        <v>12247</v>
      </c>
      <c r="E14" s="259"/>
      <c r="F14" s="259"/>
      <c r="G14" s="259"/>
      <c r="H14" s="259"/>
      <c r="I14" s="259">
        <v>13648</v>
      </c>
      <c r="J14" s="259">
        <f t="shared" si="1"/>
        <v>167147056</v>
      </c>
      <c r="K14" s="259">
        <f t="shared" si="2"/>
        <v>13648</v>
      </c>
      <c r="L14" s="259">
        <f t="shared" si="0"/>
        <v>167147056</v>
      </c>
      <c r="M14" s="260" t="s">
        <v>0</v>
      </c>
    </row>
    <row r="15" spans="1:13" ht="15" customHeight="1" x14ac:dyDescent="0.25">
      <c r="A15" s="261"/>
      <c r="B15" s="253"/>
      <c r="C15" s="200"/>
      <c r="D15" s="140"/>
      <c r="E15" s="142"/>
      <c r="F15" s="142"/>
      <c r="G15" s="142"/>
      <c r="H15" s="142"/>
      <c r="I15" s="142"/>
      <c r="J15" s="142"/>
      <c r="K15" s="142"/>
      <c r="L15" s="142"/>
      <c r="M15" s="202"/>
    </row>
    <row r="16" spans="1:13" ht="15" customHeight="1" x14ac:dyDescent="0.25">
      <c r="A16" s="263"/>
      <c r="B16" s="255"/>
      <c r="C16" s="256"/>
      <c r="D16" s="257"/>
      <c r="E16" s="259"/>
      <c r="F16" s="259"/>
      <c r="G16" s="259"/>
      <c r="H16" s="259"/>
      <c r="I16" s="259"/>
      <c r="J16" s="259"/>
      <c r="K16" s="259"/>
      <c r="L16" s="259"/>
      <c r="M16" s="260"/>
    </row>
    <row r="17" spans="1:15" s="267" customFormat="1" ht="15" customHeight="1" x14ac:dyDescent="0.25">
      <c r="A17" s="266" t="s">
        <v>388</v>
      </c>
      <c r="B17" s="253"/>
      <c r="C17" s="200"/>
      <c r="D17" s="140"/>
      <c r="E17" s="142"/>
      <c r="F17" s="142"/>
      <c r="G17" s="142"/>
      <c r="H17" s="142"/>
      <c r="I17" s="142"/>
      <c r="J17" s="142">
        <f>J7</f>
        <v>510657600</v>
      </c>
      <c r="K17" s="142"/>
      <c r="L17" s="142">
        <f>J17</f>
        <v>510657600</v>
      </c>
      <c r="M17" s="202"/>
    </row>
    <row r="18" spans="1:15" s="267" customFormat="1" ht="15" customHeight="1" x14ac:dyDescent="0.25">
      <c r="A18" s="268" t="s">
        <v>389</v>
      </c>
      <c r="B18" s="255"/>
      <c r="C18" s="256"/>
      <c r="D18" s="257"/>
      <c r="E18" s="259"/>
      <c r="F18" s="259"/>
      <c r="G18" s="259"/>
      <c r="H18" s="259"/>
      <c r="I18" s="259"/>
      <c r="J18" s="259">
        <f>J8</f>
        <v>568513620</v>
      </c>
      <c r="K18" s="259"/>
      <c r="L18" s="259">
        <f>J18</f>
        <v>568513620</v>
      </c>
      <c r="M18" s="260"/>
    </row>
    <row r="19" spans="1:15" ht="15" customHeight="1" x14ac:dyDescent="0.25">
      <c r="A19" s="266" t="s">
        <v>390</v>
      </c>
      <c r="B19" s="253"/>
      <c r="C19" s="200" t="s">
        <v>391</v>
      </c>
      <c r="D19" s="140">
        <v>1</v>
      </c>
      <c r="E19" s="142"/>
      <c r="F19" s="142"/>
      <c r="G19" s="142"/>
      <c r="H19" s="142"/>
      <c r="I19" s="142">
        <v>-5146</v>
      </c>
      <c r="J19" s="142">
        <v>-5145.5</v>
      </c>
      <c r="K19" s="142">
        <f>E19+G19+I19</f>
        <v>-5146</v>
      </c>
      <c r="L19" s="142">
        <f>F19+H19+J19</f>
        <v>-5145.5</v>
      </c>
      <c r="M19" s="202"/>
    </row>
    <row r="20" spans="1:15" ht="15" customHeight="1" x14ac:dyDescent="0.25">
      <c r="A20" s="268" t="s">
        <v>390</v>
      </c>
      <c r="B20" s="255"/>
      <c r="C20" s="256" t="s">
        <v>391</v>
      </c>
      <c r="D20" s="257">
        <v>1</v>
      </c>
      <c r="E20" s="259"/>
      <c r="F20" s="259"/>
      <c r="G20" s="259"/>
      <c r="H20" s="259"/>
      <c r="I20" s="259">
        <v>-4529</v>
      </c>
      <c r="J20" s="259">
        <f>INT(D20*I20)</f>
        <v>-4529</v>
      </c>
      <c r="K20" s="259">
        <f t="shared" si="2"/>
        <v>-4529</v>
      </c>
      <c r="L20" s="259">
        <f t="shared" si="0"/>
        <v>-4529</v>
      </c>
      <c r="M20" s="260" t="s">
        <v>0</v>
      </c>
    </row>
    <row r="21" spans="1:15" ht="15" customHeight="1" x14ac:dyDescent="0.25">
      <c r="A21" s="266" t="s">
        <v>392</v>
      </c>
      <c r="B21" s="253"/>
      <c r="C21" s="200"/>
      <c r="D21" s="140"/>
      <c r="E21" s="142"/>
      <c r="F21" s="142"/>
      <c r="G21" s="142"/>
      <c r="H21" s="142"/>
      <c r="I21" s="142"/>
      <c r="J21" s="142">
        <f>J17+J19</f>
        <v>510652454.5</v>
      </c>
      <c r="K21" s="142"/>
      <c r="L21" s="142">
        <f>F21+H21+J21</f>
        <v>510652454.5</v>
      </c>
      <c r="M21" s="202"/>
    </row>
    <row r="22" spans="1:15" ht="15" customHeight="1" x14ac:dyDescent="0.25">
      <c r="A22" s="268" t="s">
        <v>392</v>
      </c>
      <c r="B22" s="255"/>
      <c r="C22" s="256"/>
      <c r="D22" s="257"/>
      <c r="E22" s="259"/>
      <c r="F22" s="259"/>
      <c r="G22" s="259"/>
      <c r="H22" s="259"/>
      <c r="I22" s="259"/>
      <c r="J22" s="259">
        <f>J18+J20</f>
        <v>568509091</v>
      </c>
      <c r="K22" s="259"/>
      <c r="L22" s="259">
        <f t="shared" si="0"/>
        <v>568509091</v>
      </c>
      <c r="M22" s="260" t="s">
        <v>0</v>
      </c>
    </row>
    <row r="23" spans="1:15" ht="15" customHeight="1" x14ac:dyDescent="0.25">
      <c r="A23" s="266" t="s">
        <v>393</v>
      </c>
      <c r="B23" s="253" t="s">
        <v>394</v>
      </c>
      <c r="C23" s="200" t="s">
        <v>395</v>
      </c>
      <c r="D23" s="140">
        <v>10</v>
      </c>
      <c r="E23" s="142"/>
      <c r="F23" s="142"/>
      <c r="G23" s="142"/>
      <c r="H23" s="142"/>
      <c r="I23" s="142"/>
      <c r="J23" s="142">
        <f>TRUNC(J21*10%,0)</f>
        <v>51065245</v>
      </c>
      <c r="K23" s="142"/>
      <c r="L23" s="142">
        <f>F23+H23+J23</f>
        <v>51065245</v>
      </c>
      <c r="M23" s="202"/>
    </row>
    <row r="24" spans="1:15" ht="15" customHeight="1" x14ac:dyDescent="0.25">
      <c r="A24" s="268" t="s">
        <v>393</v>
      </c>
      <c r="B24" s="255" t="s">
        <v>394</v>
      </c>
      <c r="C24" s="256" t="s">
        <v>395</v>
      </c>
      <c r="D24" s="257">
        <v>10</v>
      </c>
      <c r="E24" s="259"/>
      <c r="F24" s="259"/>
      <c r="G24" s="259"/>
      <c r="H24" s="259"/>
      <c r="I24" s="259"/>
      <c r="J24" s="259">
        <f>TRUNC(J22*10%,0)</f>
        <v>56850909</v>
      </c>
      <c r="K24" s="259"/>
      <c r="L24" s="259">
        <f t="shared" si="0"/>
        <v>56850909</v>
      </c>
      <c r="M24" s="260" t="s">
        <v>0</v>
      </c>
    </row>
    <row r="25" spans="1:15" ht="15" customHeight="1" x14ac:dyDescent="0.25">
      <c r="A25" s="395" t="s">
        <v>396</v>
      </c>
      <c r="B25" s="396"/>
      <c r="C25" s="397"/>
      <c r="D25" s="398"/>
      <c r="E25" s="399"/>
      <c r="F25" s="399"/>
      <c r="G25" s="399"/>
      <c r="H25" s="399"/>
      <c r="I25" s="399"/>
      <c r="J25" s="399">
        <f>ROUND(J21+J23,0)</f>
        <v>561717700</v>
      </c>
      <c r="K25" s="399"/>
      <c r="L25" s="399">
        <f>F25+H25+J25</f>
        <v>561717700</v>
      </c>
      <c r="M25" s="400"/>
    </row>
    <row r="26" spans="1:15" ht="15" customHeight="1" x14ac:dyDescent="0.25">
      <c r="A26" s="401" t="s">
        <v>396</v>
      </c>
      <c r="B26" s="402"/>
      <c r="C26" s="403"/>
      <c r="D26" s="404"/>
      <c r="E26" s="405"/>
      <c r="F26" s="405"/>
      <c r="G26" s="405"/>
      <c r="H26" s="405"/>
      <c r="I26" s="405"/>
      <c r="J26" s="405">
        <f>ROUND(J22+J24,0)</f>
        <v>625360000</v>
      </c>
      <c r="K26" s="405"/>
      <c r="L26" s="405">
        <f t="shared" si="0"/>
        <v>625360000</v>
      </c>
      <c r="M26" s="406" t="s">
        <v>0</v>
      </c>
      <c r="O26" s="269"/>
    </row>
    <row r="27" spans="1:15" ht="15" customHeight="1" x14ac:dyDescent="0.25">
      <c r="A27" s="261"/>
      <c r="B27" s="253"/>
      <c r="C27" s="200"/>
      <c r="D27" s="163"/>
      <c r="E27" s="142"/>
      <c r="F27" s="142"/>
      <c r="G27" s="142"/>
      <c r="H27" s="142"/>
      <c r="I27" s="142"/>
      <c r="J27" s="142"/>
      <c r="K27" s="142"/>
      <c r="L27" s="142"/>
      <c r="M27" s="202"/>
    </row>
    <row r="28" spans="1:15" ht="15" customHeight="1" x14ac:dyDescent="0.25">
      <c r="A28" s="270"/>
      <c r="B28" s="271"/>
      <c r="C28" s="210"/>
      <c r="D28" s="168"/>
      <c r="E28" s="169"/>
      <c r="F28" s="169"/>
      <c r="G28" s="169"/>
      <c r="H28" s="169"/>
      <c r="I28" s="169"/>
      <c r="J28" s="169"/>
      <c r="K28" s="169"/>
      <c r="L28" s="169"/>
      <c r="M28" s="212"/>
    </row>
  </sheetData>
  <mergeCells count="10">
    <mergeCell ref="A1:M1"/>
    <mergeCell ref="A3:A4"/>
    <mergeCell ref="B3:B4"/>
    <mergeCell ref="C3:C4"/>
    <mergeCell ref="D3:D4"/>
    <mergeCell ref="E3:F3"/>
    <mergeCell ref="G3:H3"/>
    <mergeCell ref="I3:J3"/>
    <mergeCell ref="K3:L3"/>
    <mergeCell ref="M3:M4"/>
  </mergeCells>
  <phoneticPr fontId="2" type="noConversion"/>
  <pageMargins left="0.59055118110236227" right="0.39370078740157483" top="0.39370078740157483" bottom="0.78740157480314965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0" tint="-0.499984740745262"/>
  </sheetPr>
  <dimension ref="A1"/>
  <sheetViews>
    <sheetView workbookViewId="0">
      <selection activeCell="I44" sqref="I44"/>
    </sheetView>
  </sheetViews>
  <sheetFormatPr defaultRowHeight="12.75" x14ac:dyDescent="0.2"/>
  <sheetData/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F0"/>
    <pageSetUpPr fitToPage="1"/>
  </sheetPr>
  <dimension ref="A1:G28"/>
  <sheetViews>
    <sheetView workbookViewId="0">
      <pane xSplit="6" ySplit="27" topLeftCell="G28" activePane="bottomRight" state="frozen"/>
      <selection pane="topRight" activeCell="G1" sqref="G1"/>
      <selection pane="bottomLeft" activeCell="A28" sqref="A28"/>
      <selection pane="bottomRight" activeCell="C26" sqref="C26"/>
    </sheetView>
  </sheetViews>
  <sheetFormatPr defaultRowHeight="13.5" x14ac:dyDescent="0.2"/>
  <cols>
    <col min="1" max="1" width="40.7109375" style="106" customWidth="1"/>
    <col min="2" max="5" width="15.7109375" style="106" customWidth="1"/>
    <col min="6" max="7" width="8.7109375" style="106" customWidth="1"/>
    <col min="8" max="16384" width="9.140625" style="106"/>
  </cols>
  <sheetData>
    <row r="1" spans="1:7" s="107" customFormat="1" ht="26.25" x14ac:dyDescent="0.2">
      <c r="A1" s="602" t="s">
        <v>85</v>
      </c>
      <c r="B1" s="602"/>
      <c r="C1" s="602"/>
      <c r="D1" s="602"/>
      <c r="E1" s="602"/>
      <c r="F1" s="602"/>
    </row>
    <row r="2" spans="1:7" s="104" customFormat="1" ht="18" customHeight="1" x14ac:dyDescent="0.2">
      <c r="A2" s="117" t="s">
        <v>84</v>
      </c>
      <c r="B2" s="233" t="e">
        <f>C22</f>
        <v>#REF!</v>
      </c>
      <c r="C2" s="603" t="s">
        <v>83</v>
      </c>
      <c r="D2" s="604" t="s">
        <v>82</v>
      </c>
      <c r="E2" s="112" t="s">
        <v>81</v>
      </c>
      <c r="F2" s="232">
        <v>3.4950000000000001</v>
      </c>
      <c r="G2" s="104" t="s">
        <v>72</v>
      </c>
    </row>
    <row r="3" spans="1:7" s="104" customFormat="1" ht="18" customHeight="1" x14ac:dyDescent="0.2">
      <c r="A3" s="117" t="s">
        <v>80</v>
      </c>
      <c r="B3" s="233" t="e">
        <f>C23</f>
        <v>#REF!</v>
      </c>
      <c r="C3" s="603"/>
      <c r="D3" s="604"/>
      <c r="E3" s="112" t="s">
        <v>79</v>
      </c>
      <c r="F3" s="232">
        <v>4.5</v>
      </c>
      <c r="G3" s="104" t="s">
        <v>72</v>
      </c>
    </row>
    <row r="4" spans="1:7" s="104" customFormat="1" ht="18" customHeight="1" x14ac:dyDescent="0.2">
      <c r="A4" s="117" t="s">
        <v>78</v>
      </c>
      <c r="B4" s="233" t="e">
        <f>C24</f>
        <v>#REF!</v>
      </c>
      <c r="C4" s="603"/>
      <c r="D4" s="604"/>
      <c r="E4" s="112" t="s">
        <v>77</v>
      </c>
      <c r="F4" s="232">
        <v>12.27</v>
      </c>
      <c r="G4" s="104" t="s">
        <v>72</v>
      </c>
    </row>
    <row r="5" spans="1:7" s="104" customFormat="1" ht="18" customHeight="1" x14ac:dyDescent="0.2">
      <c r="A5" s="117" t="s">
        <v>76</v>
      </c>
      <c r="B5" s="233" t="e">
        <f>C25</f>
        <v>#REF!</v>
      </c>
      <c r="C5" s="603"/>
      <c r="D5" s="604"/>
      <c r="E5" s="112" t="s">
        <v>75</v>
      </c>
      <c r="F5" s="232">
        <v>2.2999999999999998</v>
      </c>
      <c r="G5" s="104" t="s">
        <v>72</v>
      </c>
    </row>
    <row r="6" spans="1:7" s="104" customFormat="1" ht="18" customHeight="1" x14ac:dyDescent="0.2">
      <c r="A6" s="117" t="s">
        <v>74</v>
      </c>
      <c r="B6" s="233" t="e">
        <f>C26</f>
        <v>#REF!</v>
      </c>
      <c r="C6" s="603"/>
      <c r="D6" s="604"/>
      <c r="E6" s="112" t="s">
        <v>73</v>
      </c>
      <c r="F6" s="232">
        <v>13.7</v>
      </c>
      <c r="G6" s="104" t="s">
        <v>72</v>
      </c>
    </row>
    <row r="7" spans="1:7" s="104" customFormat="1" ht="18" customHeight="1" x14ac:dyDescent="0.2">
      <c r="A7" s="117" t="s">
        <v>71</v>
      </c>
      <c r="B7" s="233">
        <v>4237419748</v>
      </c>
      <c r="C7" s="603"/>
      <c r="D7" s="113"/>
    </row>
    <row r="8" spans="1:7" s="104" customFormat="1" ht="18" customHeight="1" x14ac:dyDescent="0.2">
      <c r="A8" s="118" t="s">
        <v>70</v>
      </c>
      <c r="B8" s="234" t="e">
        <f>#REF!</f>
        <v>#REF!</v>
      </c>
      <c r="C8" s="603"/>
    </row>
    <row r="9" spans="1:7" s="104" customFormat="1" ht="18" customHeight="1" x14ac:dyDescent="0.2">
      <c r="A9" s="119" t="s">
        <v>69</v>
      </c>
      <c r="B9" s="233">
        <v>4259880948</v>
      </c>
      <c r="C9" s="603"/>
    </row>
    <row r="10" spans="1:7" s="104" customFormat="1" ht="18" customHeight="1" x14ac:dyDescent="0.2">
      <c r="A10" s="120" t="s">
        <v>68</v>
      </c>
      <c r="B10" s="234" t="e">
        <f>#REF!</f>
        <v>#REF!</v>
      </c>
      <c r="C10" s="603"/>
    </row>
    <row r="11" spans="1:7" s="104" customFormat="1" ht="18" customHeight="1" x14ac:dyDescent="0.2">
      <c r="A11" s="121"/>
    </row>
    <row r="12" spans="1:7" s="104" customFormat="1" ht="18" customHeight="1" x14ac:dyDescent="0.2">
      <c r="A12" s="227" t="s">
        <v>67</v>
      </c>
      <c r="B12" s="228" t="e">
        <f>INT(B2+(B8-B7)*F2/100)</f>
        <v>#REF!</v>
      </c>
    </row>
    <row r="13" spans="1:7" s="104" customFormat="1" ht="18" customHeight="1" x14ac:dyDescent="0.2">
      <c r="A13" s="227" t="s">
        <v>66</v>
      </c>
      <c r="B13" s="228" t="e">
        <f>INT(B3+((B8)-(B7))*F3/100)</f>
        <v>#REF!</v>
      </c>
    </row>
    <row r="14" spans="1:7" s="104" customFormat="1" ht="18" customHeight="1" x14ac:dyDescent="0.2">
      <c r="A14" s="227" t="s">
        <v>65</v>
      </c>
      <c r="B14" s="228" t="e">
        <f>INT(B4+(B12-B2)*F4/100)</f>
        <v>#REF!</v>
      </c>
    </row>
    <row r="15" spans="1:7" s="104" customFormat="1" ht="18" customHeight="1" x14ac:dyDescent="0.2">
      <c r="A15" s="227" t="s">
        <v>64</v>
      </c>
      <c r="B15" s="228" t="e">
        <f>INT(B5+(B8-B7)*F5/100)</f>
        <v>#REF!</v>
      </c>
    </row>
    <row r="16" spans="1:7" s="104" customFormat="1" ht="18" customHeight="1" x14ac:dyDescent="0.2">
      <c r="A16" s="121"/>
    </row>
    <row r="17" spans="1:5" s="104" customFormat="1" ht="18" customHeight="1" x14ac:dyDescent="0.2">
      <c r="A17" s="120" t="s">
        <v>63</v>
      </c>
      <c r="B17" s="122" t="e">
        <f>(B10+B8-B9-B7)/(B9+B7)</f>
        <v>#REF!</v>
      </c>
      <c r="C17" s="105" t="s">
        <v>62</v>
      </c>
    </row>
    <row r="18" spans="1:5" s="104" customFormat="1" ht="18" customHeight="1" x14ac:dyDescent="0.2">
      <c r="A18" s="120" t="s">
        <v>61</v>
      </c>
      <c r="B18" s="123" t="e">
        <f>INT(B6*B17)</f>
        <v>#REF!</v>
      </c>
      <c r="C18" s="105" t="s">
        <v>60</v>
      </c>
    </row>
    <row r="19" spans="1:5" s="104" customFormat="1" ht="18" customHeight="1" x14ac:dyDescent="0.2">
      <c r="A19" s="227" t="s">
        <v>59</v>
      </c>
      <c r="B19" s="229" t="e">
        <f>INT(B6+B18)</f>
        <v>#REF!</v>
      </c>
      <c r="C19" s="105" t="s">
        <v>58</v>
      </c>
    </row>
    <row r="20" spans="1:5" s="104" customFormat="1" ht="18" customHeight="1" x14ac:dyDescent="0.2"/>
    <row r="21" spans="1:5" s="104" customFormat="1" ht="18" customHeight="1" x14ac:dyDescent="0.2">
      <c r="B21" s="114" t="s">
        <v>57</v>
      </c>
      <c r="C21" s="115" t="s">
        <v>56</v>
      </c>
      <c r="D21" s="223" t="s">
        <v>55</v>
      </c>
      <c r="E21" s="230" t="s">
        <v>54</v>
      </c>
    </row>
    <row r="22" spans="1:5" s="104" customFormat="1" ht="18" customHeight="1" x14ac:dyDescent="0.2">
      <c r="B22" s="114" t="s">
        <v>53</v>
      </c>
      <c r="C22" s="116" t="e">
        <f>#REF!</f>
        <v>#REF!</v>
      </c>
      <c r="D22" s="224" t="e">
        <f>B12</f>
        <v>#REF!</v>
      </c>
      <c r="E22" s="231" t="e">
        <f>D22-C22</f>
        <v>#REF!</v>
      </c>
    </row>
    <row r="23" spans="1:5" s="104" customFormat="1" ht="18" customHeight="1" x14ac:dyDescent="0.2">
      <c r="B23" s="114" t="s">
        <v>52</v>
      </c>
      <c r="C23" s="116" t="e">
        <f>#REF!</f>
        <v>#REF!</v>
      </c>
      <c r="D23" s="224" t="e">
        <f>B13</f>
        <v>#REF!</v>
      </c>
      <c r="E23" s="231" t="e">
        <f>D23-C23</f>
        <v>#REF!</v>
      </c>
    </row>
    <row r="24" spans="1:5" s="104" customFormat="1" ht="18" customHeight="1" x14ac:dyDescent="0.2">
      <c r="B24" s="114" t="s">
        <v>51</v>
      </c>
      <c r="C24" s="116" t="e">
        <f>#REF!</f>
        <v>#REF!</v>
      </c>
      <c r="D24" s="224" t="e">
        <f>B14</f>
        <v>#REF!</v>
      </c>
      <c r="E24" s="231" t="e">
        <f>D24-C24</f>
        <v>#REF!</v>
      </c>
    </row>
    <row r="25" spans="1:5" s="104" customFormat="1" ht="18" customHeight="1" x14ac:dyDescent="0.2">
      <c r="B25" s="114" t="s">
        <v>50</v>
      </c>
      <c r="C25" s="116" t="e">
        <f>#REF!</f>
        <v>#REF!</v>
      </c>
      <c r="D25" s="224" t="e">
        <f>B15</f>
        <v>#REF!</v>
      </c>
      <c r="E25" s="231" t="e">
        <f>D25-C25</f>
        <v>#REF!</v>
      </c>
    </row>
    <row r="26" spans="1:5" s="104" customFormat="1" ht="18" customHeight="1" x14ac:dyDescent="0.2">
      <c r="B26" s="114" t="s">
        <v>49</v>
      </c>
      <c r="C26" s="116" t="e">
        <f>#REF!</f>
        <v>#REF!</v>
      </c>
      <c r="D26" s="225" t="e">
        <f>B19</f>
        <v>#REF!</v>
      </c>
      <c r="E26" s="231" t="e">
        <f>D26-C26</f>
        <v>#REF!</v>
      </c>
    </row>
    <row r="28" spans="1:5" x14ac:dyDescent="0.2">
      <c r="E28" s="226" t="e">
        <f>SUM(E22:E27)</f>
        <v>#REF!</v>
      </c>
    </row>
  </sheetData>
  <mergeCells count="3">
    <mergeCell ref="A1:F1"/>
    <mergeCell ref="C2:C10"/>
    <mergeCell ref="D2:D6"/>
  </mergeCells>
  <phoneticPr fontId="2" type="noConversion"/>
  <pageMargins left="0.7" right="0.7" top="0.75" bottom="0.75" header="0.3" footer="0.3"/>
  <pageSetup paperSize="9" scale="92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D5:J6"/>
  <sheetViews>
    <sheetView showGridLines="0" view="pageBreakPreview" zoomScale="90" zoomScaleNormal="100" zoomScaleSheetLayoutView="90" workbookViewId="0">
      <selection activeCell="T13" sqref="T13"/>
    </sheetView>
  </sheetViews>
  <sheetFormatPr defaultRowHeight="45" customHeight="1" x14ac:dyDescent="0.2"/>
  <sheetData>
    <row r="5" spans="4:10" ht="45" customHeight="1" x14ac:dyDescent="0.2">
      <c r="D5" s="605" t="s">
        <v>471</v>
      </c>
      <c r="E5" s="605"/>
      <c r="F5" s="605"/>
      <c r="G5" s="605"/>
      <c r="H5" s="605"/>
      <c r="I5" s="605"/>
      <c r="J5" s="605"/>
    </row>
    <row r="6" spans="4:10" ht="45" customHeight="1" x14ac:dyDescent="0.2">
      <c r="D6" s="606" t="s">
        <v>472</v>
      </c>
      <c r="E6" s="606"/>
      <c r="F6" s="606"/>
      <c r="G6" s="606"/>
      <c r="H6" s="606"/>
      <c r="I6" s="606"/>
      <c r="J6" s="606"/>
    </row>
  </sheetData>
  <mergeCells count="2">
    <mergeCell ref="D5:J5"/>
    <mergeCell ref="D6:J6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00B0F0"/>
  </sheetPr>
  <dimension ref="A1:L39"/>
  <sheetViews>
    <sheetView showGridLines="0" topLeftCell="A19" zoomScaleSheetLayoutView="100" workbookViewId="0">
      <selection activeCell="K40" sqref="K40"/>
    </sheetView>
  </sheetViews>
  <sheetFormatPr defaultRowHeight="12" x14ac:dyDescent="0.2"/>
  <cols>
    <col min="1" max="1" width="27.7109375" style="16" customWidth="1"/>
    <col min="2" max="2" width="4.140625" style="16" customWidth="1"/>
    <col min="3" max="3" width="26.42578125" style="16" customWidth="1"/>
    <col min="4" max="4" width="4.140625" style="16" customWidth="1"/>
    <col min="5" max="5" width="30.7109375" style="16" customWidth="1"/>
    <col min="6" max="6" width="4.140625" style="16" customWidth="1"/>
    <col min="7" max="7" width="15.7109375" style="16" customWidth="1"/>
    <col min="8" max="8" width="4.140625" style="16" customWidth="1"/>
    <col min="9" max="9" width="9.7109375" style="16" bestFit="1" customWidth="1"/>
    <col min="10" max="16384" width="9.140625" style="16"/>
  </cols>
  <sheetData>
    <row r="1" spans="1:10" s="46" customFormat="1" ht="26.25" customHeight="1" x14ac:dyDescent="0.35">
      <c r="A1" s="622" t="s">
        <v>16</v>
      </c>
      <c r="B1" s="623"/>
      <c r="C1" s="623"/>
      <c r="D1" s="623"/>
      <c r="E1" s="623"/>
      <c r="F1" s="623"/>
      <c r="G1" s="623"/>
      <c r="H1" s="623"/>
      <c r="I1" s="623"/>
      <c r="J1" s="623"/>
    </row>
    <row r="2" spans="1:10" s="1" customFormat="1" ht="129" customHeight="1" x14ac:dyDescent="0.2">
      <c r="A2" s="627" t="s">
        <v>17</v>
      </c>
      <c r="B2" s="638"/>
      <c r="C2" s="638"/>
      <c r="D2" s="638"/>
      <c r="E2" s="638"/>
      <c r="F2" s="638"/>
      <c r="G2" s="638"/>
      <c r="H2" s="638"/>
      <c r="I2" s="638"/>
      <c r="J2" s="638"/>
    </row>
    <row r="3" spans="1:10" s="3" customFormat="1" ht="20.100000000000001" customHeight="1" x14ac:dyDescent="0.2">
      <c r="A3" s="2" t="s">
        <v>18</v>
      </c>
    </row>
    <row r="4" spans="1:10" s="7" customFormat="1" ht="36" customHeight="1" x14ac:dyDescent="0.2">
      <c r="A4" s="18" t="s">
        <v>19</v>
      </c>
      <c r="B4" s="614" t="s">
        <v>20</v>
      </c>
      <c r="C4" s="51" t="s">
        <v>21</v>
      </c>
      <c r="D4" s="624" t="s">
        <v>22</v>
      </c>
      <c r="E4" s="56" t="s">
        <v>46</v>
      </c>
      <c r="F4" s="4"/>
      <c r="G4" s="5"/>
      <c r="H4" s="6"/>
      <c r="I4" s="4"/>
      <c r="J4" s="5"/>
    </row>
    <row r="5" spans="1:10" s="3" customFormat="1" ht="20.100000000000001" customHeight="1" x14ac:dyDescent="0.2">
      <c r="A5" s="57" t="e">
        <f>INT(C5+E5)</f>
        <v>#REF!</v>
      </c>
      <c r="B5" s="615"/>
      <c r="C5" s="54" t="e">
        <f>C8</f>
        <v>#REF!</v>
      </c>
      <c r="D5" s="625"/>
      <c r="E5" s="58" t="e">
        <f>A8</f>
        <v>#REF!</v>
      </c>
      <c r="F5" s="8"/>
      <c r="G5" s="5"/>
      <c r="H5" s="9"/>
      <c r="I5" s="10"/>
      <c r="J5" s="5"/>
    </row>
    <row r="6" spans="1:10" s="3" customFormat="1" ht="20.100000000000001" customHeight="1" x14ac:dyDescent="0.2">
      <c r="A6" s="626" t="s">
        <v>23</v>
      </c>
      <c r="B6" s="612"/>
      <c r="C6" s="612"/>
      <c r="D6" s="612"/>
      <c r="E6" s="612"/>
      <c r="F6" s="613"/>
      <c r="G6" s="613"/>
      <c r="H6" s="613"/>
      <c r="I6" s="613"/>
      <c r="J6" s="613"/>
    </row>
    <row r="7" spans="1:10" s="3" customFormat="1" ht="36" customHeight="1" x14ac:dyDescent="0.2">
      <c r="A7" s="50" t="s">
        <v>24</v>
      </c>
      <c r="B7" s="614" t="s">
        <v>20</v>
      </c>
      <c r="C7" s="51" t="s">
        <v>21</v>
      </c>
      <c r="D7" s="618" t="s">
        <v>25</v>
      </c>
      <c r="E7" s="52" t="s">
        <v>26</v>
      </c>
      <c r="F7" s="4"/>
      <c r="G7" s="4"/>
      <c r="H7" s="4"/>
      <c r="I7" s="4"/>
      <c r="J7" s="4"/>
    </row>
    <row r="8" spans="1:10" s="3" customFormat="1" ht="20.100000000000001" customHeight="1" x14ac:dyDescent="0.2">
      <c r="A8" s="90" t="e">
        <f>TRUNC(C8*E8)</f>
        <v>#REF!</v>
      </c>
      <c r="B8" s="615"/>
      <c r="C8" s="54" t="e">
        <f>'설계변경 시 보험료 등 산출'!B6</f>
        <v>#REF!</v>
      </c>
      <c r="D8" s="619"/>
      <c r="E8" s="55" t="e">
        <f>A11</f>
        <v>#REF!</v>
      </c>
      <c r="F8" s="8"/>
      <c r="G8" s="5"/>
      <c r="H8" s="9"/>
      <c r="I8" s="10"/>
      <c r="J8" s="5"/>
    </row>
    <row r="9" spans="1:10" s="3" customFormat="1" ht="20.100000000000001" customHeight="1" x14ac:dyDescent="0.2">
      <c r="A9" s="628" t="s">
        <v>27</v>
      </c>
      <c r="B9" s="629"/>
      <c r="C9" s="629"/>
      <c r="D9" s="629"/>
      <c r="E9" s="629"/>
      <c r="F9" s="613"/>
      <c r="G9" s="613"/>
      <c r="H9" s="613"/>
      <c r="I9" s="613"/>
      <c r="J9" s="613"/>
    </row>
    <row r="10" spans="1:10" s="7" customFormat="1" ht="30" customHeight="1" x14ac:dyDescent="0.2">
      <c r="A10" s="64" t="s">
        <v>28</v>
      </c>
      <c r="B10" s="630" t="s">
        <v>20</v>
      </c>
      <c r="C10" s="65" t="s">
        <v>29</v>
      </c>
      <c r="D10" s="632" t="s">
        <v>30</v>
      </c>
      <c r="E10" s="108" t="s">
        <v>31</v>
      </c>
      <c r="F10" s="630" t="s">
        <v>32</v>
      </c>
      <c r="G10" s="65" t="s">
        <v>33</v>
      </c>
      <c r="H10" s="634" t="s">
        <v>25</v>
      </c>
      <c r="I10" s="636">
        <v>1</v>
      </c>
      <c r="J10" s="4"/>
    </row>
    <row r="11" spans="1:10" s="3" customFormat="1" ht="20.100000000000001" customHeight="1" x14ac:dyDescent="0.2">
      <c r="A11" s="443" t="e">
        <f>((C11-E11)/G11)*100%</f>
        <v>#REF!</v>
      </c>
      <c r="B11" s="631"/>
      <c r="C11" s="66" t="e">
        <f>TRUNC((C16))</f>
        <v>#REF!</v>
      </c>
      <c r="D11" s="633"/>
      <c r="E11" s="109" t="e">
        <f>TRUNC((E16))</f>
        <v>#REF!</v>
      </c>
      <c r="F11" s="631"/>
      <c r="G11" s="66" t="e">
        <f>E11</f>
        <v>#REF!</v>
      </c>
      <c r="H11" s="635"/>
      <c r="I11" s="637"/>
      <c r="J11" s="63"/>
    </row>
    <row r="12" spans="1:10" s="3" customFormat="1" ht="20.100000000000001" customHeight="1" x14ac:dyDescent="0.2">
      <c r="A12" s="59" t="s">
        <v>34</v>
      </c>
      <c r="B12" s="60"/>
      <c r="C12" s="49"/>
      <c r="D12" s="15"/>
      <c r="E12" s="49"/>
      <c r="F12" s="49"/>
      <c r="G12" s="49"/>
      <c r="H12" s="48"/>
      <c r="I12" s="61"/>
      <c r="J12" s="12"/>
    </row>
    <row r="13" spans="1:10" s="3" customFormat="1" ht="20.100000000000001" customHeight="1" x14ac:dyDescent="0.2">
      <c r="A13" s="67" t="s">
        <v>35</v>
      </c>
      <c r="B13" s="79"/>
      <c r="C13" s="68" t="e">
        <f>#REF!</f>
        <v>#REF!</v>
      </c>
      <c r="D13" s="80"/>
      <c r="E13" s="100" t="e">
        <f>#REF!</f>
        <v>#REF!</v>
      </c>
      <c r="F13" s="85"/>
      <c r="G13" s="69"/>
      <c r="H13" s="68"/>
      <c r="I13" s="70"/>
      <c r="J13" s="15"/>
    </row>
    <row r="14" spans="1:10" s="3" customFormat="1" ht="20.100000000000001" customHeight="1" x14ac:dyDescent="0.2">
      <c r="A14" s="91" t="s">
        <v>36</v>
      </c>
      <c r="B14" s="92"/>
      <c r="C14" s="93" t="e">
        <f>#REF!</f>
        <v>#REF!</v>
      </c>
      <c r="D14" s="94"/>
      <c r="E14" s="101" t="e">
        <f>#REF!</f>
        <v>#REF!</v>
      </c>
      <c r="F14" s="95"/>
      <c r="G14" s="93"/>
      <c r="H14" s="93"/>
      <c r="I14" s="96"/>
      <c r="J14" s="62"/>
    </row>
    <row r="15" spans="1:10" s="3" customFormat="1" ht="20.100000000000001" customHeight="1" x14ac:dyDescent="0.2">
      <c r="A15" s="71" t="s">
        <v>37</v>
      </c>
      <c r="B15" s="81"/>
      <c r="C15" s="72"/>
      <c r="D15" s="82"/>
      <c r="E15" s="102"/>
      <c r="F15" s="86"/>
      <c r="G15" s="73"/>
      <c r="H15" s="72"/>
      <c r="I15" s="74"/>
      <c r="J15" s="15"/>
    </row>
    <row r="16" spans="1:10" s="3" customFormat="1" ht="20.100000000000001" customHeight="1" x14ac:dyDescent="0.2">
      <c r="A16" s="75" t="s">
        <v>38</v>
      </c>
      <c r="B16" s="83"/>
      <c r="C16" s="76" t="e">
        <f>C13+C14+C15</f>
        <v>#REF!</v>
      </c>
      <c r="D16" s="84"/>
      <c r="E16" s="103" t="e">
        <f>E13+E14+E15</f>
        <v>#REF!</v>
      </c>
      <c r="F16" s="87"/>
      <c r="G16" s="77"/>
      <c r="H16" s="76"/>
      <c r="I16" s="78"/>
    </row>
    <row r="17" spans="1:12" s="3" customFormat="1" ht="20.100000000000001" customHeight="1" x14ac:dyDescent="0.2">
      <c r="A17" s="47"/>
      <c r="B17" s="47"/>
      <c r="C17" s="48"/>
      <c r="D17" s="15"/>
      <c r="E17" s="48"/>
      <c r="F17" s="49"/>
      <c r="G17" s="49"/>
      <c r="H17" s="48"/>
      <c r="I17" s="49"/>
    </row>
    <row r="18" spans="1:12" s="3" customFormat="1" ht="20.100000000000001" customHeight="1" x14ac:dyDescent="0.2">
      <c r="A18" s="47"/>
      <c r="B18" s="47"/>
      <c r="C18" s="48"/>
      <c r="D18" s="15"/>
      <c r="E18" s="48"/>
      <c r="F18" s="49"/>
      <c r="G18" s="49"/>
      <c r="H18" s="48"/>
      <c r="I18" s="49"/>
    </row>
    <row r="19" spans="1:12" s="3" customFormat="1" ht="20.100000000000001" customHeight="1" x14ac:dyDescent="0.2">
      <c r="A19" s="47"/>
      <c r="B19" s="47"/>
      <c r="C19" s="48"/>
      <c r="D19" s="15"/>
      <c r="E19" s="48"/>
      <c r="F19" s="49"/>
      <c r="G19" s="49"/>
      <c r="H19" s="48"/>
      <c r="I19" s="49"/>
    </row>
    <row r="20" spans="1:12" s="46" customFormat="1" ht="26.25" customHeight="1" x14ac:dyDescent="0.35">
      <c r="A20" s="622" t="s">
        <v>39</v>
      </c>
      <c r="B20" s="623"/>
      <c r="C20" s="623"/>
      <c r="D20" s="623"/>
      <c r="E20" s="623"/>
      <c r="F20" s="623"/>
      <c r="G20" s="623"/>
      <c r="H20" s="623"/>
      <c r="I20" s="623"/>
      <c r="J20" s="623"/>
    </row>
    <row r="21" spans="1:12" s="1" customFormat="1" ht="138.75" customHeight="1" x14ac:dyDescent="0.2">
      <c r="A21" s="627" t="s">
        <v>17</v>
      </c>
      <c r="B21" s="627"/>
      <c r="C21" s="627"/>
      <c r="D21" s="627"/>
      <c r="E21" s="627"/>
      <c r="F21" s="627"/>
      <c r="G21" s="627"/>
      <c r="H21" s="627"/>
      <c r="I21" s="627"/>
      <c r="J21" s="17"/>
    </row>
    <row r="22" spans="1:12" s="3" customFormat="1" ht="15.75" customHeight="1" x14ac:dyDescent="0.2">
      <c r="A22" s="2" t="s">
        <v>18</v>
      </c>
    </row>
    <row r="23" spans="1:12" s="7" customFormat="1" ht="26.25" customHeight="1" x14ac:dyDescent="0.2">
      <c r="A23" s="18" t="s">
        <v>19</v>
      </c>
      <c r="B23" s="614" t="s">
        <v>20</v>
      </c>
      <c r="C23" s="51" t="s">
        <v>21</v>
      </c>
      <c r="D23" s="624" t="s">
        <v>22</v>
      </c>
      <c r="E23" s="56" t="s">
        <v>45</v>
      </c>
      <c r="F23" s="4"/>
      <c r="G23" s="5"/>
      <c r="H23" s="6"/>
      <c r="I23" s="4"/>
      <c r="J23" s="5"/>
    </row>
    <row r="24" spans="1:12" s="3" customFormat="1" ht="20.100000000000001" customHeight="1" x14ac:dyDescent="0.2">
      <c r="A24" s="57" t="e">
        <f>C24+E24</f>
        <v>#REF!</v>
      </c>
      <c r="B24" s="615"/>
      <c r="C24" s="54">
        <f>C27</f>
        <v>73852010</v>
      </c>
      <c r="D24" s="625"/>
      <c r="E24" s="58" t="e">
        <f>A27</f>
        <v>#REF!</v>
      </c>
      <c r="F24" s="8"/>
      <c r="G24" s="5"/>
      <c r="H24" s="9"/>
      <c r="I24" s="10"/>
      <c r="J24" s="5"/>
    </row>
    <row r="25" spans="1:12" s="3" customFormat="1" ht="15.75" customHeight="1" x14ac:dyDescent="0.2">
      <c r="A25" s="626" t="s">
        <v>23</v>
      </c>
      <c r="B25" s="612"/>
      <c r="C25" s="612"/>
      <c r="D25" s="612"/>
      <c r="E25" s="612"/>
      <c r="F25" s="613"/>
      <c r="G25" s="613"/>
      <c r="H25" s="613"/>
      <c r="I25" s="613"/>
      <c r="J25" s="613"/>
    </row>
    <row r="26" spans="1:12" s="3" customFormat="1" ht="26.25" customHeight="1" x14ac:dyDescent="0.2">
      <c r="A26" s="50" t="s">
        <v>24</v>
      </c>
      <c r="B26" s="614" t="s">
        <v>20</v>
      </c>
      <c r="C26" s="51" t="s">
        <v>21</v>
      </c>
      <c r="D26" s="618" t="s">
        <v>25</v>
      </c>
      <c r="E26" s="52" t="s">
        <v>26</v>
      </c>
      <c r="F26" s="4"/>
      <c r="G26" s="4"/>
      <c r="H26" s="4"/>
      <c r="I26" s="4"/>
      <c r="J26" s="4"/>
    </row>
    <row r="27" spans="1:12" s="3" customFormat="1" ht="20.100000000000001" customHeight="1" x14ac:dyDescent="0.2">
      <c r="A27" s="53" t="e">
        <f>TRUNC(C27*E27)</f>
        <v>#REF!</v>
      </c>
      <c r="B27" s="615"/>
      <c r="C27" s="54">
        <v>73852010</v>
      </c>
      <c r="D27" s="619"/>
      <c r="E27" s="55" t="e">
        <f>A30</f>
        <v>#REF!</v>
      </c>
      <c r="F27" s="8"/>
      <c r="G27" s="5"/>
      <c r="H27" s="9"/>
      <c r="I27" s="10">
        <f>I34</f>
        <v>0</v>
      </c>
      <c r="J27" s="5"/>
    </row>
    <row r="28" spans="1:12" s="3" customFormat="1" ht="15.75" customHeight="1" x14ac:dyDescent="0.2">
      <c r="A28" s="610" t="s">
        <v>27</v>
      </c>
      <c r="B28" s="611"/>
      <c r="C28" s="611"/>
      <c r="D28" s="611"/>
      <c r="E28" s="611"/>
      <c r="F28" s="612"/>
      <c r="G28" s="612"/>
      <c r="H28" s="612"/>
      <c r="I28" s="612"/>
      <c r="J28" s="613"/>
    </row>
    <row r="29" spans="1:12" s="7" customFormat="1" ht="15.75" customHeight="1" x14ac:dyDescent="0.2">
      <c r="A29" s="18" t="s">
        <v>28</v>
      </c>
      <c r="B29" s="614" t="s">
        <v>20</v>
      </c>
      <c r="C29" s="19" t="s">
        <v>29</v>
      </c>
      <c r="D29" s="616" t="s">
        <v>30</v>
      </c>
      <c r="E29" s="110" t="s">
        <v>31</v>
      </c>
      <c r="F29" s="614" t="s">
        <v>32</v>
      </c>
      <c r="G29" s="110" t="s">
        <v>33</v>
      </c>
      <c r="H29" s="618" t="s">
        <v>25</v>
      </c>
      <c r="I29" s="620">
        <v>1</v>
      </c>
      <c r="J29" s="11"/>
    </row>
    <row r="30" spans="1:12" s="3" customFormat="1" ht="20.100000000000001" customHeight="1" x14ac:dyDescent="0.2">
      <c r="A30" s="20" t="e">
        <f>((C30-E30)/G30)*100%</f>
        <v>#REF!</v>
      </c>
      <c r="B30" s="615"/>
      <c r="C30" s="21" t="e">
        <f>C39</f>
        <v>#REF!</v>
      </c>
      <c r="D30" s="617"/>
      <c r="E30" s="111" t="e">
        <f>E39</f>
        <v>#REF!</v>
      </c>
      <c r="F30" s="615"/>
      <c r="G30" s="111" t="e">
        <f>E30</f>
        <v>#REF!</v>
      </c>
      <c r="H30" s="619"/>
      <c r="I30" s="621"/>
      <c r="J30" s="12"/>
      <c r="L30" s="3" t="s">
        <v>40</v>
      </c>
    </row>
    <row r="31" spans="1:12" s="3" customFormat="1" ht="15.75" customHeight="1" x14ac:dyDescent="0.2">
      <c r="A31" s="607" t="s">
        <v>34</v>
      </c>
      <c r="B31" s="608"/>
      <c r="C31" s="608"/>
      <c r="D31" s="608"/>
      <c r="E31" s="608"/>
      <c r="F31" s="608"/>
      <c r="G31" s="608"/>
      <c r="H31" s="608"/>
      <c r="I31" s="609"/>
      <c r="J31" s="12"/>
    </row>
    <row r="32" spans="1:12" s="3" customFormat="1" ht="15.75" customHeight="1" x14ac:dyDescent="0.2">
      <c r="A32" s="433" t="s">
        <v>443</v>
      </c>
      <c r="B32" s="438"/>
      <c r="C32" s="439" t="s">
        <v>444</v>
      </c>
      <c r="D32" s="440"/>
      <c r="E32" s="441" t="s">
        <v>445</v>
      </c>
      <c r="F32" s="440"/>
      <c r="G32" s="438"/>
      <c r="H32" s="439"/>
      <c r="I32" s="442"/>
      <c r="J32" s="12"/>
    </row>
    <row r="33" spans="1:10" s="3" customFormat="1" ht="15.75" customHeight="1" x14ac:dyDescent="0.2">
      <c r="A33" s="22" t="s">
        <v>35</v>
      </c>
      <c r="B33" s="24"/>
      <c r="C33" s="25" t="e">
        <f>#REF!</f>
        <v>#REF!</v>
      </c>
      <c r="D33" s="26"/>
      <c r="E33" s="434" t="e">
        <f>#REF!</f>
        <v>#REF!</v>
      </c>
      <c r="F33" s="32"/>
      <c r="G33" s="88" t="e">
        <f>C33-E33</f>
        <v>#REF!</v>
      </c>
      <c r="H33" s="36"/>
      <c r="I33" s="37"/>
      <c r="J33" s="13"/>
    </row>
    <row r="34" spans="1:10" s="3" customFormat="1" ht="15.75" customHeight="1" x14ac:dyDescent="0.2">
      <c r="A34" s="23" t="s">
        <v>36</v>
      </c>
      <c r="B34" s="27"/>
      <c r="C34" s="28" t="e">
        <f>#REF!</f>
        <v>#REF!</v>
      </c>
      <c r="D34" s="29"/>
      <c r="E34" s="435" t="e">
        <f>#REF!</f>
        <v>#REF!</v>
      </c>
      <c r="F34" s="33"/>
      <c r="G34" s="38" t="e">
        <f t="shared" ref="G34:G39" si="0">C34-E34</f>
        <v>#REF!</v>
      </c>
      <c r="H34" s="39"/>
      <c r="I34" s="40"/>
      <c r="J34" s="14"/>
    </row>
    <row r="35" spans="1:10" s="3" customFormat="1" ht="15.75" customHeight="1" x14ac:dyDescent="0.2">
      <c r="A35" s="23" t="s">
        <v>41</v>
      </c>
      <c r="B35" s="27"/>
      <c r="C35" s="28" t="e">
        <f>#REF!</f>
        <v>#REF!</v>
      </c>
      <c r="D35" s="29"/>
      <c r="E35" s="435" t="e">
        <f>#REF!</f>
        <v>#REF!</v>
      </c>
      <c r="F35" s="33"/>
      <c r="G35" s="38" t="e">
        <f t="shared" si="0"/>
        <v>#REF!</v>
      </c>
      <c r="H35" s="39"/>
      <c r="I35" s="40"/>
      <c r="J35" s="14"/>
    </row>
    <row r="36" spans="1:10" s="3" customFormat="1" ht="15.75" customHeight="1" x14ac:dyDescent="0.2">
      <c r="A36" s="23" t="s">
        <v>42</v>
      </c>
      <c r="B36" s="27"/>
      <c r="C36" s="28" t="e">
        <f>INT(#REF!/1.1)</f>
        <v>#REF!</v>
      </c>
      <c r="D36" s="30"/>
      <c r="E36" s="436" t="e">
        <f>INT(#REF!/1.1)</f>
        <v>#REF!</v>
      </c>
      <c r="F36" s="34"/>
      <c r="G36" s="38" t="e">
        <f t="shared" si="0"/>
        <v>#REF!</v>
      </c>
      <c r="H36" s="39"/>
      <c r="I36" s="41"/>
      <c r="J36" s="13"/>
    </row>
    <row r="37" spans="1:10" s="3" customFormat="1" ht="15.75" customHeight="1" x14ac:dyDescent="0.2">
      <c r="A37" s="23" t="s">
        <v>43</v>
      </c>
      <c r="B37" s="27"/>
      <c r="C37" s="28" t="e">
        <f>#REF!+#REF!</f>
        <v>#REF!</v>
      </c>
      <c r="D37" s="30"/>
      <c r="E37" s="435" t="e">
        <f>#REF!</f>
        <v>#REF!</v>
      </c>
      <c r="F37" s="34"/>
      <c r="G37" s="38" t="e">
        <f t="shared" si="0"/>
        <v>#REF!</v>
      </c>
      <c r="H37" s="39"/>
      <c r="I37" s="41"/>
      <c r="J37" s="15"/>
    </row>
    <row r="38" spans="1:10" s="3" customFormat="1" ht="15.75" customHeight="1" x14ac:dyDescent="0.2">
      <c r="A38" s="23" t="s">
        <v>44</v>
      </c>
      <c r="B38" s="27"/>
      <c r="C38" s="28" t="e">
        <f>#REF!+#REF!</f>
        <v>#REF!</v>
      </c>
      <c r="D38" s="30"/>
      <c r="E38" s="435" t="e">
        <f>#REF!+#REF!</f>
        <v>#REF!</v>
      </c>
      <c r="F38" s="34"/>
      <c r="G38" s="38" t="e">
        <f t="shared" si="0"/>
        <v>#REF!</v>
      </c>
      <c r="H38" s="39"/>
      <c r="I38" s="41"/>
      <c r="J38" s="15"/>
    </row>
    <row r="39" spans="1:10" s="3" customFormat="1" ht="15.75" customHeight="1" x14ac:dyDescent="0.2">
      <c r="A39" s="43" t="s">
        <v>38</v>
      </c>
      <c r="B39" s="44"/>
      <c r="C39" s="45" t="e">
        <f>C33+C34+C35+C36+C37+C38</f>
        <v>#REF!</v>
      </c>
      <c r="D39" s="31"/>
      <c r="E39" s="437" t="e">
        <f>E33+E34+E35+E36+E37+E38</f>
        <v>#REF!</v>
      </c>
      <c r="F39" s="35"/>
      <c r="G39" s="89" t="e">
        <f t="shared" si="0"/>
        <v>#REF!</v>
      </c>
      <c r="H39" s="45"/>
      <c r="I39" s="42"/>
    </row>
  </sheetData>
  <mergeCells count="27">
    <mergeCell ref="B7:B8"/>
    <mergeCell ref="D7:D8"/>
    <mergeCell ref="A1:J1"/>
    <mergeCell ref="A2:J2"/>
    <mergeCell ref="B4:B5"/>
    <mergeCell ref="D4:D5"/>
    <mergeCell ref="A6:J6"/>
    <mergeCell ref="A9:J9"/>
    <mergeCell ref="B10:B11"/>
    <mergeCell ref="D10:D11"/>
    <mergeCell ref="F10:F11"/>
    <mergeCell ref="H10:H11"/>
    <mergeCell ref="I10:I11"/>
    <mergeCell ref="A20:J20"/>
    <mergeCell ref="B23:B24"/>
    <mergeCell ref="D23:D24"/>
    <mergeCell ref="A25:J25"/>
    <mergeCell ref="B26:B27"/>
    <mergeCell ref="D26:D27"/>
    <mergeCell ref="A21:I21"/>
    <mergeCell ref="A31:I31"/>
    <mergeCell ref="A28:J28"/>
    <mergeCell ref="B29:B30"/>
    <mergeCell ref="D29:D30"/>
    <mergeCell ref="F29:F30"/>
    <mergeCell ref="H29:H30"/>
    <mergeCell ref="I29:I30"/>
  </mergeCells>
  <phoneticPr fontId="2" type="noConversion"/>
  <pageMargins left="0.78740157480314965" right="0.39370078740157483" top="0.39370078740157483" bottom="0.59055118110236227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 지정된 범위</vt:lpstr>
      </vt:variant>
      <vt:variant>
        <vt:i4>8</vt:i4>
      </vt:variant>
    </vt:vector>
  </HeadingPairs>
  <TitlesOfParts>
    <vt:vector size="17" baseType="lpstr">
      <vt:lpstr>설변3회 관급내역서</vt:lpstr>
      <vt:lpstr>관급내역서(GRP관 및 맨홀)</vt:lpstr>
      <vt:lpstr>간지 (폐기물)</vt:lpstr>
      <vt:lpstr>폐기물 (삼삼)</vt:lpstr>
      <vt:lpstr>폐기물(오니)</vt:lpstr>
      <vt:lpstr>이하출력x</vt:lpstr>
      <vt:lpstr>설계변경 시 보험료 등 산출</vt:lpstr>
      <vt:lpstr>Sheet1</vt:lpstr>
      <vt:lpstr>안전관리비</vt:lpstr>
      <vt:lpstr>Sheet1!Print_Area</vt:lpstr>
      <vt:lpstr>'간지 (폐기물)'!Print_Area</vt:lpstr>
      <vt:lpstr>'관급내역서(GRP관 및 맨홀)'!Print_Area</vt:lpstr>
      <vt:lpstr>'설변3회 관급내역서'!Print_Area</vt:lpstr>
      <vt:lpstr>'폐기물 (삼삼)'!Print_Area</vt:lpstr>
      <vt:lpstr>'폐기물(오니)'!Print_Area</vt:lpstr>
      <vt:lpstr>'관급내역서(GRP관 및 맨홀)'!Print_Titles</vt:lpstr>
      <vt:lpstr>'설변3회 관급내역서'!Print_Titles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KSB4345</dc:creator>
  <cp:lastModifiedBy>gimhae</cp:lastModifiedBy>
  <cp:lastPrinted>2024-07-01T03:41:48Z</cp:lastPrinted>
  <dcterms:created xsi:type="dcterms:W3CDTF">2023-07-12T02:38:33Z</dcterms:created>
  <dcterms:modified xsi:type="dcterms:W3CDTF">2026-06-17T00:54:25Z</dcterms:modified>
</cp:coreProperties>
</file>