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상수도 2021년 ~ 수도과(9월 이후)\★계약체결자료\2026 공사\대구경 상수도(옥마공원) 급수공사\"/>
    </mc:Choice>
  </mc:AlternateContent>
  <xr:revisionPtr revIDLastSave="0" documentId="8_{7FAC0674-2456-4F32-AB8A-E217F9901D66}" xr6:coauthVersionLast="47" xr6:coauthVersionMax="47" xr10:uidLastSave="{00000000-0000-0000-0000-000000000000}"/>
  <bookViews>
    <workbookView xWindow="28680" yWindow="-120" windowWidth="29040" windowHeight="15720" activeTab="1"/>
  </bookViews>
  <sheets>
    <sheet name="원가계산서" sheetId="1" r:id="rId1"/>
    <sheet name="내역서" sheetId="2" r:id="rId2"/>
    <sheet name="일위대가총괄표" sheetId="3" r:id="rId3"/>
    <sheet name="일위대가" sheetId="4" r:id="rId4"/>
    <sheet name="단가산출총괄표" sheetId="5" r:id="rId5"/>
    <sheet name="단가산출" sheetId="6" r:id="rId6"/>
    <sheet name="기계경비총괄표" sheetId="7" r:id="rId7"/>
    <sheet name="기계경비" sheetId="8" r:id="rId8"/>
    <sheet name="기계경비적용기준" sheetId="9" r:id="rId9"/>
    <sheet name="자재단가" sheetId="10" r:id="rId10"/>
    <sheet name="노임단가" sheetId="11" r:id="rId11"/>
  </sheets>
  <definedNames>
    <definedName name="_xlnm.Print_Area" localSheetId="7">기계경비!$B$1:$AD$149</definedName>
    <definedName name="_xlnm.Print_Area" localSheetId="6">기계경비총괄표!$B$1:$I$27</definedName>
    <definedName name="_xlnm.Print_Area" localSheetId="1">내역서!$B$2:$O$143</definedName>
    <definedName name="_xlnm.Print_Area" localSheetId="10">노임단가!$B$1:$G$12</definedName>
    <definedName name="_xlnm.Print_Area" localSheetId="5">단가산출!$B$1:$F$1691</definedName>
    <definedName name="_xlnm.Print_Area" localSheetId="4">단가산출총괄표!$B$1:$J$49</definedName>
    <definedName name="_xlnm.Print_Area" localSheetId="0">원가계산서!$B$1:$H$34</definedName>
    <definedName name="_xlnm.Print_Area" localSheetId="3">일위대가!$B$2:$O$40</definedName>
    <definedName name="_xlnm.Print_Area" localSheetId="2">일위대가총괄표!$B$1:$J$5</definedName>
    <definedName name="_xlnm.Print_Area" localSheetId="9">자재단가!$B$2:$S$65</definedName>
    <definedName name="_xlnm.Print_Titles" localSheetId="7">기계경비!$1:$3</definedName>
    <definedName name="_xlnm.Print_Titles" localSheetId="6">기계경비총괄표!$1:$3</definedName>
    <definedName name="_xlnm.Print_Titles" localSheetId="1">내역서!$1:$4</definedName>
    <definedName name="_xlnm.Print_Titles" localSheetId="10">노임단가!$1:$3</definedName>
    <definedName name="_xlnm.Print_Titles" localSheetId="5">단가산출!$1:$3</definedName>
    <definedName name="_xlnm.Print_Titles" localSheetId="4">단가산출총괄표!$1:$3</definedName>
    <definedName name="_xlnm.Print_Titles" localSheetId="0">원가계산서!$1:$3</definedName>
    <definedName name="_xlnm.Print_Titles" localSheetId="3">일위대가!$1:$4</definedName>
    <definedName name="_xlnm.Print_Titles" localSheetId="2">일위대가총괄표!$1:$3</definedName>
    <definedName name="_xlnm.Print_Titles" localSheetId="9">자재단가!$1:$4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5" i="8" l="1"/>
  <c r="AC5" i="8"/>
  <c r="AC4" i="8"/>
  <c r="I4" i="7"/>
  <c r="I8" i="8"/>
  <c r="AA8" i="8"/>
  <c r="AA10" i="8"/>
  <c r="G5" i="7"/>
  <c r="AC11" i="8"/>
  <c r="AC10" i="8"/>
  <c r="I5" i="7"/>
  <c r="AC16" i="8"/>
  <c r="AC15" i="8"/>
  <c r="I6" i="7"/>
  <c r="I19" i="8"/>
  <c r="AC22" i="8"/>
  <c r="Z23" i="8"/>
  <c r="AC23" i="8"/>
  <c r="I26" i="8"/>
  <c r="AC29" i="8"/>
  <c r="I32" i="8"/>
  <c r="AC35" i="8"/>
  <c r="Z35" i="8"/>
  <c r="I38" i="8"/>
  <c r="AC40" i="8"/>
  <c r="Z41" i="8"/>
  <c r="AC41" i="8"/>
  <c r="AC42" i="8"/>
  <c r="Z42" i="8"/>
  <c r="I45" i="8"/>
  <c r="AA47" i="8"/>
  <c r="G11" i="7"/>
  <c r="AC48" i="8"/>
  <c r="Z48" i="8"/>
  <c r="I51" i="8"/>
  <c r="AA51" i="8"/>
  <c r="Z51" i="8"/>
  <c r="AC53" i="8"/>
  <c r="Z54" i="8"/>
  <c r="AC54" i="8"/>
  <c r="I57" i="8"/>
  <c r="AA57" i="8"/>
  <c r="AC59" i="8"/>
  <c r="I13" i="7"/>
  <c r="Z60" i="8"/>
  <c r="AC60" i="8"/>
  <c r="I63" i="8"/>
  <c r="AA63" i="8"/>
  <c r="AC65" i="8"/>
  <c r="I14" i="7"/>
  <c r="Z66" i="8"/>
  <c r="AC66" i="8"/>
  <c r="I69" i="8"/>
  <c r="Z72" i="8"/>
  <c r="AC72" i="8"/>
  <c r="AC73" i="8"/>
  <c r="Z73" i="8"/>
  <c r="I76" i="8"/>
  <c r="AA76" i="8"/>
  <c r="AC79" i="8"/>
  <c r="AC78" i="8"/>
  <c r="I16" i="7"/>
  <c r="I82" i="8"/>
  <c r="AC85" i="8"/>
  <c r="J86" i="8"/>
  <c r="AB86" i="8"/>
  <c r="Z86" i="8"/>
  <c r="I88" i="8"/>
  <c r="AC91" i="8"/>
  <c r="Z91" i="8"/>
  <c r="I94" i="8"/>
  <c r="AA94" i="8"/>
  <c r="Z97" i="8"/>
  <c r="AC97" i="8"/>
  <c r="AC96" i="8"/>
  <c r="I100" i="8"/>
  <c r="AA100" i="8"/>
  <c r="AA96" i="8"/>
  <c r="Z100" i="8"/>
  <c r="AC103" i="8"/>
  <c r="Z103" i="8"/>
  <c r="I106" i="8"/>
  <c r="AA106" i="8"/>
  <c r="AC108" i="8"/>
  <c r="Z109" i="8"/>
  <c r="AC109" i="8"/>
  <c r="I112" i="8"/>
  <c r="AC115" i="8"/>
  <c r="I118" i="8"/>
  <c r="AA118" i="8"/>
  <c r="Z121" i="8"/>
  <c r="AC121" i="8"/>
  <c r="AC120" i="8"/>
  <c r="J122" i="8"/>
  <c r="AB122" i="8"/>
  <c r="I124" i="8"/>
  <c r="AC127" i="8"/>
  <c r="I130" i="8"/>
  <c r="AA130" i="8"/>
  <c r="AA126" i="8"/>
  <c r="G24" i="7"/>
  <c r="AA132" i="8"/>
  <c r="AC132" i="8"/>
  <c r="I25" i="7"/>
  <c r="AC133" i="8"/>
  <c r="Z133" i="8"/>
  <c r="I136" i="8"/>
  <c r="AA136" i="8"/>
  <c r="Z136" i="8"/>
  <c r="AC138" i="8"/>
  <c r="I26" i="7"/>
  <c r="Z139" i="8"/>
  <c r="AC139" i="8"/>
  <c r="I142" i="8"/>
  <c r="AC145" i="8"/>
  <c r="AC144" i="8"/>
  <c r="I27" i="7"/>
  <c r="I148" i="8"/>
  <c r="K7" i="9"/>
  <c r="E21" i="9"/>
  <c r="E22" i="9"/>
  <c r="E23" i="9"/>
  <c r="E24" i="9"/>
  <c r="E25" i="9"/>
  <c r="I10" i="7"/>
  <c r="I12" i="7"/>
  <c r="I19" i="7"/>
  <c r="I21" i="7"/>
  <c r="I23" i="7"/>
  <c r="M33" i="1"/>
  <c r="C20" i="6"/>
  <c r="C27" i="6"/>
  <c r="C34" i="6"/>
  <c r="C38" i="6"/>
  <c r="C40" i="6"/>
  <c r="C47" i="6"/>
  <c r="C70" i="6"/>
  <c r="C77" i="6"/>
  <c r="C88" i="6"/>
  <c r="C92" i="6"/>
  <c r="C96" i="6"/>
  <c r="C111" i="6"/>
  <c r="C118" i="6"/>
  <c r="C129" i="6"/>
  <c r="C133" i="6"/>
  <c r="C137" i="6"/>
  <c r="C152" i="6"/>
  <c r="C159" i="6"/>
  <c r="C176" i="6"/>
  <c r="C183" i="6"/>
  <c r="C202" i="6"/>
  <c r="C206" i="6"/>
  <c r="C213" i="6"/>
  <c r="C228" i="6"/>
  <c r="C235" i="6"/>
  <c r="C276" i="6"/>
  <c r="C284" i="6"/>
  <c r="C304" i="6"/>
  <c r="C308" i="6"/>
  <c r="C323" i="6"/>
  <c r="C330" i="6"/>
  <c r="C340" i="6"/>
  <c r="C347" i="6"/>
  <c r="C357" i="6"/>
  <c r="C364" i="6"/>
  <c r="C374" i="6"/>
  <c r="C381" i="6"/>
  <c r="C391" i="6"/>
  <c r="C400" i="6"/>
  <c r="C404" i="6"/>
  <c r="C411" i="6"/>
  <c r="C421" i="6"/>
  <c r="C425" i="6"/>
  <c r="C432" i="6"/>
  <c r="C442" i="6"/>
  <c r="C449" i="6"/>
  <c r="C459" i="6"/>
  <c r="C466" i="6"/>
  <c r="C476" i="6"/>
  <c r="C483" i="6"/>
  <c r="C493" i="6"/>
  <c r="C497" i="6"/>
  <c r="C501" i="6"/>
  <c r="C508" i="6"/>
  <c r="C518" i="6"/>
  <c r="C522" i="6"/>
  <c r="C526" i="6"/>
  <c r="C533" i="6"/>
  <c r="C543" i="6"/>
  <c r="C547" i="6"/>
  <c r="C554" i="6"/>
  <c r="C564" i="6"/>
  <c r="C571" i="6"/>
  <c r="C581" i="6"/>
  <c r="C588" i="6"/>
  <c r="C598" i="6"/>
  <c r="C605" i="6"/>
  <c r="C613" i="6"/>
  <c r="C619" i="6"/>
  <c r="C626" i="6"/>
  <c r="C634" i="6"/>
  <c r="C640" i="6"/>
  <c r="C647" i="6"/>
  <c r="C657" i="6"/>
  <c r="C666" i="6"/>
  <c r="C673" i="6"/>
  <c r="C683" i="6"/>
  <c r="C690" i="6"/>
  <c r="C700" i="6"/>
  <c r="C711" i="6"/>
  <c r="C718" i="6"/>
  <c r="C737" i="6"/>
  <c r="C743" i="6"/>
  <c r="C752" i="6"/>
  <c r="C759" i="6"/>
  <c r="C766" i="6"/>
  <c r="C773" i="6"/>
  <c r="C780" i="6"/>
  <c r="C787" i="6"/>
  <c r="C794" i="6"/>
  <c r="C801" i="6"/>
  <c r="C808" i="6"/>
  <c r="C815" i="6"/>
  <c r="C822" i="6"/>
  <c r="C834" i="6"/>
  <c r="C841" i="6"/>
  <c r="C848" i="6"/>
  <c r="C864" i="6"/>
  <c r="C871" i="6"/>
  <c r="C880" i="6"/>
  <c r="C887" i="6"/>
  <c r="C894" i="6"/>
  <c r="C901" i="6"/>
  <c r="C908" i="6"/>
  <c r="C920" i="6"/>
  <c r="C927" i="6"/>
  <c r="C934" i="6"/>
  <c r="C948" i="6"/>
  <c r="C952" i="6"/>
  <c r="C959" i="6"/>
  <c r="C975" i="6"/>
  <c r="C982" i="6"/>
  <c r="C989" i="6"/>
  <c r="C996" i="6"/>
  <c r="C1003" i="6"/>
  <c r="C1019" i="6"/>
  <c r="C1028" i="6"/>
  <c r="C1035" i="6"/>
  <c r="C1051" i="6"/>
  <c r="C1061" i="6"/>
  <c r="C1065" i="6"/>
  <c r="C1074" i="6"/>
  <c r="C1081" i="6"/>
  <c r="C1088" i="6"/>
  <c r="C1095" i="6"/>
  <c r="C1102" i="6"/>
  <c r="C1121" i="6"/>
  <c r="C1129" i="6"/>
  <c r="C1133" i="6"/>
  <c r="C1137" i="6"/>
  <c r="C1148" i="6"/>
  <c r="C1155" i="6"/>
  <c r="C1162" i="6"/>
  <c r="C1169" i="6"/>
  <c r="C1188" i="6"/>
  <c r="C1196" i="6"/>
  <c r="C1200" i="6"/>
  <c r="C1204" i="6"/>
  <c r="C1215" i="6"/>
  <c r="C1222" i="6"/>
  <c r="C1229" i="6"/>
  <c r="C1236" i="6"/>
  <c r="C1255" i="6"/>
  <c r="C1263" i="6"/>
  <c r="C1267" i="6"/>
  <c r="C1271" i="6"/>
  <c r="C1282" i="6"/>
  <c r="C1289" i="6"/>
  <c r="C1296" i="6"/>
  <c r="C1303" i="6"/>
  <c r="C1323" i="6"/>
  <c r="C1331" i="6"/>
  <c r="C1335" i="6"/>
  <c r="C1339" i="6"/>
  <c r="C1350" i="6"/>
  <c r="C1357" i="6"/>
  <c r="C1364" i="6"/>
  <c r="C1371" i="6"/>
  <c r="C1391" i="6"/>
  <c r="C1399" i="6"/>
  <c r="C1403" i="6"/>
  <c r="C1407" i="6"/>
  <c r="C1418" i="6"/>
  <c r="C1425" i="6"/>
  <c r="C1432" i="6"/>
  <c r="C1439" i="6"/>
  <c r="C1441" i="6"/>
  <c r="C1445" i="6"/>
  <c r="C1452" i="6"/>
  <c r="C1454" i="6"/>
  <c r="C1466" i="6"/>
  <c r="C1470" i="6"/>
  <c r="C1477" i="6"/>
  <c r="C1489" i="6"/>
  <c r="C1493" i="6"/>
  <c r="C1500" i="6"/>
  <c r="C1508" i="6"/>
  <c r="C1510" i="6"/>
  <c r="C1551" i="6"/>
  <c r="C1566" i="6"/>
  <c r="C1579" i="6"/>
  <c r="C1586" i="6"/>
  <c r="C1593" i="6"/>
  <c r="C1595" i="6"/>
  <c r="C1603" i="6"/>
  <c r="C1607" i="6"/>
  <c r="C1609" i="6"/>
  <c r="C1614" i="6"/>
  <c r="C1616" i="6"/>
  <c r="C1645" i="6"/>
  <c r="C1652" i="6"/>
  <c r="C1654" i="6"/>
  <c r="C1683" i="6"/>
  <c r="C1690" i="6"/>
  <c r="G4" i="5"/>
  <c r="H4" i="5"/>
  <c r="I4" i="5"/>
  <c r="G5" i="5"/>
  <c r="F5" i="5"/>
  <c r="H5" i="5"/>
  <c r="I5" i="5"/>
  <c r="G6" i="5"/>
  <c r="H6" i="5"/>
  <c r="I6" i="5"/>
  <c r="G7" i="5"/>
  <c r="H7" i="5"/>
  <c r="I7" i="5"/>
  <c r="G8" i="5"/>
  <c r="H8" i="5"/>
  <c r="I8" i="5"/>
  <c r="G9" i="5"/>
  <c r="H9" i="5"/>
  <c r="I9" i="5"/>
  <c r="G10" i="5"/>
  <c r="H10" i="5"/>
  <c r="I10" i="5"/>
  <c r="G11" i="5"/>
  <c r="F11" i="5"/>
  <c r="H11" i="5"/>
  <c r="I11" i="5"/>
  <c r="G12" i="5"/>
  <c r="H12" i="5"/>
  <c r="I12" i="5"/>
  <c r="G13" i="5"/>
  <c r="H13" i="5"/>
  <c r="I13" i="5"/>
  <c r="G14" i="5"/>
  <c r="H14" i="5"/>
  <c r="I14" i="5"/>
  <c r="F15" i="5"/>
  <c r="G15" i="5"/>
  <c r="H15" i="5"/>
  <c r="I15" i="5"/>
  <c r="G16" i="5"/>
  <c r="H16" i="5"/>
  <c r="I16" i="5"/>
  <c r="F17" i="5"/>
  <c r="G17" i="5"/>
  <c r="H17" i="5"/>
  <c r="I17" i="5"/>
  <c r="G18" i="5"/>
  <c r="H18" i="5"/>
  <c r="I18" i="5"/>
  <c r="F19" i="5"/>
  <c r="G19" i="5"/>
  <c r="H19" i="5"/>
  <c r="I19" i="5"/>
  <c r="G20" i="5"/>
  <c r="H20" i="5"/>
  <c r="I20" i="5"/>
  <c r="G21" i="5"/>
  <c r="H21" i="5"/>
  <c r="I21" i="5"/>
  <c r="G22" i="5"/>
  <c r="H22" i="5"/>
  <c r="I22" i="5"/>
  <c r="G23" i="5"/>
  <c r="H23" i="5"/>
  <c r="I23" i="5"/>
  <c r="G24" i="5"/>
  <c r="H24" i="5"/>
  <c r="I24" i="5"/>
  <c r="G25" i="5"/>
  <c r="F25" i="5"/>
  <c r="H25" i="5"/>
  <c r="I25" i="5"/>
  <c r="G26" i="5"/>
  <c r="H26" i="5"/>
  <c r="I26" i="5"/>
  <c r="G27" i="5"/>
  <c r="H27" i="5"/>
  <c r="I27" i="5"/>
  <c r="F28" i="5"/>
  <c r="G28" i="5"/>
  <c r="H28" i="5"/>
  <c r="I28" i="5"/>
  <c r="G29" i="5"/>
  <c r="F29" i="5"/>
  <c r="H29" i="5"/>
  <c r="I29" i="5"/>
  <c r="G30" i="5"/>
  <c r="H30" i="5"/>
  <c r="I30" i="5"/>
  <c r="G31" i="5"/>
  <c r="H31" i="5"/>
  <c r="I31" i="5"/>
  <c r="G32" i="5"/>
  <c r="H32" i="5"/>
  <c r="I32" i="5"/>
  <c r="G33" i="5"/>
  <c r="H33" i="5"/>
  <c r="I33" i="5"/>
  <c r="G34" i="5"/>
  <c r="H34" i="5"/>
  <c r="I34" i="5"/>
  <c r="F35" i="5"/>
  <c r="G35" i="5"/>
  <c r="H35" i="5"/>
  <c r="I35" i="5"/>
  <c r="G36" i="5"/>
  <c r="F36" i="5"/>
  <c r="H36" i="5"/>
  <c r="I36" i="5"/>
  <c r="G37" i="5"/>
  <c r="I11" i="4"/>
  <c r="H37" i="5"/>
  <c r="I37" i="5"/>
  <c r="G38" i="5"/>
  <c r="I12" i="4"/>
  <c r="H38" i="5"/>
  <c r="I38" i="5"/>
  <c r="M12" i="4"/>
  <c r="N12" i="4"/>
  <c r="G39" i="5"/>
  <c r="H39" i="5"/>
  <c r="I39" i="5"/>
  <c r="G40" i="5"/>
  <c r="F40" i="5"/>
  <c r="H40" i="5"/>
  <c r="I40" i="5"/>
  <c r="G41" i="5"/>
  <c r="H41" i="5"/>
  <c r="I41" i="5"/>
  <c r="G42" i="5"/>
  <c r="H42" i="5"/>
  <c r="I42" i="5"/>
  <c r="G43" i="5"/>
  <c r="H43" i="5"/>
  <c r="I43" i="5"/>
  <c r="G44" i="5"/>
  <c r="H44" i="5"/>
  <c r="I44" i="5"/>
  <c r="F45" i="5"/>
  <c r="G45" i="5"/>
  <c r="H45" i="5"/>
  <c r="I45" i="5"/>
  <c r="G46" i="5"/>
  <c r="H46" i="5"/>
  <c r="I46" i="5"/>
  <c r="G47" i="5"/>
  <c r="F47" i="5"/>
  <c r="H47" i="5"/>
  <c r="I47" i="5"/>
  <c r="G48" i="5"/>
  <c r="H48" i="5"/>
  <c r="I48" i="5"/>
  <c r="G49" i="5"/>
  <c r="H49" i="5"/>
  <c r="I49" i="5"/>
  <c r="I7" i="4"/>
  <c r="J7" i="4"/>
  <c r="K7" i="4"/>
  <c r="L7" i="4"/>
  <c r="M7" i="4"/>
  <c r="N7" i="4"/>
  <c r="J8" i="4"/>
  <c r="N8" i="4"/>
  <c r="J9" i="4"/>
  <c r="L9" i="4"/>
  <c r="N9" i="4"/>
  <c r="L10" i="4"/>
  <c r="H5" i="3"/>
  <c r="J11" i="4"/>
  <c r="K11" i="4"/>
  <c r="L11" i="4"/>
  <c r="K12" i="4"/>
  <c r="L12" i="4"/>
  <c r="J13" i="4"/>
  <c r="L13" i="4"/>
  <c r="N13" i="4"/>
  <c r="J14" i="4"/>
  <c r="L14" i="4"/>
  <c r="N14" i="4"/>
  <c r="J15" i="4"/>
  <c r="L15" i="4"/>
  <c r="N15" i="4"/>
  <c r="J16" i="4"/>
  <c r="L16" i="4"/>
  <c r="N16" i="4"/>
  <c r="J17" i="4"/>
  <c r="L17" i="4"/>
  <c r="N17" i="4"/>
  <c r="J18" i="4"/>
  <c r="L18" i="4"/>
  <c r="N18" i="4"/>
  <c r="J19" i="4"/>
  <c r="L19" i="4"/>
  <c r="N19" i="4"/>
  <c r="J20" i="4"/>
  <c r="L20" i="4"/>
  <c r="N20" i="4"/>
  <c r="J21" i="4"/>
  <c r="L21" i="4"/>
  <c r="N21" i="4"/>
  <c r="J22" i="4"/>
  <c r="L22" i="4"/>
  <c r="N22" i="4"/>
  <c r="J23" i="4"/>
  <c r="L23" i="4"/>
  <c r="N23" i="4"/>
  <c r="J24" i="4"/>
  <c r="L24" i="4"/>
  <c r="N24" i="4"/>
  <c r="J25" i="4"/>
  <c r="L25" i="4"/>
  <c r="N25" i="4"/>
  <c r="J26" i="4"/>
  <c r="L26" i="4"/>
  <c r="N26" i="4"/>
  <c r="J27" i="4"/>
  <c r="L27" i="4"/>
  <c r="N27" i="4"/>
  <c r="J28" i="4"/>
  <c r="L28" i="4"/>
  <c r="N28" i="4"/>
  <c r="J29" i="4"/>
  <c r="L29" i="4"/>
  <c r="N29" i="4"/>
  <c r="J30" i="4"/>
  <c r="L30" i="4"/>
  <c r="N30" i="4"/>
  <c r="J31" i="4"/>
  <c r="L31" i="4"/>
  <c r="N31" i="4"/>
  <c r="J32" i="4"/>
  <c r="L32" i="4"/>
  <c r="N32" i="4"/>
  <c r="J33" i="4"/>
  <c r="L33" i="4"/>
  <c r="N33" i="4"/>
  <c r="J34" i="4"/>
  <c r="L34" i="4"/>
  <c r="N34" i="4"/>
  <c r="J35" i="4"/>
  <c r="L35" i="4"/>
  <c r="N35" i="4"/>
  <c r="J36" i="4"/>
  <c r="L36" i="4"/>
  <c r="N36" i="4"/>
  <c r="J37" i="4"/>
  <c r="L37" i="4"/>
  <c r="N37" i="4"/>
  <c r="J38" i="4"/>
  <c r="L38" i="4"/>
  <c r="N38" i="4"/>
  <c r="J39" i="4"/>
  <c r="L39" i="4"/>
  <c r="N39" i="4"/>
  <c r="J40" i="4"/>
  <c r="L40" i="4"/>
  <c r="N40" i="4"/>
  <c r="R5" i="10"/>
  <c r="R6" i="10"/>
  <c r="R7" i="10"/>
  <c r="R8" i="10"/>
  <c r="J17" i="8"/>
  <c r="AB17" i="8"/>
  <c r="R9" i="10"/>
  <c r="R10" i="10"/>
  <c r="R11" i="10"/>
  <c r="R12" i="10"/>
  <c r="R13" i="10"/>
  <c r="R14" i="10"/>
  <c r="R15" i="10"/>
  <c r="R16" i="10"/>
  <c r="R17" i="10"/>
  <c r="R18" i="10"/>
  <c r="R19" i="10"/>
  <c r="R20" i="10"/>
  <c r="R21" i="10"/>
  <c r="R22" i="10"/>
  <c r="R23" i="10"/>
  <c r="R24" i="10"/>
  <c r="R25" i="10"/>
  <c r="R26" i="10"/>
  <c r="R27" i="10"/>
  <c r="R28" i="10"/>
  <c r="R29" i="10"/>
  <c r="R30" i="10"/>
  <c r="R31" i="10"/>
  <c r="R32" i="10"/>
  <c r="R33" i="10"/>
  <c r="R34" i="10"/>
  <c r="R35" i="10"/>
  <c r="R36" i="10"/>
  <c r="R37" i="10"/>
  <c r="R38" i="10"/>
  <c r="R39" i="10"/>
  <c r="R40" i="10"/>
  <c r="R41" i="10"/>
  <c r="R42" i="10"/>
  <c r="R43" i="10"/>
  <c r="R44" i="10"/>
  <c r="R45" i="10"/>
  <c r="R46" i="10"/>
  <c r="R47" i="10"/>
  <c r="R48" i="10"/>
  <c r="R49" i="10"/>
  <c r="R50" i="10"/>
  <c r="R51" i="10"/>
  <c r="R52" i="10"/>
  <c r="R53" i="10"/>
  <c r="R54" i="10"/>
  <c r="R55" i="10"/>
  <c r="R56" i="10"/>
  <c r="R57" i="10"/>
  <c r="R58" i="10"/>
  <c r="R59" i="10"/>
  <c r="R60" i="10"/>
  <c r="R61" i="10"/>
  <c r="R62" i="10"/>
  <c r="R63" i="10"/>
  <c r="R64" i="10"/>
  <c r="R65" i="10"/>
  <c r="J12" i="4"/>
  <c r="G12" i="4"/>
  <c r="H7" i="4"/>
  <c r="Z17" i="8"/>
  <c r="J18" i="8"/>
  <c r="AB18" i="8"/>
  <c r="Z18" i="8"/>
  <c r="F23" i="5"/>
  <c r="F18" i="5"/>
  <c r="F32" i="5"/>
  <c r="F27" i="5"/>
  <c r="F8" i="5"/>
  <c r="F34" i="5"/>
  <c r="G25" i="7"/>
  <c r="G7" i="4"/>
  <c r="J87" i="8"/>
  <c r="AB87" i="8"/>
  <c r="Z87" i="8"/>
  <c r="Z57" i="8"/>
  <c r="AA53" i="8"/>
  <c r="M11" i="4"/>
  <c r="F37" i="5"/>
  <c r="F42" i="5"/>
  <c r="F14" i="5"/>
  <c r="F9" i="5"/>
  <c r="Z130" i="8"/>
  <c r="F26" i="5"/>
  <c r="AA102" i="8"/>
  <c r="Z106" i="8"/>
  <c r="J24" i="8"/>
  <c r="AB24" i="8"/>
  <c r="J146" i="8"/>
  <c r="AB146" i="8"/>
  <c r="J140" i="8"/>
  <c r="AB140" i="8"/>
  <c r="J116" i="8"/>
  <c r="AB116" i="8"/>
  <c r="J104" i="8"/>
  <c r="AB104" i="8"/>
  <c r="J61" i="8"/>
  <c r="AB61" i="8"/>
  <c r="J74" i="8"/>
  <c r="AB74" i="8"/>
  <c r="J110" i="8"/>
  <c r="AB110" i="8"/>
  <c r="J134" i="8"/>
  <c r="AB134" i="8"/>
  <c r="J49" i="8"/>
  <c r="AB49" i="8"/>
  <c r="J36" i="8"/>
  <c r="AB36" i="8"/>
  <c r="J92" i="8"/>
  <c r="AB92" i="8"/>
  <c r="J67" i="8"/>
  <c r="AB67" i="8"/>
  <c r="K8" i="9"/>
  <c r="J55" i="8"/>
  <c r="AB55" i="8"/>
  <c r="J98" i="8"/>
  <c r="AB98" i="8"/>
  <c r="AA4" i="8"/>
  <c r="Z8" i="8"/>
  <c r="F49" i="5"/>
  <c r="F21" i="5"/>
  <c r="F16" i="5"/>
  <c r="AC102" i="8"/>
  <c r="I20" i="7"/>
  <c r="J80" i="8"/>
  <c r="AB80" i="8"/>
  <c r="F43" i="5"/>
  <c r="Z22" i="8"/>
  <c r="AC21" i="8"/>
  <c r="I7" i="7"/>
  <c r="F38" i="5"/>
  <c r="F33" i="5"/>
  <c r="Z94" i="8"/>
  <c r="AA90" i="8"/>
  <c r="F12" i="5"/>
  <c r="F7" i="5"/>
  <c r="AC84" i="8"/>
  <c r="I17" i="7"/>
  <c r="Z85" i="8"/>
  <c r="J30" i="8"/>
  <c r="AB30" i="8"/>
  <c r="F44" i="5"/>
  <c r="F30" i="5"/>
  <c r="AC28" i="8"/>
  <c r="I8" i="7"/>
  <c r="M6" i="4"/>
  <c r="N6" i="4"/>
  <c r="N5" i="4"/>
  <c r="I4" i="3"/>
  <c r="Z29" i="8"/>
  <c r="F39" i="5"/>
  <c r="AA114" i="8"/>
  <c r="Z118" i="8"/>
  <c r="G19" i="7"/>
  <c r="J43" i="8"/>
  <c r="AB43" i="8"/>
  <c r="F46" i="5"/>
  <c r="F20" i="5"/>
  <c r="AC114" i="8"/>
  <c r="I22" i="7"/>
  <c r="Z115" i="8"/>
  <c r="F6" i="5"/>
  <c r="AC126" i="8"/>
  <c r="I24" i="7"/>
  <c r="Z127" i="8"/>
  <c r="AA88" i="8"/>
  <c r="AA69" i="8"/>
  <c r="AA82" i="8"/>
  <c r="AA19" i="8"/>
  <c r="AA32" i="8"/>
  <c r="AA45" i="8"/>
  <c r="AA38" i="8"/>
  <c r="AA148" i="8"/>
  <c r="AA112" i="8"/>
  <c r="AA142" i="8"/>
  <c r="AA26" i="8"/>
  <c r="F24" i="5"/>
  <c r="F41" i="5"/>
  <c r="F10" i="5"/>
  <c r="Z122" i="8"/>
  <c r="J123" i="8"/>
  <c r="AB123" i="8"/>
  <c r="Z123" i="8"/>
  <c r="F4" i="5"/>
  <c r="Z145" i="8"/>
  <c r="Z76" i="8"/>
  <c r="AA71" i="8"/>
  <c r="Z63" i="8"/>
  <c r="AA59" i="8"/>
  <c r="F48" i="5"/>
  <c r="F31" i="5"/>
  <c r="F22" i="5"/>
  <c r="F13" i="5"/>
  <c r="AC90" i="8"/>
  <c r="I18" i="7"/>
  <c r="AC34" i="8"/>
  <c r="I9" i="7"/>
  <c r="AA124" i="8"/>
  <c r="J12" i="8"/>
  <c r="AB12" i="8"/>
  <c r="J128" i="8"/>
  <c r="AB128" i="8"/>
  <c r="J6" i="8"/>
  <c r="AB6" i="8"/>
  <c r="AC71" i="8"/>
  <c r="I15" i="7"/>
  <c r="Z79" i="8"/>
  <c r="AC47" i="8"/>
  <c r="I11" i="7"/>
  <c r="Z16" i="8"/>
  <c r="Z11" i="8"/>
  <c r="Z30" i="8"/>
  <c r="J31" i="8"/>
  <c r="AB31" i="8"/>
  <c r="Z31" i="8"/>
  <c r="AB28" i="8"/>
  <c r="H8" i="7"/>
  <c r="K6" i="4"/>
  <c r="L6" i="4"/>
  <c r="Z74" i="8"/>
  <c r="J75" i="8"/>
  <c r="AB75" i="8"/>
  <c r="Z75" i="8"/>
  <c r="J62" i="8"/>
  <c r="AB62" i="8"/>
  <c r="Z62" i="8"/>
  <c r="Z61" i="8"/>
  <c r="G13" i="7"/>
  <c r="J117" i="8"/>
  <c r="AB117" i="8"/>
  <c r="Z117" i="8"/>
  <c r="Z116" i="8"/>
  <c r="AA108" i="8"/>
  <c r="Z112" i="8"/>
  <c r="Z148" i="8"/>
  <c r="AA144" i="8"/>
  <c r="Z146" i="8"/>
  <c r="J147" i="8"/>
  <c r="AB147" i="8"/>
  <c r="Z147" i="8"/>
  <c r="Z38" i="8"/>
  <c r="AA34" i="8"/>
  <c r="Z24" i="8"/>
  <c r="J25" i="8"/>
  <c r="AB25" i="8"/>
  <c r="Z25" i="8"/>
  <c r="F4" i="1"/>
  <c r="G22" i="7"/>
  <c r="G4" i="7"/>
  <c r="Z26" i="8"/>
  <c r="AA21" i="8"/>
  <c r="AB102" i="8"/>
  <c r="H20" i="7"/>
  <c r="Z104" i="8"/>
  <c r="J105" i="8"/>
  <c r="AB105" i="8"/>
  <c r="Z105" i="8"/>
  <c r="AA138" i="8"/>
  <c r="Z142" i="8"/>
  <c r="Z140" i="8"/>
  <c r="J141" i="8"/>
  <c r="AB141" i="8"/>
  <c r="Z141" i="8"/>
  <c r="J56" i="8"/>
  <c r="AB56" i="8"/>
  <c r="Z56" i="8"/>
  <c r="AB53" i="8"/>
  <c r="H12" i="7"/>
  <c r="Z55" i="8"/>
  <c r="AB78" i="8"/>
  <c r="H16" i="7"/>
  <c r="Z80" i="8"/>
  <c r="J81" i="8"/>
  <c r="AB81" i="8"/>
  <c r="Z81" i="8"/>
  <c r="Z6" i="8"/>
  <c r="J7" i="8"/>
  <c r="AB7" i="8"/>
  <c r="Z7" i="8"/>
  <c r="AA28" i="8"/>
  <c r="Z32" i="8"/>
  <c r="Z102" i="8"/>
  <c r="G20" i="7"/>
  <c r="F20" i="7"/>
  <c r="H12" i="4"/>
  <c r="J10" i="4"/>
  <c r="Z69" i="8"/>
  <c r="AA65" i="8"/>
  <c r="AB84" i="8"/>
  <c r="H17" i="7"/>
  <c r="J93" i="8"/>
  <c r="AB93" i="8"/>
  <c r="Z93" i="8"/>
  <c r="Z92" i="8"/>
  <c r="N11" i="4"/>
  <c r="G11" i="4"/>
  <c r="J50" i="8"/>
  <c r="AB50" i="8"/>
  <c r="Z50" i="8"/>
  <c r="AB47" i="8"/>
  <c r="Z49" i="8"/>
  <c r="Z134" i="8"/>
  <c r="J135" i="8"/>
  <c r="AB135" i="8"/>
  <c r="Z135" i="8"/>
  <c r="AB132" i="8"/>
  <c r="Z110" i="8"/>
  <c r="J111" i="8"/>
  <c r="AB111" i="8"/>
  <c r="Z111" i="8"/>
  <c r="G18" i="7"/>
  <c r="J129" i="8"/>
  <c r="AB129" i="8"/>
  <c r="Z129" i="8"/>
  <c r="AB126" i="8"/>
  <c r="Z128" i="8"/>
  <c r="Z12" i="8"/>
  <c r="J13" i="8"/>
  <c r="AB13" i="8"/>
  <c r="Z13" i="8"/>
  <c r="AB120" i="8"/>
  <c r="H23" i="7"/>
  <c r="AA120" i="8"/>
  <c r="Z124" i="8"/>
  <c r="G15" i="7"/>
  <c r="Z45" i="8"/>
  <c r="AA40" i="8"/>
  <c r="J99" i="8"/>
  <c r="AB99" i="8"/>
  <c r="Z99" i="8"/>
  <c r="Z98" i="8"/>
  <c r="AB96" i="8"/>
  <c r="Z19" i="8"/>
  <c r="AA15" i="8"/>
  <c r="Z82" i="8"/>
  <c r="AA78" i="8"/>
  <c r="AB65" i="8"/>
  <c r="H14" i="7"/>
  <c r="Z67" i="8"/>
  <c r="J68" i="8"/>
  <c r="AB68" i="8"/>
  <c r="Z68" i="8"/>
  <c r="Z88" i="8"/>
  <c r="AA84" i="8"/>
  <c r="Z43" i="8"/>
  <c r="J44" i="8"/>
  <c r="AB44" i="8"/>
  <c r="Z44" i="8"/>
  <c r="AB40" i="8"/>
  <c r="H10" i="7"/>
  <c r="J37" i="8"/>
  <c r="AB37" i="8"/>
  <c r="Z37" i="8"/>
  <c r="Z36" i="8"/>
  <c r="AB34" i="8"/>
  <c r="H9" i="7"/>
  <c r="G12" i="7"/>
  <c r="F12" i="7"/>
  <c r="AB15" i="8"/>
  <c r="H6" i="7"/>
  <c r="Z120" i="8"/>
  <c r="G23" i="7"/>
  <c r="F23" i="7"/>
  <c r="Z65" i="8"/>
  <c r="G14" i="7"/>
  <c r="F14" i="7"/>
  <c r="AB71" i="8"/>
  <c r="AB90" i="8"/>
  <c r="AB59" i="8"/>
  <c r="G8" i="7"/>
  <c r="Z28" i="8"/>
  <c r="G16" i="7"/>
  <c r="F16" i="7"/>
  <c r="Z78" i="8"/>
  <c r="H25" i="7"/>
  <c r="F25" i="7"/>
  <c r="Z132" i="8"/>
  <c r="L33" i="1"/>
  <c r="F33" i="1"/>
  <c r="AB138" i="8"/>
  <c r="H26" i="7"/>
  <c r="G17" i="7"/>
  <c r="F17" i="7"/>
  <c r="Z84" i="8"/>
  <c r="AB4" i="8"/>
  <c r="G26" i="7"/>
  <c r="AB21" i="8"/>
  <c r="H7" i="7"/>
  <c r="AB108" i="8"/>
  <c r="H21" i="7"/>
  <c r="G27" i="7"/>
  <c r="F27" i="7"/>
  <c r="Z144" i="8"/>
  <c r="G6" i="7"/>
  <c r="F6" i="7"/>
  <c r="Z15" i="8"/>
  <c r="Z108" i="8"/>
  <c r="G21" i="7"/>
  <c r="H11" i="7"/>
  <c r="F11" i="7"/>
  <c r="Z47" i="8"/>
  <c r="AB10" i="8"/>
  <c r="AB114" i="8"/>
  <c r="H19" i="7"/>
  <c r="F19" i="7"/>
  <c r="Z96" i="8"/>
  <c r="G5" i="3"/>
  <c r="H10" i="4"/>
  <c r="H24" i="7"/>
  <c r="F24" i="7"/>
  <c r="Z126" i="8"/>
  <c r="G7" i="7"/>
  <c r="G9" i="7"/>
  <c r="F9" i="7"/>
  <c r="Z34" i="8"/>
  <c r="N10" i="4"/>
  <c r="I5" i="3"/>
  <c r="H11" i="4"/>
  <c r="Z53" i="8"/>
  <c r="Z40" i="8"/>
  <c r="G10" i="7"/>
  <c r="F10" i="7"/>
  <c r="AB144" i="8"/>
  <c r="H27" i="7"/>
  <c r="H22" i="7"/>
  <c r="F22" i="7"/>
  <c r="Z114" i="8"/>
  <c r="Z21" i="8"/>
  <c r="F7" i="7"/>
  <c r="F5" i="3"/>
  <c r="H5" i="7"/>
  <c r="F5" i="7"/>
  <c r="Z10" i="8"/>
  <c r="F26" i="7"/>
  <c r="Z138" i="8"/>
  <c r="H4" i="7"/>
  <c r="F4" i="7"/>
  <c r="Z4" i="8"/>
  <c r="F8" i="7"/>
  <c r="I6" i="4"/>
  <c r="H18" i="7"/>
  <c r="F18" i="7"/>
  <c r="Z90" i="8"/>
  <c r="H15" i="7"/>
  <c r="F15" i="7"/>
  <c r="Z71" i="8"/>
  <c r="F21" i="7"/>
  <c r="H13" i="7"/>
  <c r="F13" i="7"/>
  <c r="Z59" i="8"/>
  <c r="J6" i="4"/>
  <c r="G6" i="4"/>
  <c r="F11" i="1"/>
  <c r="J5" i="4"/>
  <c r="H6" i="4"/>
  <c r="K8" i="4"/>
  <c r="L8" i="4"/>
  <c r="G8" i="4"/>
  <c r="G4" i="3"/>
  <c r="H8" i="4"/>
  <c r="L5" i="4"/>
  <c r="H4" i="3"/>
  <c r="H5" i="4"/>
  <c r="F4" i="3"/>
  <c r="F8" i="1"/>
  <c r="F14" i="1"/>
  <c r="F16" i="1"/>
  <c r="F15" i="1"/>
  <c r="F9" i="1"/>
  <c r="F10" i="1"/>
  <c r="F17" i="1"/>
  <c r="F5" i="1"/>
  <c r="F7" i="1"/>
  <c r="F12" i="1"/>
  <c r="F23" i="1"/>
  <c r="F24" i="1"/>
  <c r="F13" i="1"/>
  <c r="F25" i="1"/>
  <c r="F20" i="1"/>
  <c r="F18" i="1"/>
  <c r="F19" i="1"/>
  <c r="F26" i="1"/>
  <c r="F27" i="1"/>
  <c r="F28" i="1"/>
  <c r="F29" i="1"/>
  <c r="F30" i="1"/>
  <c r="L52" i="1"/>
  <c r="F31" i="1"/>
  <c r="F32" i="1"/>
  <c r="F34" i="1"/>
</calcChain>
</file>

<file path=xl/sharedStrings.xml><?xml version="1.0" encoding="utf-8"?>
<sst xmlns="http://schemas.openxmlformats.org/spreadsheetml/2006/main" count="4673" uniqueCount="1544">
  <si>
    <t>규  격</t>
  </si>
  <si>
    <t>단  가</t>
  </si>
  <si>
    <t>4 × 0.03595</t>
  </si>
  <si>
    <t>PE수도관 접합 및 부설</t>
  </si>
  <si>
    <t xml:space="preserve">    덤프트럭 (2.5Ton)</t>
  </si>
  <si>
    <t xml:space="preserve">    (16,570.3) × 2% = 331.4</t>
  </si>
  <si>
    <t>휘발유</t>
  </si>
  <si>
    <t>2026.7.1. 매매기준율</t>
  </si>
  <si>
    <t xml:space="preserve"> 수도계량기보호통</t>
  </si>
  <si>
    <t xml:space="preserve">    문자,기호 :</t>
  </si>
  <si>
    <t xml:space="preserve">    재료비 : 212.1 + 155.5 + 254.4 = 622</t>
  </si>
  <si>
    <t>물탱크</t>
  </si>
  <si>
    <t>D40mm</t>
  </si>
  <si>
    <t>비     고</t>
  </si>
  <si>
    <t xml:space="preserve">    보통인부 :  172,068 × 2인 ÷ Qd =  172,068 × 2 ÷ 250 = 1,376.5</t>
  </si>
  <si>
    <t>플랜지단관</t>
  </si>
  <si>
    <t>1446(26.8)</t>
  </si>
  <si>
    <t xml:space="preserve">    KP접합부속(D90mm) 25,870 × 1EA = 25,870</t>
  </si>
  <si>
    <t xml:space="preserve">    인력소계 : 52,068.2</t>
  </si>
  <si>
    <t xml:space="preserve">    경  비 :  6,522 ÷ 23.75 =  274.6</t>
  </si>
  <si>
    <t xml:space="preserve">    소  계 :                1,059.9</t>
  </si>
  <si>
    <t>54</t>
  </si>
  <si>
    <t>0.09%</t>
  </si>
  <si>
    <t xml:space="preserve">    유리알 (1호,고휘도) 5,000 × 0.55kg = 2,750</t>
  </si>
  <si>
    <t xml:space="preserve">    재료비 :  2,038 ÷ 32.5 =    62.7</t>
  </si>
  <si>
    <t xml:space="preserve">    재료비 : 391.8 + 214.6 = 606</t>
  </si>
  <si>
    <t xml:space="preserve">               Cm                           18</t>
  </si>
  <si>
    <t>19. 물탱크</t>
  </si>
  <si>
    <t>2.1</t>
  </si>
  <si>
    <t xml:space="preserve">    소  계 :                 333</t>
  </si>
  <si>
    <t xml:space="preserve">    재료비 : 5,581.1 + 379.4 + 1,536.6 = 7,497</t>
  </si>
  <si>
    <t>단산20참조</t>
  </si>
  <si>
    <t xml:space="preserve"> 2. 상, 하 차 비</t>
  </si>
  <si>
    <t xml:space="preserve">    배관공(수도) : 262,580 × 0.11 = 28,883.8</t>
  </si>
  <si>
    <t>17.플랜지접합(D200mm)[개소]</t>
  </si>
  <si>
    <t xml:space="preserve">    재료비 : 2,650 ÷ 62.5 ×0.5대 = 21.2</t>
  </si>
  <si>
    <t>603(26.8)</t>
  </si>
  <si>
    <t>수 량</t>
  </si>
  <si>
    <t xml:space="preserve">    Q = ────────── = ────────── = 6,456.52 ℓ/hr</t>
  </si>
  <si>
    <t>14</t>
  </si>
  <si>
    <t xml:space="preserve">    피 니 셔         3.0 M         1대</t>
  </si>
  <si>
    <t>하329(21.3)</t>
  </si>
  <si>
    <t>공사표지판</t>
  </si>
  <si>
    <t>4 × 0.0475</t>
  </si>
  <si>
    <t xml:space="preserve"> 2. 트럭탑재형크레인(5Ton)</t>
  </si>
  <si>
    <t xml:space="preserve">    시간당 시공량 : Q = Qd ÷ 8hr = 320 ÷ 8 =  40 ㎡/hr</t>
  </si>
  <si>
    <t>잡  품</t>
  </si>
  <si>
    <t>14</t>
  </si>
  <si>
    <t xml:space="preserve">    경  비 : 13,873 ÷ 18.72 × 0.90 = 666.9</t>
  </si>
  <si>
    <t xml:space="preserve">    재료비 :  6,739 ÷ 23.75 =  283.7</t>
  </si>
  <si>
    <t xml:space="preserve">    t2 = (── + ──)× 60 = (── + ──)× 60 = 3.43 min</t>
  </si>
  <si>
    <t xml:space="preserve">    인부소계 : 1,592.6</t>
  </si>
  <si>
    <t xml:space="preserve">    L = 30 km</t>
  </si>
  <si>
    <t xml:space="preserve">    경  비 : 13,873 ÷ 6.63 =  2,092.4</t>
  </si>
  <si>
    <t xml:space="preserve">    경  비 :  9,986 ÷ 6,456.52 ×20ℓ = 30.9</t>
  </si>
  <si>
    <t xml:space="preserve">    경  비 :  6,522 ÷ 32.5 =   200.6</t>
  </si>
  <si>
    <t xml:space="preserve">    소  계 :                  14,952</t>
  </si>
  <si>
    <t>VAT포함</t>
  </si>
  <si>
    <t xml:space="preserve">    머 캐 덤         10~12 Ton     1대</t>
  </si>
  <si>
    <t>31</t>
  </si>
  <si>
    <t xml:space="preserve">  차선도색(융착식,일반형)</t>
  </si>
  <si>
    <t xml:space="preserve">    융착식프라이머 (도로용접착제) : 4,500 × 0.20kg = 900</t>
  </si>
  <si>
    <t xml:space="preserve"> 2. 합  계</t>
  </si>
  <si>
    <t xml:space="preserve">    시간당 시공량 : Q = Qd / 8hr = 500 / 8 = 62.5 m/hr</t>
  </si>
  <si>
    <t>KP식이경소켓</t>
  </si>
  <si>
    <t>소프트실제수밸브</t>
  </si>
  <si>
    <t>퇴 직 공 제  부 금 비</t>
  </si>
  <si>
    <t xml:space="preserve">     계   : 535</t>
  </si>
  <si>
    <t xml:space="preserve">     계   : 3,517</t>
  </si>
  <si>
    <t xml:space="preserve">    소  계 :                 12,530.9</t>
  </si>
  <si>
    <t xml:space="preserve">    노무비 : 14,395.1 + 5,245.9 + 8,901.9 = 28,542</t>
  </si>
  <si>
    <t>재료비 소수 1 미만 절하</t>
  </si>
  <si>
    <t>일반용</t>
  </si>
  <si>
    <t xml:space="preserve"> 혼합골재(보조기층재)</t>
  </si>
  <si>
    <t>4.2</t>
  </si>
  <si>
    <t>단산22참조</t>
  </si>
  <si>
    <t xml:space="preserve">    경  비 : 15.5 + 49.1 = 64.6</t>
  </si>
  <si>
    <t xml:space="preserve">    재료비 : 15,034 ÷ 425 = 35.3</t>
  </si>
  <si>
    <t>특별인부</t>
  </si>
  <si>
    <t>수동식,횡단보도.주차장</t>
  </si>
  <si>
    <t xml:space="preserve">   보통인부 : 172,068 × 0.148  = 25,466</t>
  </si>
  <si>
    <t xml:space="preserve">  수도계량기및보호통 설치</t>
  </si>
  <si>
    <t>D20×H800mm, 뚜껑포함</t>
  </si>
  <si>
    <t>D900×H1,300mm</t>
  </si>
  <si>
    <t>수동식,횡단보도.주차장</t>
  </si>
  <si>
    <t xml:space="preserve"> 와이어메쉬(용접철망),사급</t>
  </si>
  <si>
    <t xml:space="preserve">    재료비 : 20,359 ÷ 18.75 × 0.5대 =   542.9</t>
  </si>
  <si>
    <t xml:space="preserve">    소  계 :                   6,521.7</t>
  </si>
  <si>
    <t>D20×H800mm, 뚜껑포함</t>
  </si>
  <si>
    <t xml:space="preserve">      계   : 12,505</t>
  </si>
  <si>
    <t>D900×H1,300mm</t>
  </si>
  <si>
    <t xml:space="preserve">  &lt; 2017년 품셈 개정(신설) &gt;</t>
  </si>
  <si>
    <t xml:space="preserve"> 석분부설</t>
  </si>
  <si>
    <t>1차로(기계)</t>
  </si>
  <si>
    <t xml:space="preserve">    28,747.3 ×3% = 862.4</t>
  </si>
  <si>
    <t>22.나사조임식이음관접합 (D20mm) [개소]</t>
  </si>
  <si>
    <t>3. 물탱크</t>
  </si>
  <si>
    <t>단산24참조</t>
  </si>
  <si>
    <t xml:space="preserve"> 6. 합  계</t>
  </si>
  <si>
    <t xml:space="preserve">    노무비 : 28,747</t>
  </si>
  <si>
    <t>5.터파기(백호0.2㎥(기계90%+인력10%)) [㎥]</t>
  </si>
  <si>
    <t>1182(26.8)</t>
  </si>
  <si>
    <t>9 × 0.1314</t>
  </si>
  <si>
    <t>보도용 블록 인력철거</t>
  </si>
  <si>
    <t xml:space="preserve">   경  비 : 963</t>
  </si>
  <si>
    <t xml:space="preserve"> 1. 부  설</t>
  </si>
  <si>
    <t>경유</t>
  </si>
  <si>
    <t>보통인부</t>
  </si>
  <si>
    <t>경    비</t>
  </si>
  <si>
    <t xml:space="preserve">    재료비 : 28,240 ÷ 425 = 66.4</t>
  </si>
  <si>
    <t xml:space="preserve">    재료비 :  9,767 ÷ 4.1 =  2,382.1</t>
  </si>
  <si>
    <t>5mm이하</t>
  </si>
  <si>
    <t>900×1800(A형)</t>
  </si>
  <si>
    <t>737(25.1)</t>
  </si>
  <si>
    <t>인력식 소규모 장비사용 시공</t>
  </si>
  <si>
    <t xml:space="preserve">    Q = 60×E / Cm = 60×0.9 / 46.42 = 1.16 회/hr</t>
  </si>
  <si>
    <t xml:space="preserve">  * 손율적용(3개월이내) : 30%</t>
  </si>
  <si>
    <t xml:space="preserve">  Q = ────────── = ───────────── = 23.4 ㎥/hr</t>
  </si>
  <si>
    <t>35</t>
  </si>
  <si>
    <t>부189(06.1)</t>
  </si>
  <si>
    <t>1451(26.8)</t>
  </si>
  <si>
    <t>화물차운전사</t>
  </si>
  <si>
    <t>(G + H)</t>
  </si>
  <si>
    <t xml:space="preserve">    노무비 : 2,095.9 + 2,095.9 = 4,191.8</t>
  </si>
  <si>
    <t xml:space="preserve">    소  계 :  7,035.9</t>
  </si>
  <si>
    <t xml:space="preserve">   노무비 : 13,129 + 10,324 = 23,453</t>
  </si>
  <si>
    <t xml:space="preserve">    보통인부 172,068  × 0.36 ÷ 40 = 1,548.6</t>
  </si>
  <si>
    <t>잡    품</t>
  </si>
  <si>
    <t xml:space="preserve">    보통인부 :  172,068 × 2인 ÷ Qd =  172,068 × 2 ÷ 190 = 1,811.2</t>
  </si>
  <si>
    <t>구분</t>
  </si>
  <si>
    <t xml:space="preserve">    노무비 : 6,557.7 + 5,530.8 = 12,088.5</t>
  </si>
  <si>
    <t xml:space="preserve">    디스트리뷰터     3800 L        1대</t>
  </si>
  <si>
    <t xml:space="preserve">    경  비 : 16,470 ÷ 425 = 38.7</t>
  </si>
  <si>
    <t xml:space="preserve">    보통인부 : 172,068 × 0.06 = 10,324</t>
  </si>
  <si>
    <t xml:space="preserve">    보통인부 : 172,068 × 0.2인 × 0.10 = 3,441.3</t>
  </si>
  <si>
    <t xml:space="preserve">               Cm                            18</t>
  </si>
  <si>
    <t xml:space="preserve">    트레일러 운반대수 :       N1 = 6대</t>
  </si>
  <si>
    <t>이                  윤</t>
  </si>
  <si>
    <t>13.14%</t>
  </si>
  <si>
    <t>텍코팅(인력식)</t>
  </si>
  <si>
    <t>사토운반</t>
  </si>
  <si>
    <t xml:space="preserve">      계   : 46,311</t>
  </si>
  <si>
    <t xml:space="preserve">    8,848.6 × 10% = 884.8</t>
  </si>
  <si>
    <t xml:space="preserve">    인부소계 : 422.7</t>
  </si>
  <si>
    <t xml:space="preserve">    qo = 0.2    k = 1.1    E = 0.7    Cms = 20sec(180˚)   f = 1.0</t>
  </si>
  <si>
    <t xml:space="preserve">   노무비 : 9,000 + 44,250 = 53,250</t>
  </si>
  <si>
    <t xml:space="preserve">      계   : 2,098.6</t>
  </si>
  <si>
    <t>B × 0.0356</t>
  </si>
  <si>
    <t xml:space="preserve">    Q = Qd ÷ 8hr = 250 ÷ 8 = 31.25㎡/hr</t>
  </si>
  <si>
    <t xml:space="preserve"> 3. 공구손료 및 경장비(절단기 등)의 기계경비 (인건비의 5%)</t>
  </si>
  <si>
    <t xml:space="preserve">    보통인부 : 172,068 × 2.0인 ÷ Qd = 172,068 × 2 ÷ 8,000 = 43</t>
  </si>
  <si>
    <t xml:space="preserve">    q = 0.2    f = 1    k = 1.1    E = 0.7    Cm = 18 sec (135)</t>
  </si>
  <si>
    <t>50</t>
  </si>
  <si>
    <t>단산26참조</t>
  </si>
  <si>
    <t>경비성단가</t>
  </si>
  <si>
    <t xml:space="preserve">    노무비 : 49,778 ÷ 9 = 5,530.8</t>
  </si>
  <si>
    <t xml:space="preserve">   재료비 : 180,000 + 885,000 = 1,065,000</t>
  </si>
  <si>
    <t>일위대가</t>
  </si>
  <si>
    <t xml:space="preserve"> PE이경소켓</t>
  </si>
  <si>
    <t>2.5</t>
  </si>
  <si>
    <t>석분부설 및 다짐</t>
  </si>
  <si>
    <t xml:space="preserve">    소  계 :                   6,134.2</t>
  </si>
  <si>
    <t xml:space="preserve">    소  계 :  9,381.2</t>
  </si>
  <si>
    <t xml:space="preserve">    경  비 : 11,117 × 0.21 =  2,334.5</t>
  </si>
  <si>
    <t>15Ton</t>
  </si>
  <si>
    <t>GS-575</t>
  </si>
  <si>
    <t xml:space="preserve">    소  계 :                212.4</t>
  </si>
  <si>
    <t xml:space="preserve">   노무비 : 60,054.9 + 106,251.1 = 166,306</t>
  </si>
  <si>
    <t xml:space="preserve">  아스팔트포장깨기</t>
  </si>
  <si>
    <t xml:space="preserve">    소  계 :                  1,008.5</t>
  </si>
  <si>
    <t xml:space="preserve">    보통인부 : 172,068 × 0.52 = 89,475.3</t>
  </si>
  <si>
    <t xml:space="preserve">    t1 = 5분(준비)    t3 = 10분(흡입)</t>
  </si>
  <si>
    <t>트럭탑재형크레인</t>
  </si>
  <si>
    <t>10</t>
  </si>
  <si>
    <t>내역서</t>
  </si>
  <si>
    <t>원형밸브실설치</t>
  </si>
  <si>
    <t xml:space="preserve">    24,594.7 × 1% = 245.9</t>
  </si>
  <si>
    <t xml:space="preserve">    재료비 :  11,619 ÷ 62.5 =  185.9</t>
  </si>
  <si>
    <t xml:space="preserve">    실선 일당시공량 : Qd = 500㎡/일</t>
  </si>
  <si>
    <t xml:space="preserve">    재료비 : 289.9 + 840.6 = 1,130</t>
  </si>
  <si>
    <t>23.수도계량기및보호통 설치 (D40~50mm) [개소]</t>
  </si>
  <si>
    <t>9.PE수도관 접합 및 부설 (D90mm) [m]</t>
  </si>
  <si>
    <t>689(25.4)</t>
  </si>
  <si>
    <t>단산37참조</t>
  </si>
  <si>
    <t xml:space="preserve">      계   : 4,294</t>
  </si>
  <si>
    <t xml:space="preserve">    Q = 0.42 × 50% = 0.21</t>
  </si>
  <si>
    <t xml:space="preserve"> 석분</t>
  </si>
  <si>
    <t>백호0.2㎥(기계100%)</t>
  </si>
  <si>
    <t xml:space="preserve">    소  계 :                          3,994.2</t>
  </si>
  <si>
    <t>아스팔트페이버(피니셔)</t>
  </si>
  <si>
    <t>1/8*16/12*25/20*12/10</t>
  </si>
  <si>
    <t xml:space="preserve">  PE수도관 접합 및 부설</t>
  </si>
  <si>
    <t xml:space="preserve">  폐기물상차</t>
  </si>
  <si>
    <t xml:space="preserve">    횡단보도,주차장 :</t>
  </si>
  <si>
    <t xml:space="preserve">    경  비 :    620 ÷ 40 =  15.5</t>
  </si>
  <si>
    <t xml:space="preserve">    Q = ────────── = ───────────────= 6.63 ㎥/hr</t>
  </si>
  <si>
    <t xml:space="preserve">    노무비 : 59,020 ÷ 6.63 = 8,901.9</t>
  </si>
  <si>
    <t>물가정보</t>
  </si>
  <si>
    <t xml:space="preserve"> 소프트실제수밸브</t>
  </si>
  <si>
    <t xml:space="preserve">  t2 = 45.43 min  (운반거리표 참조)</t>
  </si>
  <si>
    <t xml:space="preserve">    보통인부 : 172,068 ×2인 = 344,136</t>
  </si>
  <si>
    <t xml:space="preserve">      계   : 8,810</t>
  </si>
  <si>
    <t xml:space="preserve">           60×Es       60×0.8</t>
  </si>
  <si>
    <t xml:space="preserve">    경  비 : 35 + 30.9 = 65</t>
  </si>
  <si>
    <t>라바콘</t>
  </si>
  <si>
    <t>단산41참조</t>
  </si>
  <si>
    <t>백호0.2㎥+덤프15Ton</t>
  </si>
  <si>
    <t xml:space="preserve"> 1. 혼합골재 구입(별산) : 웅천읍 수부리 L = 19.9km</t>
  </si>
  <si>
    <t xml:space="preserve">    재료비 소계 : 885,000</t>
  </si>
  <si>
    <t>18.플랜지접합(D80mm)[개소]</t>
  </si>
  <si>
    <t>0.2㎥(발파)</t>
  </si>
  <si>
    <t>기계경비</t>
  </si>
  <si>
    <t>(A + B) × 0.055</t>
  </si>
  <si>
    <t xml:space="preserve"> 2. 운  반 : 덤프트럭(자동덮개)(15Ton)</t>
  </si>
  <si>
    <t xml:space="preserve">    재료비 : 24,594.7 + 245.9 + 587.4 = 25,428</t>
  </si>
  <si>
    <t>노무비의</t>
  </si>
  <si>
    <t xml:space="preserve">    재료비 :  11,417 ÷ 62.5 = 182.6</t>
  </si>
  <si>
    <t>기본재료비</t>
  </si>
  <si>
    <t>단산3참조</t>
  </si>
  <si>
    <t xml:space="preserve"> 포장복구</t>
  </si>
  <si>
    <t xml:space="preserve">  n = q / (qo × K) = 8.81 / (1.7 × 1) = 5.18</t>
  </si>
  <si>
    <t xml:space="preserve">  안전시설비</t>
  </si>
  <si>
    <t>(B + C + E)  ×0.15</t>
  </si>
  <si>
    <t>33</t>
  </si>
  <si>
    <t xml:space="preserve">    일당시공량 : Qd = 190㎡/일</t>
  </si>
  <si>
    <t xml:space="preserve">    보통인부 : 172,068 × 2.0인 ÷ 50㎥ = 6,882.7</t>
  </si>
  <si>
    <t>15. 머캐덤 로울러(자주식)</t>
  </si>
  <si>
    <t>화   폐</t>
  </si>
  <si>
    <t>차선도색(융착식,일반형)</t>
  </si>
  <si>
    <t xml:space="preserve">    노무비 : 3,185.4 + 3,185.6 = 6,371</t>
  </si>
  <si>
    <t>WC-2, 가열, 3등급</t>
  </si>
  <si>
    <t>58</t>
  </si>
  <si>
    <t>2.3</t>
  </si>
  <si>
    <t xml:space="preserve">    노무비 : 49,778 ÷ 31.25 =  1,592.8</t>
  </si>
  <si>
    <t xml:space="preserve">  ※ 1일 시공량 : Qd = 360㎡/일</t>
  </si>
  <si>
    <t xml:space="preserve">    재료비 : 10,850</t>
  </si>
  <si>
    <t>유로(E)</t>
  </si>
  <si>
    <t>비            목</t>
  </si>
  <si>
    <t>트레일러 20Ton</t>
  </si>
  <si>
    <t xml:space="preserve">  ※ 밀링깊이 70mm 이하 1회절삭후, 1회 재포장하는 기준</t>
  </si>
  <si>
    <t xml:space="preserve">    경  비 : 9,646.8 + 2,092.4 = 11,739</t>
  </si>
  <si>
    <t>수도계량기보호통</t>
  </si>
  <si>
    <t>경    유</t>
  </si>
  <si>
    <t>단산35참조</t>
  </si>
  <si>
    <t>A-Type</t>
  </si>
  <si>
    <t xml:space="preserve">  Q = ───────  = ─────── = 9.29</t>
  </si>
  <si>
    <t xml:space="preserve">    경  비 :  7,505 ÷ 40 =   187.6</t>
  </si>
  <si>
    <t xml:space="preserve">    배관공(수도) 262,580  × 0.1 × 0.5 = 13,129</t>
  </si>
  <si>
    <t>5Ton</t>
  </si>
  <si>
    <t>환  율</t>
  </si>
  <si>
    <t>16</t>
  </si>
  <si>
    <t xml:space="preserve">    재료비 : 2,549.3 + 3,137.7 = 5,687</t>
  </si>
  <si>
    <t>윙카등</t>
  </si>
  <si>
    <t>178(26.8)</t>
  </si>
  <si>
    <t>787(26.7)</t>
  </si>
  <si>
    <t xml:space="preserve">    노무비 : 1,816 + 1,115.3 + 1,531.6 = 4,462.9</t>
  </si>
  <si>
    <t>5500ℓ</t>
  </si>
  <si>
    <t xml:space="preserve"> 나사조임식이음관접합</t>
  </si>
  <si>
    <t xml:space="preserve">              발생하되, 이동을 위한 장비의 운반이 발생되지 않는 경우</t>
  </si>
  <si>
    <t>18</t>
  </si>
  <si>
    <t xml:space="preserve">    경  비 : 419.1 + 595.1 = 1,014</t>
  </si>
  <si>
    <t xml:space="preserve">    재료비 :  4,186 ÷ 18.75 =   223.2</t>
  </si>
  <si>
    <t>18</t>
  </si>
  <si>
    <t>단산19참조</t>
  </si>
  <si>
    <t>단산1참조</t>
  </si>
  <si>
    <t xml:space="preserve">    도로표지용페인트(융착식)(KSM-6080(황색,R3) 4,100 × 4.53kg = 18,573</t>
  </si>
  <si>
    <t xml:space="preserve"> 3. 합 계</t>
  </si>
  <si>
    <t xml:space="preserve"> 2. 콘크리트 포장</t>
  </si>
  <si>
    <t>비   고</t>
  </si>
  <si>
    <t xml:space="preserve">      계   : 867,330</t>
  </si>
  <si>
    <t xml:space="preserve">    경  비 : 318.5 + 452.3 = 770</t>
  </si>
  <si>
    <t xml:space="preserve">    노무비 : 36,248 ÷ 18.75 = 1,933.2</t>
  </si>
  <si>
    <t xml:space="preserve">  라. 아스팔트페이버(피니셔) (3.0m)</t>
  </si>
  <si>
    <t>10Ton</t>
  </si>
  <si>
    <t>22904687</t>
  </si>
  <si>
    <t xml:space="preserve"> KP식마감켑</t>
  </si>
  <si>
    <t>단산43참조</t>
  </si>
  <si>
    <t xml:space="preserve">  * 설치현황</t>
  </si>
  <si>
    <t xml:space="preserve">   노무비 : 535</t>
  </si>
  <si>
    <t xml:space="preserve">    경  비 :  1,967 ÷ 19.5 =    100.8</t>
  </si>
  <si>
    <t>엔(100￥)</t>
  </si>
  <si>
    <t>56</t>
  </si>
  <si>
    <t>(A + 4 + 6) × 0.0051</t>
  </si>
  <si>
    <t>2.7</t>
  </si>
  <si>
    <t>단산7참조</t>
  </si>
  <si>
    <t xml:space="preserve">     계   : 84,604</t>
  </si>
  <si>
    <t>크레인(타이어)</t>
  </si>
  <si>
    <t xml:space="preserve">     180,000 × 5% = 9,000</t>
  </si>
  <si>
    <t>원형밸브실</t>
  </si>
  <si>
    <t>1166(26.8)</t>
  </si>
  <si>
    <t>PE 청동밸브소켓</t>
  </si>
  <si>
    <t xml:space="preserve">    재료비 : 16,000</t>
  </si>
  <si>
    <t xml:space="preserve">    노무비 : 49,778 ÷ 18.75 × 0.5대 =   1,327.4</t>
  </si>
  <si>
    <t xml:space="preserve">    To = (Cm-t3) / Cm = (46-10) / 46 = 0.78</t>
  </si>
  <si>
    <t xml:space="preserve">    플랜지접합부속(D80mm) 4,890 × 1set = 4,890</t>
  </si>
  <si>
    <t>1호,고휘도</t>
  </si>
  <si>
    <t>단산45참조</t>
  </si>
  <si>
    <t>3.1</t>
  </si>
  <si>
    <t xml:space="preserve">  아. 아스팔트디스트리뷰터 (3800ℓ)</t>
  </si>
  <si>
    <t xml:space="preserve">    경  비 : 31,344 × 1.22 = 38,239.6</t>
  </si>
  <si>
    <t xml:space="preserve">    치즐(0.2㎥) 83,000 × 0.008본 ÷ 4.1 = 161.9</t>
  </si>
  <si>
    <t>￦×</t>
  </si>
  <si>
    <t>노임계수</t>
  </si>
  <si>
    <t>12</t>
  </si>
  <si>
    <t xml:space="preserve">    인부소계 : 4,191.4</t>
  </si>
  <si>
    <t xml:space="preserve">    소  계 :                       352.9</t>
  </si>
  <si>
    <t>부   가   가   치   세</t>
  </si>
  <si>
    <t xml:space="preserve"> 아스팔트유제</t>
  </si>
  <si>
    <t>43.중기운반(트레일러 20Ton)[식]</t>
  </si>
  <si>
    <t xml:space="preserve"> 3. 접합부속</t>
  </si>
  <si>
    <t xml:space="preserve">         3,600×q×K×f×E      3,600×0.2×0.55×0.67×0.45</t>
  </si>
  <si>
    <t xml:space="preserve">      계   : 7,154</t>
  </si>
  <si>
    <t xml:space="preserve">    경  비 : 59,141 ÷ 425 =  139.1</t>
  </si>
  <si>
    <t xml:space="preserve">    배관공(수도) 262,580  × 0.14 ÷ 120 = 306.3</t>
  </si>
  <si>
    <t>2.0m</t>
  </si>
  <si>
    <t>%</t>
  </si>
  <si>
    <t>D25mm</t>
  </si>
  <si>
    <t>D50×H800mm, 뚜껑포함</t>
  </si>
  <si>
    <t xml:space="preserve">    경  비 : 16,002 ÷ 6.63 = 2,413.5</t>
  </si>
  <si>
    <t xml:space="preserve">           Cm                 52.25</t>
  </si>
  <si>
    <t xml:space="preserve">   소계 : 106,251.1</t>
  </si>
  <si>
    <t xml:space="preserve">    경  비 : 426.8 + 19 + 200.6 = 646.4</t>
  </si>
  <si>
    <t xml:space="preserve">  사토운반</t>
  </si>
  <si>
    <t>T=6cm</t>
  </si>
  <si>
    <t>단산33참조</t>
  </si>
  <si>
    <t>경</t>
  </si>
  <si>
    <t>D50×H800mm, 뚜껑포함</t>
  </si>
  <si>
    <t>(A + B + C)</t>
  </si>
  <si>
    <t xml:space="preserve">     A-Type : 공원,단지내 보도 등 장비이동 및 적재가 용이한 구간</t>
  </si>
  <si>
    <t>T=6cm</t>
  </si>
  <si>
    <t>52</t>
  </si>
  <si>
    <t xml:space="preserve"> 2. 기  계</t>
  </si>
  <si>
    <t xml:space="preserve">    재료비 : 1,536</t>
  </si>
  <si>
    <t>20. 아스팔트 스프레이어</t>
  </si>
  <si>
    <t>4.</t>
  </si>
  <si>
    <t xml:space="preserve">    프로판가스(일반용) 1,666 × 0.20kg = 333.2</t>
  </si>
  <si>
    <t xml:space="preserve">    노무비 : 59,020 × 1.22 = 72,004.4</t>
  </si>
  <si>
    <t>39</t>
  </si>
  <si>
    <t xml:space="preserve">  t3 = 0.8     t4 = 0.42    t5 = 0.5</t>
  </si>
  <si>
    <t xml:space="preserve">   &lt; 2021년 품셈 개정 &gt;</t>
  </si>
  <si>
    <t xml:space="preserve">    재료비 : 2</t>
  </si>
  <si>
    <t>16000ℓ</t>
  </si>
  <si>
    <t>하32(26.8)</t>
  </si>
  <si>
    <t xml:space="preserve">    굴 착 기         0.2㎥         1대</t>
  </si>
  <si>
    <t xml:space="preserve">    소  계 :                1,875.2</t>
  </si>
  <si>
    <t xml:space="preserve">     B-Type : 평면교차로 등으로 인해 시공구간이 단절되어 일시적인 장비의 이동이</t>
  </si>
  <si>
    <t>550(26.8)</t>
  </si>
  <si>
    <t>861(26.8)</t>
  </si>
  <si>
    <t>공</t>
  </si>
  <si>
    <t>단산5참조</t>
  </si>
  <si>
    <t xml:space="preserve">           Cm                52.3</t>
  </si>
  <si>
    <t xml:space="preserve">    노무비 : 1,376.2 + 154.1 = 1,530</t>
  </si>
  <si>
    <t>건설기계운전사</t>
  </si>
  <si>
    <t>비    고</t>
  </si>
  <si>
    <t xml:space="preserve">    노무비 : 1,592.8 + 1,592.8 = 3,185.6</t>
  </si>
  <si>
    <t xml:space="preserve"> 3. 기계경비</t>
  </si>
  <si>
    <t xml:space="preserve">    배관공(수도) 262,580  × 0.14 × 0.1 = 3,676.1</t>
  </si>
  <si>
    <t xml:space="preserve">    V1 = 35 Km/hr      V2 = 35 Km/hr</t>
  </si>
  <si>
    <t xml:space="preserve">    굴착기(무한궤도)(0.2㎥)</t>
  </si>
  <si>
    <t>총     공    사     비</t>
  </si>
  <si>
    <t>단산31참조</t>
  </si>
  <si>
    <t>D90×25mm</t>
  </si>
  <si>
    <t xml:space="preserve">  Q = ───────  = ───────── = 9.11</t>
  </si>
  <si>
    <t xml:space="preserve">    소  계 :                222.7</t>
  </si>
  <si>
    <t xml:space="preserve">    재료비 : 10,188 ÷ 30.8 = 330.7</t>
  </si>
  <si>
    <t xml:space="preserve"> 2. 인  력 {10%}</t>
  </si>
  <si>
    <t>0.2㎥</t>
  </si>
  <si>
    <t xml:space="preserve">  아스팔트운반</t>
  </si>
  <si>
    <t>BB-2, 가열, 3등급</t>
  </si>
  <si>
    <t xml:space="preserve">    노무비 : 49,778 ÷ 425 = 117.1</t>
  </si>
  <si>
    <t>20.나사조임식이음관접합 (D50mm) [개소]</t>
  </si>
  <si>
    <t>37</t>
  </si>
  <si>
    <t>단산11참조</t>
  </si>
  <si>
    <t>단산9참조</t>
  </si>
  <si>
    <t xml:space="preserve"> 3. 다  짐 : 진동로울러(핸드가이드식) (0.7Ton)</t>
  </si>
  <si>
    <t xml:space="preserve">    보통인부 172,068  × 0.24 × 0.1 = 4,129.6</t>
  </si>
  <si>
    <t>KP식이음관</t>
  </si>
  <si>
    <t>G</t>
  </si>
  <si>
    <t xml:space="preserve">      계   : 32,569</t>
  </si>
  <si>
    <t xml:space="preserve">  다. 소  계</t>
  </si>
  <si>
    <t>29.텍코팅(인력식) (아스팔트스프레이어400ℓ) [㎡]</t>
  </si>
  <si>
    <t xml:space="preserve">    24,089.5 × 4% = 963.5</t>
  </si>
  <si>
    <t xml:space="preserve">  나. 커터 (320~400mm)</t>
  </si>
  <si>
    <t xml:space="preserve">    인부소계 : 5,241</t>
  </si>
  <si>
    <t>KP 접합부속</t>
  </si>
  <si>
    <t>KP식정티</t>
  </si>
  <si>
    <t xml:space="preserve">      계   : 81</t>
  </si>
  <si>
    <t xml:space="preserve">    경  비 : 16,882 ÷ 1.75 =  9,646.8</t>
  </si>
  <si>
    <t xml:space="preserve">  제수밸브 부설 및 접합</t>
  </si>
  <si>
    <t xml:space="preserve">  ◈ 자주식 운 반</t>
  </si>
  <si>
    <t>44</t>
  </si>
  <si>
    <t xml:space="preserve"> 2. 접합부속</t>
  </si>
  <si>
    <t xml:space="preserve"> 2. 합 계</t>
  </si>
  <si>
    <t>No</t>
  </si>
  <si>
    <t>44</t>
  </si>
  <si>
    <t>잡재료비</t>
  </si>
  <si>
    <t xml:space="preserve">  n = q / (qo × K) = 9 / (1.72 × 1) = 5.23</t>
  </si>
  <si>
    <t xml:space="preserve">    노무비 : 134,699.7 + 72,004.4 = 206,704</t>
  </si>
  <si>
    <t>769(26.7)</t>
  </si>
  <si>
    <t xml:space="preserve">              Cm                  28.24</t>
  </si>
  <si>
    <t xml:space="preserve"> KP식소켓플랜지</t>
  </si>
  <si>
    <t>아스팔트유제</t>
  </si>
  <si>
    <t>KP식PE이형관접합</t>
  </si>
  <si>
    <t xml:space="preserve">    재료비 : 1,032.8 + 599 = 1,631.8</t>
  </si>
  <si>
    <t>4.85kw</t>
  </si>
  <si>
    <t xml:space="preserve">  경  비 : 21,098 ÷ 9.11 = 2,315.9</t>
  </si>
  <si>
    <t>1460(26.8)</t>
  </si>
  <si>
    <t xml:space="preserve">    재료비 :  4,186 ÷ 40 =  104.6</t>
  </si>
  <si>
    <t>32.콘크리트포장(인력포설)(B-Type, t=20cm)[㎥]</t>
  </si>
  <si>
    <t xml:space="preserve">    Cm = (L/V)×2×60 = (2/40)×2×60 = 6</t>
  </si>
  <si>
    <t>40.차선도색(융착식,일반형)(수동식,횡단보도.주차장) [㎡]</t>
  </si>
  <si>
    <t xml:space="preserve">    재료비 : 10,188 ÷ 32.5 =   313.4</t>
  </si>
  <si>
    <t xml:space="preserve"> 3.합   계</t>
  </si>
  <si>
    <t>I</t>
  </si>
  <si>
    <t xml:space="preserve">    노무비 : 59,020 ÷ 40 = 1,475.5</t>
  </si>
  <si>
    <t xml:space="preserve">    재료비 : 36,950 ÷ 17.95 = 2,058.4</t>
  </si>
  <si>
    <t xml:space="preserve">    Q = ────────── = ─────────────── = 6.63 ㎥/hr</t>
  </si>
  <si>
    <t>EA</t>
  </si>
  <si>
    <t>견적가1</t>
  </si>
  <si>
    <t xml:space="preserve">    운반거리는 현장에 따라 조정</t>
  </si>
  <si>
    <t xml:space="preserve">    노무비 : 49,778 ÷ 6,456.52 ×20ℓ= 154.1</t>
  </si>
  <si>
    <t xml:space="preserve">    노무비 : 344,136</t>
  </si>
  <si>
    <t>토   공</t>
  </si>
  <si>
    <t>노무비 소수 1 미만 절하</t>
  </si>
  <si>
    <t xml:space="preserve">    배관공(수도) 262,580  × 0.20 = 52,516</t>
  </si>
  <si>
    <t>3.595%</t>
  </si>
  <si>
    <t>산     출     경    비</t>
  </si>
  <si>
    <t>17. 탠덤 로울러(자주식)</t>
  </si>
  <si>
    <t xml:space="preserve">    치즐(0.2㎥) 83,000 × 0.008본 ÷ 1.75 = 379.4</t>
  </si>
  <si>
    <t>플랜지접합</t>
  </si>
  <si>
    <t>PE수도관</t>
  </si>
  <si>
    <t>400×400×750mm</t>
  </si>
  <si>
    <t>1</t>
  </si>
  <si>
    <t>B × 0.0009</t>
  </si>
  <si>
    <t>25-21-120</t>
  </si>
  <si>
    <t>STS, D15mm, 역류방지</t>
  </si>
  <si>
    <t>휘 발 유</t>
  </si>
  <si>
    <t xml:space="preserve">  ※ 본품은 기존 블록이 철거된 상태에서 신규블록(규격 0.1㎡이하 두께8cm이하)을</t>
  </si>
  <si>
    <t xml:space="preserve"> 2. 기계경비</t>
  </si>
  <si>
    <t xml:space="preserve">    노무비 : 36,248 ÷ 40 = 906.2</t>
  </si>
  <si>
    <t xml:space="preserve">    보통인부 172,068  × 0.18 ÷ 120 = 258.1</t>
  </si>
  <si>
    <t xml:space="preserve">    소  계 :                  48,953.6</t>
  </si>
  <si>
    <t>4.5Ton</t>
  </si>
  <si>
    <t>관로경고테이프</t>
  </si>
  <si>
    <t>단산13참조</t>
  </si>
  <si>
    <t>2.0×2.0m</t>
  </si>
  <si>
    <t xml:space="preserve">    경  비 : 144</t>
  </si>
  <si>
    <t xml:space="preserve">  차. 소  계</t>
  </si>
  <si>
    <t xml:space="preserve">    노무비 : 49,778 × 0.64 = 31,857.9</t>
  </si>
  <si>
    <t xml:space="preserve">    보통인부 172,068  × 0.18 × 0.1 = 3,097.2</t>
  </si>
  <si>
    <t>21</t>
  </si>
  <si>
    <t xml:space="preserve">  콘크리트포장깨기</t>
  </si>
  <si>
    <t xml:space="preserve">  K = 1.0    qo = 1.72     f = 1.0</t>
  </si>
  <si>
    <t xml:space="preserve">    노무비 : 59,020 ÷ 18.75 = 3,147.7</t>
  </si>
  <si>
    <t xml:space="preserve">    Q = ────────── = ──────────── = 27.72 ㎥/hr</t>
  </si>
  <si>
    <t>대형브레이카</t>
  </si>
  <si>
    <t>배 관 공</t>
  </si>
  <si>
    <t xml:space="preserve"> 1. 백호우 {기계90%}</t>
  </si>
  <si>
    <t xml:space="preserve">    Q = ───────  = ─────────── = 17.95 ㎥/hr</t>
  </si>
  <si>
    <t xml:space="preserve">    경  비 : 1,236</t>
  </si>
  <si>
    <t xml:space="preserve">    보통인부 : 172,068 × 0.15 = 25,810.2</t>
  </si>
  <si>
    <t xml:space="preserve">  가. 아스팔트디스트리뷰터 (3800ℓ)</t>
  </si>
  <si>
    <t>4 × 0.023</t>
  </si>
  <si>
    <t xml:space="preserve">    인부소계 : 2,245.8</t>
  </si>
  <si>
    <t xml:space="preserve">      계   : 21,733.7</t>
  </si>
  <si>
    <t>4.75%</t>
  </si>
  <si>
    <t xml:space="preserve">  프라임코팅(인력식)</t>
  </si>
  <si>
    <t xml:space="preserve">  나 설치 및 철거(재료비의 5%)</t>
  </si>
  <si>
    <t>4. 대형브레이카</t>
  </si>
  <si>
    <t>손    료</t>
  </si>
  <si>
    <t>1414(26.8)</t>
  </si>
  <si>
    <t>제1호표</t>
  </si>
  <si>
    <t xml:space="preserve">    인부소계 : 8,848.6</t>
  </si>
  <si>
    <t xml:space="preserve">    특별인부 : 226,122 × 2 인 ÷ Qd = 226,122 × 2 ÷ 260 =  1,739.4</t>
  </si>
  <si>
    <t xml:space="preserve">    재료비 : 4,890</t>
  </si>
  <si>
    <t xml:space="preserve">    E = 0.65    Cm = 18sec{135}</t>
  </si>
  <si>
    <t>61</t>
  </si>
  <si>
    <t>포 장 공</t>
  </si>
  <si>
    <t xml:space="preserve"> PE정티</t>
  </si>
  <si>
    <t>단산39참조</t>
  </si>
  <si>
    <t xml:space="preserve">  KP식PE이형관접합</t>
  </si>
  <si>
    <t xml:space="preserve">    노무비 : 59,020 ÷ 30.8 = 1,916.2</t>
  </si>
  <si>
    <t>3.0m</t>
  </si>
  <si>
    <t>합동설계</t>
  </si>
  <si>
    <t xml:space="preserve">    경  비 : 17,314 ÷ 1.16×N1×2회 = 17,314 ÷ 1.16×6×2 =  179,110.3</t>
  </si>
  <si>
    <t>10.PE수도관 접합 및 부설 (D25mm) [m]</t>
  </si>
  <si>
    <t>5</t>
  </si>
  <si>
    <t>거래가격</t>
  </si>
  <si>
    <t xml:space="preserve"> 1. 석분 구입(별산)</t>
  </si>
  <si>
    <t xml:space="preserve">    소  계 :                  2,556.2</t>
  </si>
  <si>
    <t xml:space="preserve"> 1. 인  력</t>
  </si>
  <si>
    <t>1.포장절단(1차로(기계))[M]</t>
  </si>
  <si>
    <t>621(26.8)</t>
  </si>
  <si>
    <t>25</t>
  </si>
  <si>
    <t xml:space="preserve">    Q = Qd ÷ 8hr = 500 ÷ 8 = 62.5㎡/hr</t>
  </si>
  <si>
    <t xml:space="preserve">  가. 굴착기(무한궤도) (0.2㎥)</t>
  </si>
  <si>
    <t xml:space="preserve">    경  비 : 739.8 + 104.9 + 266.2 = 1,110</t>
  </si>
  <si>
    <t xml:space="preserve">      계   : 52,068</t>
  </si>
  <si>
    <t xml:space="preserve">    보통인부 :  172,068  × 1인 ÷ 17 ÷ 6 = 1,686.9</t>
  </si>
  <si>
    <t>KSM-6080(백색,R5)</t>
  </si>
  <si>
    <t>2.3%</t>
  </si>
  <si>
    <t xml:space="preserve">    노무비 : 1,592.6 + 1,592.8 = 3,185</t>
  </si>
  <si>
    <t xml:space="preserve">    6,216.5 × 5% = 310.8</t>
  </si>
  <si>
    <t>사</t>
  </si>
  <si>
    <t>( 4 + 5 )</t>
  </si>
  <si>
    <t xml:space="preserve">    융착식프라이머 (도로용접착제)  4,500 × 0.20kg = 900</t>
  </si>
  <si>
    <t xml:space="preserve">   보통인부 : 172,068 × 0.094  = 16,174.3</t>
  </si>
  <si>
    <t xml:space="preserve">   배 관 공 : 247,897 × 0.143  = 35,449.2</t>
  </si>
  <si>
    <t xml:space="preserve">    재료비 : 182.6 + 21.2 + 458.4 + 25.2 = 687.4</t>
  </si>
  <si>
    <t>아스콘(관급, 조합공통품목)</t>
  </si>
  <si>
    <t xml:space="preserve">    Q = Qd ÷ 8hr = 190 ÷ 8 = 23.75㎡/hr</t>
  </si>
  <si>
    <t>자재단가</t>
  </si>
  <si>
    <t>21. 플레이트 콤팩터</t>
  </si>
  <si>
    <t xml:space="preserve">  BOX하월</t>
  </si>
  <si>
    <t>단산15참조</t>
  </si>
  <si>
    <t xml:space="preserve"> 운반비</t>
  </si>
  <si>
    <t>25.제수밸브 부설 및 접합(D200mm)[개소]</t>
  </si>
  <si>
    <t xml:space="preserve">    보통인부 : 172,068 × 2.0인 ÷ Qd = 172,068 × 2 ÷ 150 = 2,294.2</t>
  </si>
  <si>
    <t>와이어메쉬(용접철망),사급</t>
  </si>
  <si>
    <t xml:space="preserve">    노무비 : 610,551.7 + 12,088.5 = 622,640</t>
  </si>
  <si>
    <t xml:space="preserve">  ◈ 트레일러(20Ton) 운 반</t>
  </si>
  <si>
    <t xml:space="preserve">    재료비 : 28,240 ÷ 9 = 3,137.7</t>
  </si>
  <si>
    <t xml:space="preserve">    소  계 :                                                 845,597.3</t>
  </si>
  <si>
    <t xml:space="preserve">    Q = ────────── = ────────────── = 18.72 ㎥/hr</t>
  </si>
  <si>
    <t xml:space="preserve">    q = 0.2      f = 1 / 1.5 = 0.67     K = 0.55</t>
  </si>
  <si>
    <t>2.5Ton</t>
  </si>
  <si>
    <t>11. 노면파쇄기</t>
  </si>
  <si>
    <t>C</t>
  </si>
  <si>
    <t xml:space="preserve">   (본품은 운행도로 또는 확장공사등의 노면표시 공사에서 차량 부분통제시 적용한다.)</t>
  </si>
  <si>
    <t xml:space="preserve">    재료비 : 10,188 ÷ 18.75 =   543.3</t>
  </si>
  <si>
    <t xml:space="preserve">   배 관 공 : 247,897 × 0.148  = 36,688.7</t>
  </si>
  <si>
    <t>0.5%</t>
  </si>
  <si>
    <t>일위2참조</t>
  </si>
  <si>
    <t xml:space="preserve">   소계 : 39,476.6</t>
  </si>
  <si>
    <t xml:space="preserve">    배관공(수도) 262,580  × 2인 ÷ 17 ÷ 6 = 5,148.6</t>
  </si>
  <si>
    <t xml:space="preserve">    t4 = 5분(대기)    t5 = 20분(살수)</t>
  </si>
  <si>
    <t>프라임코팅(인력식)</t>
  </si>
  <si>
    <t xml:space="preserve">    소  계 :                  2,654.2</t>
  </si>
  <si>
    <t xml:space="preserve">    포 설 공 : 221,015 × 2.0인 ÷ Qd = 221,015 × 2 ÷ 150 = 2,946.8</t>
  </si>
  <si>
    <t xml:space="preserve">  나. 진동로울러(핸드가이드식)(0.7Ton)</t>
  </si>
  <si>
    <t xml:space="preserve">  자. 물탱크 (16000ℓ)</t>
  </si>
  <si>
    <t xml:space="preserve">   배 관 공 : 247,897 × 0.253  = 62,717.9</t>
  </si>
  <si>
    <t xml:space="preserve">    자재소계 : 24,594.7</t>
  </si>
  <si>
    <t xml:space="preserve">    재료비 :  9,935 ÷ 425 = 23.3</t>
  </si>
  <si>
    <t xml:space="preserve">  바. 타이어로울러(자주식) (8~15Ton)</t>
  </si>
  <si>
    <t xml:space="preserve">    소  계 :  97,611.9</t>
  </si>
  <si>
    <t>소형노면파쇄기(0.95㎥) 손료</t>
  </si>
  <si>
    <t>40</t>
  </si>
  <si>
    <t>167(26.8)</t>
  </si>
  <si>
    <t>요율</t>
  </si>
  <si>
    <t>1.1</t>
  </si>
  <si>
    <t>보조기층운반</t>
  </si>
  <si>
    <t xml:space="preserve">    E = 0.45     Cm = 18sec (135˚)</t>
  </si>
  <si>
    <t>24. 트럭트랙터및평판트레일러</t>
  </si>
  <si>
    <t>단산17참조</t>
  </si>
  <si>
    <t>수동식,백색실선</t>
  </si>
  <si>
    <t xml:space="preserve">    노무비 : 9,000</t>
  </si>
  <si>
    <t xml:space="preserve">    노무비 : 49,778 ÷ 23.75 = 2,095.9</t>
  </si>
  <si>
    <t xml:space="preserve">    노무비 : 796.3 + 579.9 = 1,376.2</t>
  </si>
  <si>
    <t>단위</t>
  </si>
  <si>
    <t xml:space="preserve">  아스콘(관급, 조합공통품목)</t>
  </si>
  <si>
    <t xml:space="preserve">    재료비 : 489.2 + 283.7 = 772.9</t>
  </si>
  <si>
    <t xml:space="preserve">    경  비 : 19,154 ÷ 425 = 45</t>
  </si>
  <si>
    <t xml:space="preserve">    소  계 :                  2,174.2</t>
  </si>
  <si>
    <t xml:space="preserve"> 2. 물운반(20ℓ소요) : 물탱크 (5500ℓ)</t>
  </si>
  <si>
    <t>레미콘(보령시)-사급</t>
  </si>
  <si>
    <t>KP식곡관</t>
  </si>
  <si>
    <t xml:space="preserve">    Q = Qd ÷ 8hr = 90 ÷ 8 = 11.25㎡/hr</t>
  </si>
  <si>
    <t xml:space="preserve">      계   : 4,225.3</t>
  </si>
  <si>
    <t xml:space="preserve">    소  계 :                           1,001.4</t>
  </si>
  <si>
    <t xml:space="preserve">    인부소계 : 796.3</t>
  </si>
  <si>
    <t>KP식마감켑</t>
  </si>
  <si>
    <t>M</t>
  </si>
  <si>
    <t>규    격</t>
  </si>
  <si>
    <t xml:space="preserve">    Cm = t1 + t2 + t3 + t4  = 20 + 6 + 20 + 0.42 = 46.42</t>
  </si>
  <si>
    <t xml:space="preserve">    특별인부 : 226,122 × 2인 ÷ Qd = 226,122 × 2 ÷ 90 = 5,024.9</t>
  </si>
  <si>
    <t xml:space="preserve">    재료비 :  6,739 ÷ 62.5 =  107.8</t>
  </si>
  <si>
    <t>수도미터기</t>
  </si>
  <si>
    <t xml:space="preserve">    소  계 :                224.6</t>
  </si>
  <si>
    <t>14.PE이형관접합 및 부설 (D50mm) [개소]</t>
  </si>
  <si>
    <t xml:space="preserve"> 2. 운 반 : 덤프트럭(자동덮개)(15Ton)</t>
  </si>
  <si>
    <t>13. 로우더(타이어)</t>
  </si>
  <si>
    <t xml:space="preserve">  소  계 :                   12,850.3</t>
  </si>
  <si>
    <t xml:space="preserve">    재료비 : 371.8 + 215.6 = 587.4</t>
  </si>
  <si>
    <t xml:space="preserve">    노무비 : 36,248 ÷ 1,000 = 36.2</t>
  </si>
  <si>
    <t xml:space="preserve">              L=2km</t>
  </si>
  <si>
    <t xml:space="preserve">    소  계 :                  1,197</t>
  </si>
  <si>
    <t xml:space="preserve">    보통인부 : 172,068 × 0.02 = 3,441.3</t>
  </si>
  <si>
    <t>1/8*16/12*25/20*24/5</t>
  </si>
  <si>
    <t>50A</t>
  </si>
  <si>
    <t>치  즐(0.2㎥)</t>
  </si>
  <si>
    <t>한국석유공사</t>
  </si>
  <si>
    <t>단가산출총괄표</t>
  </si>
  <si>
    <t>42.안전시설비[식]</t>
  </si>
  <si>
    <t xml:space="preserve">    인부소계 :  28,747.3</t>
  </si>
  <si>
    <t xml:space="preserve">    재료비 : 20,359 ÷ 40 × 0.5대 = 254.4</t>
  </si>
  <si>
    <t xml:space="preserve">    노무비 :  59,020 ÷ 425 ×2대 = 277.7</t>
  </si>
  <si>
    <t xml:space="preserve">   보통인부 : 172,068 × 0.143  = 24,605.7</t>
  </si>
  <si>
    <t>227(26.8)</t>
  </si>
  <si>
    <t>3</t>
  </si>
  <si>
    <t>수동식,문자.기호</t>
  </si>
  <si>
    <t xml:space="preserve">    소  계 : 586.3</t>
  </si>
  <si>
    <t>RSC-3</t>
  </si>
  <si>
    <t>부328(21.3)</t>
  </si>
  <si>
    <t>합  계</t>
  </si>
  <si>
    <t xml:space="preserve">  보도블럭재포장</t>
  </si>
  <si>
    <t xml:space="preserve">                 </t>
  </si>
  <si>
    <t>46.석분운반(덤프트럭 15Ton) [㎥]</t>
  </si>
  <si>
    <t xml:space="preserve">    경  비 : 320.5 + 274.6 = 595.1</t>
  </si>
  <si>
    <t xml:space="preserve">    소  계 :                 183.3</t>
  </si>
  <si>
    <t xml:space="preserve">    N = 6.0회        D = 0.30m      f = 1.0</t>
  </si>
  <si>
    <t>부순모래</t>
  </si>
  <si>
    <t>D50mm</t>
  </si>
  <si>
    <t>27.원형밸브실설치(D900×H1,300mm)[개소]</t>
  </si>
  <si>
    <t xml:space="preserve">    재료비 : 3,977</t>
  </si>
  <si>
    <t>45.보조기층운반(덤프트럭 15Ton) [㎥]</t>
  </si>
  <si>
    <t>노 무 비</t>
  </si>
  <si>
    <t>16. 타이어 로울러(자주식)</t>
  </si>
  <si>
    <t xml:space="preserve">    V = 1.0km/hr     W = 0.65m      E = 0.6</t>
  </si>
  <si>
    <t xml:space="preserve">    경  비 : 533.5 + 100.8 = 634</t>
  </si>
  <si>
    <t xml:space="preserve">    물 1.26 × 2000ℓ ÷ 100m = 25.2</t>
  </si>
  <si>
    <t>23</t>
  </si>
  <si>
    <t xml:space="preserve">   경  비 : 7,114</t>
  </si>
  <si>
    <t>36.차선도색(융착식,일반형)(수동식,황색실선) [㎡]</t>
  </si>
  <si>
    <t>23</t>
  </si>
  <si>
    <t>A-Type, t=8cm이하</t>
  </si>
  <si>
    <t xml:space="preserve">    4,191.4 × 10% = 419.1</t>
  </si>
  <si>
    <t xml:space="preserve">    소  계 :                   4,430.8</t>
  </si>
  <si>
    <t xml:space="preserve">    인력소계 : 16,570.3</t>
  </si>
  <si>
    <t xml:space="preserve">    보통인부 172,068 × 0.1인 × 20% = 3,441.3</t>
  </si>
  <si>
    <t>0.57㎥</t>
  </si>
  <si>
    <t>48</t>
  </si>
  <si>
    <t>도로용 접착제</t>
  </si>
  <si>
    <t>K</t>
  </si>
  <si>
    <t>기     타     경    비</t>
  </si>
  <si>
    <t xml:space="preserve">  </t>
  </si>
  <si>
    <t xml:space="preserve">  E = 0.65      Cm = 18sec(135˚)</t>
  </si>
  <si>
    <t>5.5%</t>
  </si>
  <si>
    <t>4 × 0.191</t>
  </si>
  <si>
    <t>단산28참조</t>
  </si>
  <si>
    <t>백호0.2㎥</t>
  </si>
  <si>
    <t xml:space="preserve">    일당시공량 : Qd = 90㎡/일</t>
  </si>
  <si>
    <t xml:space="preserve">      계   : 14,068</t>
  </si>
  <si>
    <t xml:space="preserve">    경  비 :  1,967 ÷ 40 =  49.1</t>
  </si>
  <si>
    <t xml:space="preserve"> 2. 수도계량기보호통 설치</t>
  </si>
  <si>
    <t xml:space="preserve">  콘크리트포장(인력포설)</t>
  </si>
  <si>
    <t xml:space="preserve"> 2. 인건비</t>
  </si>
  <si>
    <t xml:space="preserve">    소  계 :                        1,593.8</t>
  </si>
  <si>
    <t xml:space="preserve">   경  비 :</t>
  </si>
  <si>
    <t xml:space="preserve">      계   : 38,831</t>
  </si>
  <si>
    <t>PE이경소켓</t>
  </si>
  <si>
    <t>KP식소켓플랜지</t>
  </si>
  <si>
    <t>E</t>
  </si>
  <si>
    <t>작업설.부산물등(△)</t>
  </si>
  <si>
    <t xml:space="preserve">    경  비 : 1,830 + 2,128.2 = 3,958.2</t>
  </si>
  <si>
    <t xml:space="preserve">    재료비 : 38,622 ÷ 1.16×To×N1×2회 = 38,622 ÷ 1.16×0.14×6×2 = 55,935.3</t>
  </si>
  <si>
    <t xml:space="preserve"> 1. 인 건 비 &lt; 2017품셈개정 : 배치인원은 현장조건을 고려하여 계상 &gt;</t>
  </si>
  <si>
    <t xml:space="preserve">    경  비 :  6,522 ÷ 11.25 =  579.7</t>
  </si>
  <si>
    <t xml:space="preserve">     재설치하는 기준이다.</t>
  </si>
  <si>
    <t xml:space="preserve">   노무비 : 3,978.4 + 1,303.5 = 5,281</t>
  </si>
  <si>
    <t>35.보도용 블록 재설치(소형)(A-Type, t=8cm이하)[㎡]</t>
  </si>
  <si>
    <t>트럭트랙터및평판트레일러</t>
  </si>
  <si>
    <t>46</t>
  </si>
  <si>
    <t>539(26.8)</t>
  </si>
  <si>
    <t>T=5cm</t>
  </si>
  <si>
    <t xml:space="preserve">  경  비 : 21,098 ÷ 9.29 = 2,271</t>
  </si>
  <si>
    <t xml:space="preserve">  재료비 : 36,950 ÷ 9.29 = 3,977.3</t>
  </si>
  <si>
    <t xml:space="preserve">    노무비 : 44,250</t>
  </si>
  <si>
    <t xml:space="preserve">    Q = ────────── = ──────────── = 30.8 ㎥/hr</t>
  </si>
  <si>
    <t>1. 커 터</t>
  </si>
  <si>
    <t>98年고시단가(경비)</t>
  </si>
  <si>
    <t>1.3</t>
  </si>
  <si>
    <t>PE이형관접합 및 부설</t>
  </si>
  <si>
    <t xml:space="preserve">    재료비 :  11,619 ÷ 23.75 =  489.2</t>
  </si>
  <si>
    <t xml:space="preserve">    경  비 :  7,613 ÷ 11.25 =   676.7</t>
  </si>
  <si>
    <t xml:space="preserve">    재료비 : 149</t>
  </si>
  <si>
    <t>덤프트럭</t>
  </si>
  <si>
    <t xml:space="preserve">    노무비 : 49,778 ÷ 31.25 = 1,592.8</t>
  </si>
  <si>
    <t xml:space="preserve">    경  비 : 646</t>
  </si>
  <si>
    <t xml:space="preserve">  ※ 1일 시공량 : Qd = 3,400㎡/일</t>
  </si>
  <si>
    <t xml:space="preserve">    노무비 : 16,570</t>
  </si>
  <si>
    <t xml:space="preserve">    배관공(수도) 262,580  × 0.15 ÷ 120 = 328.2</t>
  </si>
  <si>
    <t>3.콘크리트포장깨기(대형브레이커+0.2㎥)[㎥]</t>
  </si>
  <si>
    <t>812(26.7)</t>
  </si>
  <si>
    <t xml:space="preserve">    경  비 : 187.6 + 64.6 + 124.8 = 377</t>
  </si>
  <si>
    <t xml:space="preserve">    보통인부 : 172,068 × 1인 ÷ (8hr × 1.75) = 12,290.5</t>
  </si>
  <si>
    <t>165(26.8)</t>
  </si>
  <si>
    <t xml:space="preserve">  Cm = t1+t2+t3+t4+t5 = 5.15+45.43+0.8+0.42+0.5 = 52.3</t>
  </si>
  <si>
    <t xml:space="preserve">    재료비 : 16,570 ÷ 425 = 38.9</t>
  </si>
  <si>
    <t xml:space="preserve">  다. 로우더(타이어) (0.57㎥)</t>
  </si>
  <si>
    <t>굴삭기손료</t>
  </si>
  <si>
    <t>D25×20mm</t>
  </si>
  <si>
    <t>A</t>
  </si>
  <si>
    <t xml:space="preserve">    노무비 : 59,020 ÷ 9 = 6,557.7</t>
  </si>
  <si>
    <t xml:space="preserve">  가 재료비</t>
  </si>
  <si>
    <t xml:space="preserve">    노무비 : 796.4 + 796.4 = 1,592.8</t>
  </si>
  <si>
    <t xml:space="preserve">      계   : 2,032.5</t>
  </si>
  <si>
    <t xml:space="preserve">    Cm = t1 + t2 + t3 + t4 + t5 = 5 + 6 + 10 + 5 + 20 = 46</t>
  </si>
  <si>
    <t>조</t>
  </si>
  <si>
    <t xml:space="preserve">    재료비 : 2,382.1 + 161.9 + 1,536.6 = 4,080</t>
  </si>
  <si>
    <t>플레이트 콤팩터</t>
  </si>
  <si>
    <t>도로표지용페인트(융착식)</t>
  </si>
  <si>
    <t>팁(날)</t>
  </si>
  <si>
    <t>관급</t>
  </si>
  <si>
    <t xml:space="preserve">    L = 1Km    qo = 0.2     K = 1.1    Es = 0.8</t>
  </si>
  <si>
    <t>583(26.8)</t>
  </si>
  <si>
    <t>가격정보</t>
  </si>
  <si>
    <t>관   급   자   재   대</t>
  </si>
  <si>
    <t>공구연장500m이상</t>
  </si>
  <si>
    <t xml:space="preserve">    노무비 : 6,478</t>
  </si>
  <si>
    <t xml:space="preserve">    경  비 : 1,175</t>
  </si>
  <si>
    <t>노면파쇄기</t>
  </si>
  <si>
    <t>42</t>
  </si>
  <si>
    <t>금    액</t>
  </si>
  <si>
    <t xml:space="preserve">  t1 = Cms×n / (60×Eo) = 38.4×5.23 / (60×0.65) = 5.15</t>
  </si>
  <si>
    <t xml:space="preserve">    경  비 : 243.6 + 208.7 = 452.3</t>
  </si>
  <si>
    <t xml:space="preserve">    재료비 :  8,894 × 1.22 = 10,850.6</t>
  </si>
  <si>
    <t xml:space="preserve">      계   : 21,791</t>
  </si>
  <si>
    <t xml:space="preserve">    노무비 : 3,288</t>
  </si>
  <si>
    <t>경  비</t>
  </si>
  <si>
    <t>산    출    근    거</t>
  </si>
  <si>
    <t>하도급대금지급보증수수료</t>
  </si>
  <si>
    <t xml:space="preserve">  석분부설 및 다짐</t>
  </si>
  <si>
    <t xml:space="preserve">  E = 0.9    Eo = 0.65   Cms = 38.4</t>
  </si>
  <si>
    <t xml:space="preserve">    재료비 : 22,556.2 + 225.5 + 293.7 = 23,075</t>
  </si>
  <si>
    <t xml:space="preserve">    q = 0.2    f = 1/1.25 = 0.8    k = 0.9</t>
  </si>
  <si>
    <t>29</t>
  </si>
  <si>
    <t>D13~15mm</t>
  </si>
  <si>
    <t xml:space="preserve">    경  비 :  6,522 ÷ 45 =  144.9</t>
  </si>
  <si>
    <t>덮개손료</t>
  </si>
  <si>
    <t>1080(26.8)</t>
  </si>
  <si>
    <t>9</t>
  </si>
  <si>
    <t xml:space="preserve">  부단수천공 새들분수전 분기</t>
  </si>
  <si>
    <t xml:space="preserve">      계   : 35,010</t>
  </si>
  <si>
    <t xml:space="preserve">    인부소계 : 3,185.4</t>
  </si>
  <si>
    <t xml:space="preserve">    재료비 : 489</t>
  </si>
  <si>
    <t xml:space="preserve">    노무비 : 2,837.5 + 3,441.3 = 6,278</t>
  </si>
  <si>
    <t>새들붙이분수전(강,동,PE)</t>
  </si>
  <si>
    <t>기계경비총괄표</t>
  </si>
  <si>
    <t xml:space="preserve"> 1. 재료비</t>
  </si>
  <si>
    <t xml:space="preserve">    포 장 공 : 273,308 × 2 인 ÷ Qd = 273,308 × 2 ÷ 360 =  1,518.3</t>
  </si>
  <si>
    <t xml:space="preserve">    경  비 : 831.7 + 50.5 + 35.3 + 139.1 + 30.2 + 45 + 21.2 + 38.7 + 45 = 1,236.7</t>
  </si>
  <si>
    <t xml:space="preserve">    소  계 :                  45,568.5</t>
  </si>
  <si>
    <t xml:space="preserve"> 1. 설치품</t>
  </si>
  <si>
    <t>1.</t>
  </si>
  <si>
    <t xml:space="preserve">      계   : 28,704</t>
  </si>
  <si>
    <t xml:space="preserve">      계   : 26,645</t>
  </si>
  <si>
    <t xml:space="preserve">    경  비 :  9,986 ÷ 18.75 × 0.5대 =   266.2</t>
  </si>
  <si>
    <t xml:space="preserve">     시간당 시공량 : Q = Qd ÷ 8hr = 150 ÷ 8 =  18.75 ㎥/hr</t>
  </si>
  <si>
    <t xml:space="preserve"> 3. 합  계</t>
  </si>
  <si>
    <t>847(26.8)</t>
  </si>
  <si>
    <t>7</t>
  </si>
  <si>
    <t xml:space="preserve">    재료비 : 24,594.7 + 245.9 + 772.9 = 25,613</t>
  </si>
  <si>
    <t xml:space="preserve">  가. 덤프트럭 (4.5Ton) : 용해기 운반</t>
  </si>
  <si>
    <t xml:space="preserve">    노무비 : 59,020 ÷ 425 =  138.8</t>
  </si>
  <si>
    <t xml:space="preserve">    1㎥당 0.69개소모, 밀링깊이 70mm기준시 1㎥는 14.28㎡임</t>
  </si>
  <si>
    <t xml:space="preserve">    (39,207.8) × 2% = 784.1</t>
  </si>
  <si>
    <t>27</t>
  </si>
  <si>
    <t>244(26.8)</t>
  </si>
  <si>
    <t xml:space="preserve">  나. 물탱크 (16000ℓ)</t>
  </si>
  <si>
    <t xml:space="preserve">    도로표지용페인트(융착식)(KSM-6080(백색,R5) 4,550 × 4.53kg = 20,611.5</t>
  </si>
  <si>
    <t>28.아스콘표층 절삭 후 덧씌우기 (T=5cm) [㎡]</t>
  </si>
  <si>
    <t xml:space="preserve">    1,592.6 × 10% = 159.2</t>
  </si>
  <si>
    <t>13.KP식PE이형관접합 (D90mm) [개소]</t>
  </si>
  <si>
    <t>건설기계대여금지급보증서발급액</t>
  </si>
  <si>
    <t xml:space="preserve"> 수도미터기</t>
  </si>
  <si>
    <t xml:space="preserve">  교통통제및안전처리</t>
  </si>
  <si>
    <t>단산40참조</t>
  </si>
  <si>
    <t xml:space="preserve">    크레인(타이어)(10Ton)</t>
  </si>
  <si>
    <t xml:space="preserve">    경  비 : 4,117.5 + 2,092.4 = 6,209</t>
  </si>
  <si>
    <t>#6, 100×100</t>
  </si>
  <si>
    <t>일반기계운전사</t>
  </si>
  <si>
    <t>환   경   보   전   비</t>
  </si>
  <si>
    <t>나사조임식이음관접합</t>
  </si>
  <si>
    <t xml:space="preserve">    보통인부 172,068  × 0.16 ÷ 120 = 229.4</t>
  </si>
  <si>
    <t xml:space="preserve">    노무비 : 1,916</t>
  </si>
  <si>
    <t xml:space="preserve">    노무비 : 36,248 ÷ 62.5 = 579.9</t>
  </si>
  <si>
    <t>부215(06.1)</t>
  </si>
  <si>
    <t>단산2참조</t>
  </si>
  <si>
    <t xml:space="preserve">      계   : 189,000</t>
  </si>
  <si>
    <t xml:space="preserve">    공 사 중 : 공사표지판(900×1800(A형) 150,000  × 4개 ×0.3 = 180,000</t>
  </si>
  <si>
    <t>30.아스팔트 기층 포설및다짐 (소규모포설,t=7.5cm이하) [㎡]</t>
  </si>
  <si>
    <t xml:space="preserve">    보통인부 172,068  × 0.14  = 24,089.5</t>
  </si>
  <si>
    <t>2.아스팔트포장깨기(대형브레이커+0.2㎥)[㎥]</t>
  </si>
  <si>
    <t>금   액</t>
  </si>
  <si>
    <t>G × 0.1</t>
  </si>
  <si>
    <t>(6:20)</t>
  </si>
  <si>
    <t>단산36참조</t>
  </si>
  <si>
    <t>수동식,황색실선</t>
  </si>
  <si>
    <t xml:space="preserve">      계   : 3,175</t>
  </si>
  <si>
    <t xml:space="preserve">    재료비 :  6,739 ÷ 11.25 =  599</t>
  </si>
  <si>
    <t>34</t>
  </si>
  <si>
    <t>연   금   보   험   료</t>
  </si>
  <si>
    <t xml:space="preserve">  터파기</t>
  </si>
  <si>
    <t xml:space="preserve">    Q = (60×E) / Cm = (60×0.9) / 6 = 9 회/hr</t>
  </si>
  <si>
    <t xml:space="preserve">    관 내 --------------- 현 장</t>
  </si>
  <si>
    <t xml:space="preserve"> 1. 배치인원</t>
  </si>
  <si>
    <t xml:space="preserve">    경  비 : 38,239</t>
  </si>
  <si>
    <t>계산결과값 자리수</t>
  </si>
  <si>
    <t>◎</t>
  </si>
  <si>
    <t xml:space="preserve"> 2. 인 력 (10%)</t>
  </si>
  <si>
    <t>아스팔트 스프레이어</t>
  </si>
  <si>
    <t>3.2</t>
  </si>
  <si>
    <t>단산18참조</t>
  </si>
  <si>
    <t xml:space="preserve">    노무비 : 33,725.7 + 12,290.5 + 8,901.9 = 54,918</t>
  </si>
  <si>
    <t>11</t>
  </si>
  <si>
    <t>노면파쇄기용</t>
  </si>
  <si>
    <t>석   면   분  담  금</t>
  </si>
  <si>
    <t xml:space="preserve">    경  비 :  7,505 ÷ 425 ×2대 =  35.3</t>
  </si>
  <si>
    <t xml:space="preserve">  가. 노면파쇄기 (2.0m)</t>
  </si>
  <si>
    <t xml:space="preserve">             Cm                          18</t>
  </si>
  <si>
    <t>총        원        가</t>
  </si>
  <si>
    <t xml:space="preserve">    t3 = 0.8   t4 = 0.42  t5 = 0.5(자동덮개)</t>
  </si>
  <si>
    <t>수  량</t>
  </si>
  <si>
    <t>블레이드</t>
  </si>
  <si>
    <t xml:space="preserve">    보통인부 :  172,068  × 1인 ÷ 22 ÷ 6 = 1,303.5</t>
  </si>
  <si>
    <t xml:space="preserve">    소  계 :                  121,094.6</t>
  </si>
  <si>
    <t>단산42참조</t>
  </si>
  <si>
    <t xml:space="preserve">    소  계 :                  2,017.1</t>
  </si>
  <si>
    <t xml:space="preserve">    경  비 : 13,873 ÷ 30.8 = 450.4</t>
  </si>
  <si>
    <t xml:space="preserve"> 5. 기계경비</t>
  </si>
  <si>
    <t>2.4</t>
  </si>
  <si>
    <t>비</t>
  </si>
  <si>
    <t>(A + 4) × 0.0315 × 1.2</t>
  </si>
  <si>
    <t xml:space="preserve">  포장절단</t>
  </si>
  <si>
    <t xml:space="preserve">    경  비 :    620 ÷ 32.5 =    19</t>
  </si>
  <si>
    <t xml:space="preserve">    배관공(수도) 262,580  × 0.15 × 0.1 = 3,938.7</t>
  </si>
  <si>
    <t xml:space="preserve">    재료비 : 330</t>
  </si>
  <si>
    <t xml:space="preserve"> 2. 보조인부</t>
  </si>
  <si>
    <t>품   명</t>
  </si>
  <si>
    <t xml:space="preserve"> 2. 재료비</t>
  </si>
  <si>
    <t xml:space="preserve">    경  비 : 16,882 ÷ 4.1 =  4,117.5</t>
  </si>
  <si>
    <t>수도용폴리에틸렌관</t>
  </si>
  <si>
    <t>51</t>
  </si>
  <si>
    <t>원가계산서</t>
  </si>
  <si>
    <t xml:space="preserve">     계   : 6,429</t>
  </si>
  <si>
    <t>228(26.8)</t>
  </si>
  <si>
    <t>일   반   관   리   비</t>
  </si>
  <si>
    <t>임 금 채 권 부 담 금</t>
  </si>
  <si>
    <t xml:space="preserve"> 상수도관 접합 및 부설</t>
  </si>
  <si>
    <t>단산34참조</t>
  </si>
  <si>
    <t xml:space="preserve">       60·q·f·E       60×8.81×1×0.9</t>
  </si>
  <si>
    <t xml:space="preserve">    경  비 :  7,613 ÷ 62.5 =  121.8</t>
  </si>
  <si>
    <t xml:space="preserve">    재료비 : 20,359 ÷ 6,456.52 ×20ℓ×To = 20,359 ÷ 6,456.52 ×20×0.78 = 49.1</t>
  </si>
  <si>
    <t>1338(26.8)</t>
  </si>
  <si>
    <t>(D + E + F)</t>
  </si>
  <si>
    <t xml:space="preserve">    노무비 : 6,353</t>
  </si>
  <si>
    <t xml:space="preserve">    경  비 : 159.2 + 226.1 = 385</t>
  </si>
  <si>
    <t xml:space="preserve">     시간당 시공량 : Q = Qd ÷ 8hr = 260 ÷ 8 =  32.5 ㎡/hr</t>
  </si>
  <si>
    <t xml:space="preserve">    재료비 :  8,487 ÷ 40 =   212.1</t>
  </si>
  <si>
    <t xml:space="preserve"> 2. 포  설 : 로우더(타이어) (0.57㎥)</t>
  </si>
  <si>
    <t>10.5톤, 30km</t>
  </si>
  <si>
    <t xml:space="preserve">  노무비 : 59,020 ÷ 9.11 = 6,478.5</t>
  </si>
  <si>
    <t xml:space="preserve">    특별인부 : 226,122 × 0.2 = 45,224.4</t>
  </si>
  <si>
    <t>하차비</t>
  </si>
  <si>
    <t xml:space="preserve">  아스팔트 기층 포설및다짐</t>
  </si>
  <si>
    <t>39.차선도색(융착식,일반형)(수동식,문자.기호) [㎡]</t>
  </si>
  <si>
    <t xml:space="preserve"> 1. 수도계량기 설치</t>
  </si>
  <si>
    <t xml:space="preserve"> 2. 기구손료(노무비의 4%)</t>
  </si>
  <si>
    <t>15</t>
  </si>
  <si>
    <t>건   강   보   험   료</t>
  </si>
  <si>
    <t xml:space="preserve">    경  비 :  6,522 ÷ 31.25 =  208.7</t>
  </si>
  <si>
    <t xml:space="preserve">    소  계 :                  1,939.5</t>
  </si>
  <si>
    <t xml:space="preserve">    소  계 :                   2,261.3</t>
  </si>
  <si>
    <t xml:space="preserve">    경  비 : 176,745 ÷ 425 ×2대 = 831.7</t>
  </si>
  <si>
    <t xml:space="preserve">    노무비 : 59,020 ÷ 18.72 × 0.90 = 2,837.5</t>
  </si>
  <si>
    <t xml:space="preserve"> 3. 치즐소모비</t>
  </si>
  <si>
    <t>포 설 공</t>
  </si>
  <si>
    <t>단산32참조</t>
  </si>
  <si>
    <t xml:space="preserve">   노무비 : 13,129 + 10,324 + 10,453.3 = 33,906</t>
  </si>
  <si>
    <t xml:space="preserve"> ※ 일당 시공량 : Qd = 500m/일</t>
  </si>
  <si>
    <t xml:space="preserve">    경  비 :  7,613 ÷ 23.75 =  320.5</t>
  </si>
  <si>
    <t xml:space="preserve">    보통인부 : 172,068 × 2 인 ÷ Qd = 172,068 × 2 ÷ 360 =  955.9</t>
  </si>
  <si>
    <t xml:space="preserve">    경  비 :  9,037 ÷ 425 = 21.2</t>
  </si>
  <si>
    <t xml:space="preserve">    경  비 : 12,857 ÷ 425 = 30.2</t>
  </si>
  <si>
    <t>12.KP식PE이형관접합 (D225mm) [개소]</t>
  </si>
  <si>
    <t xml:space="preserve">    Q = 4.1 ㎥/hr (20cm이하)</t>
  </si>
  <si>
    <t>주연료의</t>
  </si>
  <si>
    <t>단산6참조</t>
  </si>
  <si>
    <t xml:space="preserve">    노무비 : 4,191.4 + 4,191.8 = 8,383</t>
  </si>
  <si>
    <t xml:space="preserve">    노무비 : 49,778 ÷ 45 =  1,106.1</t>
  </si>
  <si>
    <t xml:space="preserve">    경  비 :  1,967 ÷ 18.75 =    104.9</t>
  </si>
  <si>
    <t>23. 덤프트럭</t>
  </si>
  <si>
    <t>55</t>
  </si>
  <si>
    <t xml:space="preserve">  나사조임식이음관접합</t>
  </si>
  <si>
    <t>38.차선도색(융착식,일반형)(수동식,백색파선) [㎡]</t>
  </si>
  <si>
    <t>34.보도용 블록 인력철거(A-Type)[㎡]</t>
  </si>
  <si>
    <t xml:space="preserve">    경  비 : 21,504 ÷ 425 = 50.5</t>
  </si>
  <si>
    <t xml:space="preserve">   노무비 : 39,476.6 + 62,154.7 = 101,631</t>
  </si>
  <si>
    <t xml:space="preserve"> 1. 아스팔트 절단</t>
  </si>
  <si>
    <t>0.006%</t>
  </si>
  <si>
    <t>단산44참조</t>
  </si>
  <si>
    <t xml:space="preserve">  ※ A-Type : 공원,단지내 보도 등 장비이동 및 적재가 용이한 구간</t>
  </si>
  <si>
    <t xml:space="preserve">  나. 로우더(타이어)+소형노면파쇄기(0.95㎥)</t>
  </si>
  <si>
    <t xml:space="preserve">  가. 인건비</t>
  </si>
  <si>
    <t>m</t>
  </si>
  <si>
    <t>kg</t>
  </si>
  <si>
    <t xml:space="preserve">  조달수수료</t>
  </si>
  <si>
    <t>단산30참조</t>
  </si>
  <si>
    <t xml:space="preserve">  나. 플레이트콤팩터 (1.5Ton)</t>
  </si>
  <si>
    <t>786(26.7)</t>
  </si>
  <si>
    <t xml:space="preserve">    소  계 : 535.7</t>
  </si>
  <si>
    <t xml:space="preserve">    경  비 : 450</t>
  </si>
  <si>
    <t xml:space="preserve">         3,600·q·k·f·E     3,600×0.2×1.1×1×0.7</t>
  </si>
  <si>
    <t xml:space="preserve">    경  비 : 33 + 2 = 35</t>
  </si>
  <si>
    <t>0.95㎥</t>
  </si>
  <si>
    <t xml:space="preserve">    노무비 : 59,020 ÷ 425 = 138.8</t>
  </si>
  <si>
    <t>원</t>
  </si>
  <si>
    <t xml:space="preserve"> 제수변실</t>
  </si>
  <si>
    <t>직   접   재   료   비</t>
  </si>
  <si>
    <t>제수밸브 부설 및 접합</t>
  </si>
  <si>
    <t>산  출  근  거</t>
  </si>
  <si>
    <t xml:space="preserve">   재료비 : 2,164.2 + 46,200 = 48,364</t>
  </si>
  <si>
    <t xml:space="preserve">    소  계 :  6,835.5</t>
  </si>
  <si>
    <t xml:space="preserve">    특별인부 : 226,122 × 2인 ÷ Qd = 226,122 × 2 ÷ 250 = 1,808.9</t>
  </si>
  <si>
    <t xml:space="preserve">       </t>
  </si>
  <si>
    <t>되메우기</t>
  </si>
  <si>
    <t xml:space="preserve">   가 재료비</t>
  </si>
  <si>
    <t xml:space="preserve">    노무비 : 59,020 ÷ 32.5 = 1,816</t>
  </si>
  <si>
    <t>단산46참조</t>
  </si>
  <si>
    <t xml:space="preserve">    경  비 : 2,311.3 + 453.3 + 411.2 = 3,175</t>
  </si>
  <si>
    <t xml:space="preserve">    소  계 :                   2,208.2</t>
  </si>
  <si>
    <t xml:space="preserve">    파선 일당시공량 : Qd = 250㎡/일</t>
  </si>
  <si>
    <t xml:space="preserve"> 1. 인건비</t>
  </si>
  <si>
    <t>30</t>
  </si>
  <si>
    <t xml:space="preserve">      계   : 7,433</t>
  </si>
  <si>
    <t xml:space="preserve">    경  비 : 2,413</t>
  </si>
  <si>
    <t xml:space="preserve">    t2 = (L / V)×2×60 = (1 / 20)×2×60 = 6 분 (운반)</t>
  </si>
  <si>
    <t>단가산출</t>
  </si>
  <si>
    <t>(A + 4 + 6) ×0.005</t>
  </si>
  <si>
    <t xml:space="preserve"> 공사중 교통안전시설</t>
  </si>
  <si>
    <t>단산4참조</t>
  </si>
  <si>
    <t xml:space="preserve">     시간당 시공량 : Q = Qd ÷ 8hr = 3,400 ÷ 8 =  425 ㎡/hr</t>
  </si>
  <si>
    <t>16.PE이형관접합 및 부설 (D20mm) [개소]</t>
  </si>
  <si>
    <t>개</t>
  </si>
  <si>
    <t>D225mm</t>
  </si>
  <si>
    <t>재료비</t>
  </si>
  <si>
    <t xml:space="preserve">    노무비 : 36,248 ÷ 32.5 = 1,115.3</t>
  </si>
  <si>
    <t xml:space="preserve"> 3. 다  짐</t>
  </si>
  <si>
    <t xml:space="preserve">     계   : 6,835</t>
  </si>
  <si>
    <t xml:space="preserve"> 1. 적 재 : 굴착기(무한궤도)(0.2㎥)</t>
  </si>
  <si>
    <t xml:space="preserve">    재료비 : 687.4 + 49.1 = 736</t>
  </si>
  <si>
    <t>PE정티</t>
  </si>
  <si>
    <t>1032(23.11)</t>
  </si>
  <si>
    <t xml:space="preserve">  원형밸브실</t>
  </si>
  <si>
    <t xml:space="preserve">    Q = 1.22</t>
  </si>
  <si>
    <t>53</t>
  </si>
  <si>
    <t>소                  계</t>
  </si>
  <si>
    <t>개소</t>
  </si>
  <si>
    <t xml:space="preserve">    블레이드(14"×3.2mm) 169,800 × 0.27EA ÷ 100m = 458.4</t>
  </si>
  <si>
    <t xml:space="preserve"> 1. 굴착기(무한궤도) (0.2㎥(발파)</t>
  </si>
  <si>
    <t>아스팔트운반</t>
  </si>
  <si>
    <t>개소</t>
  </si>
  <si>
    <t>보도블럭재포장</t>
  </si>
  <si>
    <t>산 업 안 전 보건관리비</t>
  </si>
  <si>
    <t xml:space="preserve">    노무비 : 59,020 ÷ 17.95 = 3,288</t>
  </si>
  <si>
    <t>순   공  사    원   가</t>
  </si>
  <si>
    <t xml:space="preserve">    특별인부 : 226,122 × 2인 ÷ Qd = 226,122 × 2 ÷ 500 = 904.4</t>
  </si>
  <si>
    <t>2.8</t>
  </si>
  <si>
    <t xml:space="preserve"> 1. 대형브레이카(+굴착기(0.2㎥) &lt; 공통품셈 8-2-15 &gt;</t>
  </si>
  <si>
    <t xml:space="preserve"> ※ 2020年 개정품셈 : 토목 1-11-8 차선도색(유지보수)</t>
  </si>
  <si>
    <t>머캐덤 로울러(자주식)</t>
  </si>
  <si>
    <t>1/8*16/12*25/20*24/15</t>
  </si>
  <si>
    <t>당초합계</t>
  </si>
  <si>
    <t xml:space="preserve"> KP식정티</t>
  </si>
  <si>
    <t>단산21참조</t>
  </si>
  <si>
    <t xml:space="preserve">    경  비 : 2,315</t>
  </si>
  <si>
    <t xml:space="preserve">  ※ 1일 시공량 : Qd = 150㎥/일</t>
  </si>
  <si>
    <t>15.PE이형관접합 및 부설 (D25mm) [개소]</t>
  </si>
  <si>
    <t xml:space="preserve">   경  비 : 2,334</t>
  </si>
  <si>
    <t>계산값</t>
  </si>
  <si>
    <t>25A</t>
  </si>
  <si>
    <t xml:space="preserve">      계   : 12,601</t>
  </si>
  <si>
    <t xml:space="preserve"> 2. 포  설 : 굴착기(무한궤도) (0.2㎥)</t>
  </si>
  <si>
    <t xml:space="preserve">   노무비 : 3,938.7 + 3,097.2 = 7,035</t>
  </si>
  <si>
    <t xml:space="preserve">    Cm = t1+t2+t3+t4+t5 = 23.09+3.43+0.8+0.42+0.5 = 28.24 min</t>
  </si>
  <si>
    <t>13</t>
  </si>
  <si>
    <t>일위대가총괄표</t>
  </si>
  <si>
    <t xml:space="preserve"> 관로경고테이프</t>
  </si>
  <si>
    <t>포장절단</t>
  </si>
  <si>
    <t xml:space="preserve">    재료비 : 484.4 + 35.3 + 39.9 + 55.1 + 43.4 + 38.9 + 23.3 + 53.9 + 66.4 = 840.6</t>
  </si>
  <si>
    <t xml:space="preserve">    재료비 : 18,480 ÷ 425 = 43.4</t>
  </si>
  <si>
    <t xml:space="preserve">    노무비 : 39,207</t>
  </si>
  <si>
    <t xml:space="preserve">              Cm                        46</t>
  </si>
  <si>
    <t>D80×25</t>
  </si>
  <si>
    <t>품    명</t>
  </si>
  <si>
    <t>2.6</t>
  </si>
  <si>
    <t xml:space="preserve"> 토   공</t>
  </si>
  <si>
    <t xml:space="preserve">    V = 40km/hr    E = 0.9</t>
  </si>
  <si>
    <t xml:space="preserve">    소  계 :               1,400.7</t>
  </si>
  <si>
    <t>31.프라임코팅(인력식) (아스팔트스프레이어400ℓ) [㎡]</t>
  </si>
  <si>
    <t>D225×90mm</t>
  </si>
  <si>
    <t>회</t>
  </si>
  <si>
    <t>아스팔트스프레이어400ℓ</t>
  </si>
  <si>
    <t xml:space="preserve">  다. 덤프트럭 (2.5Ton)</t>
  </si>
  <si>
    <t xml:space="preserve">    경  비 :</t>
  </si>
  <si>
    <t xml:space="preserve">      계   : 12,850</t>
  </si>
  <si>
    <t>단산23참조</t>
  </si>
  <si>
    <t xml:space="preserve">  PE이형관접합 및 부설</t>
  </si>
  <si>
    <t xml:space="preserve"> 2. 자주식운반</t>
  </si>
  <si>
    <t xml:space="preserve">    재료비 : 180,000</t>
  </si>
  <si>
    <t>기계경비적용기준</t>
  </si>
  <si>
    <t>석분</t>
  </si>
  <si>
    <t xml:space="preserve"> PE수도관</t>
  </si>
  <si>
    <t xml:space="preserve"> 플랜지접합</t>
  </si>
  <si>
    <t xml:space="preserve">    타 이 어         8~15 Ton      1대</t>
  </si>
  <si>
    <t xml:space="preserve">    라바콘(400×400×750mm) 22,000 × 100개 × 0.3 = 660,000</t>
  </si>
  <si>
    <t xml:space="preserve"> ※ 1일 시공량 : Qd = 320㎡/일</t>
  </si>
  <si>
    <t>36</t>
  </si>
  <si>
    <t xml:space="preserve"> STS 유니온 (나사식)</t>
  </si>
  <si>
    <t xml:space="preserve">    노무비 : 52,068</t>
  </si>
  <si>
    <t xml:space="preserve">         3,600·q·k·f·E      3,600×0.2×0.9×0.8×0.65</t>
  </si>
  <si>
    <t xml:space="preserve">                    Cm                       18</t>
  </si>
  <si>
    <t>45˚,D90mm</t>
  </si>
  <si>
    <t xml:space="preserve"> 이형관접합</t>
  </si>
  <si>
    <t xml:space="preserve">    재료비 :  6,739 ÷ 32.5 =   207.3</t>
  </si>
  <si>
    <t xml:space="preserve">      계   : 29,609</t>
  </si>
  <si>
    <t>비    닐</t>
  </si>
  <si>
    <t xml:space="preserve">    재료비 : 885,000</t>
  </si>
  <si>
    <t xml:space="preserve">   &lt; 2017년 품셈 개정 &gt;</t>
  </si>
  <si>
    <t>14. 아스팔트페이버(피니셔)</t>
  </si>
  <si>
    <t>손  료</t>
  </si>
  <si>
    <t>747(26.8)</t>
  </si>
  <si>
    <t>프로판가스</t>
  </si>
  <si>
    <t xml:space="preserve">   노무비 : 5,148.6 + 1,686.9 = 6,835</t>
  </si>
  <si>
    <t xml:space="preserve">  마. 소 계</t>
  </si>
  <si>
    <t xml:space="preserve">    경  비 : 179,110.3 + 3,958.2 = 183,068</t>
  </si>
  <si>
    <t xml:space="preserve">    재료비 : 22,944 ÷ 9 = 2,549.3</t>
  </si>
  <si>
    <t xml:space="preserve">    재료비 : 24,594.7 + 245.9 + 293.7 = 25,134</t>
  </si>
  <si>
    <t>24.수도계량기및보호통 설치 (D13~15mm) [개소]</t>
  </si>
  <si>
    <t>6.되메우기(백호0.2㎥(기계100%)) [㎥]</t>
  </si>
  <si>
    <t>38</t>
  </si>
  <si>
    <t xml:space="preserve"> KP식 이음관</t>
  </si>
  <si>
    <t>콘크리트포장깨기</t>
  </si>
  <si>
    <t xml:space="preserve">  ※ B-Type : 믹서트럭으로 후진 진입 또는 경운기 등으로 운반하여 타설하는 경우</t>
  </si>
  <si>
    <t xml:space="preserve">  노무비 : 59,020 ÷ 23.4 × 90% = 2,270</t>
  </si>
  <si>
    <t xml:space="preserve">    소  계 :                  12,530.9</t>
  </si>
  <si>
    <t>8. 진동 로울러(핸드가이드식)</t>
  </si>
  <si>
    <t>재 료 비</t>
  </si>
  <si>
    <t xml:space="preserve">  보조기층포설및다짐</t>
  </si>
  <si>
    <t xml:space="preserve">    경  비 : 16,470 ÷ 9 = 1,830</t>
  </si>
  <si>
    <t xml:space="preserve">  가. 플레이트콤팩터 (1.5Ton)</t>
  </si>
  <si>
    <t xml:space="preserve"> 1. 굴착기(무한궤도)(0.2㎥)</t>
  </si>
  <si>
    <t>32</t>
  </si>
  <si>
    <t>471(26.8)</t>
  </si>
  <si>
    <t>당초경비</t>
  </si>
  <si>
    <t xml:space="preserve"> 새들붙이분수전(강,동,PE)</t>
  </si>
  <si>
    <t xml:space="preserve">  재료비 : 36,950 ÷ 9.11 = 4,055.9</t>
  </si>
  <si>
    <t xml:space="preserve">    소  계 :                   2,905.6</t>
  </si>
  <si>
    <t xml:space="preserve"> 3. 공구손료(스크리드 등) 및 잡재료비(철선 등) (노무비의 3%)</t>
  </si>
  <si>
    <t xml:space="preserve"> 2. 살  포 : 아스팔트스프레이어 (400ℓ)</t>
  </si>
  <si>
    <t xml:space="preserve">   재료비 : 6,595</t>
  </si>
  <si>
    <t xml:space="preserve">    경  비 : 13,873 ÷ 6.63 = 2,092.4</t>
  </si>
  <si>
    <t>D/M</t>
  </si>
  <si>
    <t>아스팔트 기층 포설및다짐</t>
  </si>
  <si>
    <t xml:space="preserve">    노무비 : 49,778 ÷ 40 × 0.5대 = 622.2</t>
  </si>
  <si>
    <t xml:space="preserve">    KP접합부속(D225mm) 46,200 × 1EA = 46,200</t>
  </si>
  <si>
    <t xml:space="preserve">  q = 0.2      f = 1      k = 0.9</t>
  </si>
  <si>
    <t>폐기물상차</t>
  </si>
  <si>
    <t xml:space="preserve">  ※ 1일 시공량 : Qd = 8,000㎡/일</t>
  </si>
  <si>
    <t xml:space="preserve"> 3. 다 짐 : 진동로울러(핸드가이드식) (0.7Ton)</t>
  </si>
  <si>
    <t xml:space="preserve">    소  계 :                 20,894.7</t>
  </si>
  <si>
    <t xml:space="preserve"> 포장재</t>
  </si>
  <si>
    <t>콘크리트포장(인력포설)</t>
  </si>
  <si>
    <t>41.교통통제및안전처리(공구연장500m이상)[일]</t>
  </si>
  <si>
    <t>달러($)</t>
  </si>
  <si>
    <t>명    칭</t>
  </si>
  <si>
    <t>단산25참조</t>
  </si>
  <si>
    <t xml:space="preserve">  되메우기</t>
  </si>
  <si>
    <t>44.아스팔트운반[D/M]</t>
  </si>
  <si>
    <t xml:space="preserve">    공사중표지판 및 주의표지판 (0.9×1.8m) :  4 개</t>
  </si>
  <si>
    <t xml:space="preserve">    재료비 : 23,424 ÷ 425 =  55.1</t>
  </si>
  <si>
    <t xml:space="preserve">               Cms                        20</t>
  </si>
  <si>
    <t>9. 트럭탑재형크레인</t>
  </si>
  <si>
    <t>유리알</t>
  </si>
  <si>
    <t>직   접   노   무   비</t>
  </si>
  <si>
    <t>대형브레이커+0.2㎥</t>
  </si>
  <si>
    <t xml:space="preserve">    노무비 : 49,778 ÷ 11.25 = 4,424.7</t>
  </si>
  <si>
    <t xml:space="preserve">    Q = ──────────── = ────────────── = 19.5 ㎥/hr</t>
  </si>
  <si>
    <t>Ton</t>
  </si>
  <si>
    <t>541(25.1)</t>
  </si>
  <si>
    <t xml:space="preserve">    보통인부 : 172,068 ×1.0인 ÷ Qd = 172,068 ×1 ÷ 320 = 537.7</t>
  </si>
  <si>
    <t>구역화물</t>
  </si>
  <si>
    <t xml:space="preserve"> 차선도색</t>
  </si>
  <si>
    <t>4.1</t>
  </si>
  <si>
    <t>안전시설비</t>
  </si>
  <si>
    <t>혼합골재(보조기층재)</t>
  </si>
  <si>
    <t xml:space="preserve">    경  비 : 13,873 ÷ 32.5 =   426.8</t>
  </si>
  <si>
    <t>보도용 블록 재설치(소형)</t>
  </si>
  <si>
    <t xml:space="preserve"> 새들분기관접합</t>
  </si>
  <si>
    <t xml:space="preserve">    노무비 : 5,241 + 3,147.7 + 1,933.2 + 1,327.4 = 11,649</t>
  </si>
  <si>
    <t>1/8*16/12*25/20</t>
  </si>
  <si>
    <t xml:space="preserve">      계   : 5,692.7</t>
  </si>
  <si>
    <t xml:space="preserve">    포 장 공 : 273,308 × 3 인 ÷ Qd = 273,308 × 3 ÷ 260 =  3,153.5</t>
  </si>
  <si>
    <t xml:space="preserve"> 3. 공구손료 및 경장비 (노무비의 2%)</t>
  </si>
  <si>
    <t>57</t>
  </si>
  <si>
    <t>233(23.12)</t>
  </si>
  <si>
    <t xml:space="preserve"> </t>
  </si>
  <si>
    <t xml:space="preserve"> 1.  트럭트랙터및평판트레일러(20Ton)</t>
  </si>
  <si>
    <t>21.나사조임식이음관접합 (D25mm) [개소]</t>
  </si>
  <si>
    <t>3800ℓ</t>
  </si>
  <si>
    <t>19</t>
  </si>
  <si>
    <t>㎥</t>
  </si>
  <si>
    <t>D80mm</t>
  </si>
  <si>
    <t>당초노무비</t>
  </si>
  <si>
    <t>15%</t>
  </si>
  <si>
    <t xml:space="preserve">    노무비 : 4,424.7 + 4,424.7 = 8,849.4</t>
  </si>
  <si>
    <t xml:space="preserve">  경  비 : 13,873 ÷ 23.4 × 90% = 533.5</t>
  </si>
  <si>
    <t>폭30cm×1m</t>
  </si>
  <si>
    <t>750(26.8)</t>
  </si>
  <si>
    <t xml:space="preserve">    노무비 : 49,778 ÷ 23.75 =  2,095.9</t>
  </si>
  <si>
    <t xml:space="preserve">    재료비 :  6,739 ÷ 45 =   149.7</t>
  </si>
  <si>
    <t>8%</t>
  </si>
  <si>
    <t xml:space="preserve">    특별인부 : 226,122 × 2인 ÷ Qd = 226,122 × 2 ÷ 190 = 2,380.2</t>
  </si>
  <si>
    <t>호  표</t>
  </si>
  <si>
    <t xml:space="preserve">    경  비 : 331</t>
  </si>
  <si>
    <t xml:space="preserve">    재료비 : 10,306 × 0.21 =  2,164.2</t>
  </si>
  <si>
    <t>1.01%</t>
  </si>
  <si>
    <t xml:space="preserve">    경  비 : 19,154 ÷ 9 = 2,128.2</t>
  </si>
  <si>
    <t xml:space="preserve">    노무비 : 59,020 ÷ 1.16×N1×2회 = 59,020 ÷ 1.16×6×2 = 610,551.7</t>
  </si>
  <si>
    <t xml:space="preserve">    소  계 :  23,453</t>
  </si>
  <si>
    <t xml:space="preserve"> 4. 합  계</t>
  </si>
  <si>
    <t xml:space="preserve">    L = 1.0km     V = 20km/hr      E = 0.9</t>
  </si>
  <si>
    <t xml:space="preserve">    특별인부 : 226,122 ×1.0인 ÷ Qd = 226,122 ×1 ÷ 500 = 452.2</t>
  </si>
  <si>
    <t>마르크(M)</t>
  </si>
  <si>
    <t>17</t>
  </si>
  <si>
    <t>단산27참조</t>
  </si>
  <si>
    <t>2.</t>
  </si>
  <si>
    <t xml:space="preserve">    자주식 운반대수   :       N2 = 2대</t>
  </si>
  <si>
    <t xml:space="preserve">    경  비 : 884.8 + 1,256.4 = 2,141</t>
  </si>
  <si>
    <t>26.제수밸브 부설 및 접합(D80mm)[개소]</t>
  </si>
  <si>
    <t xml:space="preserve"> 1. 인 력</t>
  </si>
  <si>
    <t>59</t>
  </si>
  <si>
    <t>㎡</t>
  </si>
  <si>
    <t xml:space="preserve"> KP식곡관</t>
  </si>
  <si>
    <t>2.2</t>
  </si>
  <si>
    <t xml:space="preserve">    보통인부 : 172,068 × 2.0인 ÷ Qd = 172,068 × 2 ÷ 3,400 = 101.2</t>
  </si>
  <si>
    <t>hr</t>
  </si>
  <si>
    <t>711(26.5)</t>
  </si>
  <si>
    <t>*사급자재대</t>
  </si>
  <si>
    <t xml:space="preserve">    소  계 :                  5,603.4</t>
  </si>
  <si>
    <t xml:space="preserve"> 1. 재료비 : 별도계상</t>
  </si>
  <si>
    <t>산   재   보   험   료</t>
  </si>
  <si>
    <t>유통물가</t>
  </si>
  <si>
    <t xml:space="preserve">    팁(날)(노면파쇄기용) 6,000 × 0.69개 ÷ 14.28㎡ = 289.9</t>
  </si>
  <si>
    <t>+굴착기(0.2㎥)</t>
  </si>
  <si>
    <t xml:space="preserve">   굴착기(무한궤도)(0.2㎥)</t>
  </si>
  <si>
    <t>KSM-6080(황색,R3)</t>
  </si>
  <si>
    <t>하18(26.8)</t>
  </si>
  <si>
    <t xml:space="preserve">    보통인부 172,068  × 0.10 = 17,206.8</t>
  </si>
  <si>
    <t>순</t>
  </si>
  <si>
    <t xml:space="preserve">    재료비 :  4,186 ÷ 19.5 =   214.6</t>
  </si>
  <si>
    <t>로우더(타이어)+소형노면파쇄기</t>
  </si>
  <si>
    <t>18. 아스팔트 디스트리뷰터</t>
  </si>
  <si>
    <t>5. 굴착기(무한궤도)</t>
  </si>
  <si>
    <t>가</t>
  </si>
  <si>
    <t xml:space="preserve">  보조기층운반</t>
  </si>
  <si>
    <t>소규모포설,t=7.5cm이하</t>
  </si>
  <si>
    <t xml:space="preserve">    재료비 : 55,935.3 + 5,687 = 61,622</t>
  </si>
  <si>
    <t xml:space="preserve">    보도용 블록 : 1.08㎡  - 재활용</t>
  </si>
  <si>
    <t>아스콘표층 절삭 후 덧씌우기</t>
  </si>
  <si>
    <t xml:space="preserve">    소  계 :  5,281.9</t>
  </si>
  <si>
    <t xml:space="preserve">    노무비 : 36,248 ÷ 19.5 = 1,858.8</t>
  </si>
  <si>
    <t xml:space="preserve">    경  비 :  2,064 ÷ 62.5 =  33</t>
  </si>
  <si>
    <t>12. 로우더(타이어)+소형노면파쇄기</t>
  </si>
  <si>
    <t>24</t>
  </si>
  <si>
    <t>14"×3.2mm</t>
  </si>
  <si>
    <t xml:space="preserve">  Cm = t1+t2+t3+t4+t5 = 5.1+45.43+0.8+0.42+0.5 = 52.25</t>
  </si>
  <si>
    <t xml:space="preserve">     계   : 166,306</t>
  </si>
  <si>
    <t xml:space="preserve">   노무비 : 73,522.4 + 24,089.5 = 97,611</t>
  </si>
  <si>
    <t xml:space="preserve">  소  계 :                         3,195.3</t>
  </si>
  <si>
    <t>진동 로울러(핸드가이드식)</t>
  </si>
  <si>
    <t>177(26.8)</t>
  </si>
  <si>
    <t>858(26.7)</t>
  </si>
  <si>
    <t>배 관 공(수도)</t>
  </si>
  <si>
    <t xml:space="preserve">    인부소계 : 2,474.2</t>
  </si>
  <si>
    <t xml:space="preserve">     계   : 101,631</t>
  </si>
  <si>
    <t xml:space="preserve">    소  계 :                 12,852</t>
  </si>
  <si>
    <t>RSC-4</t>
  </si>
  <si>
    <t>2026.8</t>
  </si>
  <si>
    <t xml:space="preserve">     계   : 98,574</t>
  </si>
  <si>
    <t>아스팔트 디스트리뷰터</t>
  </si>
  <si>
    <t xml:space="preserve">    소  계 :                 10,796.7</t>
  </si>
  <si>
    <t xml:space="preserve"> 1. 접  합</t>
  </si>
  <si>
    <t xml:space="preserve">  K = 1.0    qo = 1.7     f = 1.0</t>
  </si>
  <si>
    <t>B-Type, t=20cm</t>
  </si>
  <si>
    <t xml:space="preserve">    소  계 :                 10,937</t>
  </si>
  <si>
    <t>BOX하월</t>
  </si>
  <si>
    <t>33.보조기층포설및다짐 (인력식 소규모 장비사용 시공) [㎥]</t>
  </si>
  <si>
    <t>'26年 개정</t>
  </si>
  <si>
    <t xml:space="preserve">               Cm                         18</t>
  </si>
  <si>
    <t>4</t>
  </si>
  <si>
    <t xml:space="preserve">       60·q·f·E      60×9×1×0.9</t>
  </si>
  <si>
    <t>1035(23.10)</t>
  </si>
  <si>
    <t>4</t>
  </si>
  <si>
    <t xml:space="preserve"> 2. 재료비 (팁(날) 소모량)</t>
  </si>
  <si>
    <t>덤프트럭(자동덮개)</t>
  </si>
  <si>
    <t>브레이카손료</t>
  </si>
  <si>
    <t>노임단가</t>
  </si>
  <si>
    <t>규   격</t>
  </si>
  <si>
    <t xml:space="preserve"> 1. 운반비(10.5ton 구역화물운임)</t>
  </si>
  <si>
    <t xml:space="preserve">     885,000 × 5% = 44,250</t>
  </si>
  <si>
    <t xml:space="preserve">      계   : 255,793</t>
  </si>
  <si>
    <t>19.부단수천공 새들분수전 분기 (D90×25mm) [개소]</t>
  </si>
  <si>
    <t xml:space="preserve">    재료비 :  10,188 ÷ 6.63 =  1,536.6</t>
  </si>
  <si>
    <t>손   료</t>
  </si>
  <si>
    <t xml:space="preserve">      계   : 12,848</t>
  </si>
  <si>
    <t xml:space="preserve">    구역화물(10.5톤,30km) 133,480 ÷ 1.1 ÷ 10.5 × 0.2 = 2,311.3</t>
  </si>
  <si>
    <t xml:space="preserve">    경  비 :  6,522 ÷ 62.5 =  104.3</t>
  </si>
  <si>
    <t xml:space="preserve">    노무비 : 49,778 ÷ 62.5 =  796.4</t>
  </si>
  <si>
    <t xml:space="preserve">    경  비 :  9,986 ÷ 40 × 0.5대 = 124.8</t>
  </si>
  <si>
    <t xml:space="preserve">  &lt; 2024년 품셈개정. 유지보수 2-1-3 &gt;</t>
  </si>
  <si>
    <t xml:space="preserve">      계   : 3,873</t>
  </si>
  <si>
    <t xml:space="preserve">    재료비 : 543.3 + 223.2 + 542.9 = 1,309</t>
  </si>
  <si>
    <t xml:space="preserve"> 5. 합  계</t>
  </si>
  <si>
    <t xml:space="preserve">    노무비 : 59,020 ÷ 4.1 = 14,395.1</t>
  </si>
  <si>
    <t>보창,제일</t>
  </si>
  <si>
    <t xml:space="preserve">      계   : 74,154</t>
  </si>
  <si>
    <t xml:space="preserve">     계   : 7,035</t>
  </si>
  <si>
    <t xml:space="preserve"> 5. 합   계</t>
  </si>
  <si>
    <t xml:space="preserve">     계   : 115,289</t>
  </si>
  <si>
    <t xml:space="preserve">     계   : 1,118,250</t>
  </si>
  <si>
    <t xml:space="preserve">         60·q·f·E       60×12.19×0.77×0.9</t>
  </si>
  <si>
    <t xml:space="preserve">   소계 : 60,054.9</t>
  </si>
  <si>
    <t xml:space="preserve">  t1 = Cms×n / (60×Eo) = 38.4×5.18 / (60×0.65) = 5.1</t>
  </si>
  <si>
    <t>ℓ</t>
  </si>
  <si>
    <t xml:space="preserve"> 제수밸브 부설</t>
  </si>
  <si>
    <t>수동식,백색파선</t>
  </si>
  <si>
    <t xml:space="preserve">    재료비 :  6,739 ÷ 31.25 =  215.6</t>
  </si>
  <si>
    <t xml:space="preserve">    보통인부 : 172,068 ×1.0인 ÷ Qd = 172,068 ×1 ÷ 500 = 344.1</t>
  </si>
  <si>
    <t>41</t>
  </si>
  <si>
    <t xml:space="preserve">    소  계 :                231.4</t>
  </si>
  <si>
    <t xml:space="preserve"> 4. 들어내기 : 굴착기(무한궤도)(0.2㎥)</t>
  </si>
  <si>
    <t>B</t>
  </si>
  <si>
    <t xml:space="preserve">    보통인부 :  172,068 × 2인 ÷ Qd =  172,068 × 2 ÷ 90 = 3,823.7</t>
  </si>
  <si>
    <t xml:space="preserve">     계   : 586</t>
  </si>
  <si>
    <t xml:space="preserve">  중기운반</t>
  </si>
  <si>
    <t xml:space="preserve">   -----------------------------------------</t>
  </si>
  <si>
    <t xml:space="preserve">    재료비 : 185.9 + 107.8 = 293.7</t>
  </si>
  <si>
    <t>단산29참조</t>
  </si>
  <si>
    <t>식</t>
  </si>
  <si>
    <t>식</t>
  </si>
  <si>
    <t>도        급        액</t>
  </si>
  <si>
    <t xml:space="preserve">  아스콘표층 절삭 후 덧씌우기</t>
  </si>
  <si>
    <t>D40~50mm</t>
  </si>
  <si>
    <t xml:space="preserve">    배관공(수도) : 262,580 × 0.10 = 26,258</t>
  </si>
  <si>
    <t>7. 덤프트럭(자동덮개)</t>
  </si>
  <si>
    <t>H</t>
  </si>
  <si>
    <t xml:space="preserve">    노무비 : 2,270 + 3,441.3 + 1,858.8 = 7,570</t>
  </si>
  <si>
    <t>경     비</t>
  </si>
  <si>
    <t xml:space="preserve">    인부소계 : 6,216.5</t>
  </si>
  <si>
    <t>D200mm,표준형</t>
  </si>
  <si>
    <t xml:space="preserve">   소계 : 62,154.7</t>
  </si>
  <si>
    <t xml:space="preserve">    22,556.2 × 1% = 225.5</t>
  </si>
  <si>
    <t>D200mm,표준형</t>
  </si>
  <si>
    <t>1/8*16/12*25/20*14/12</t>
  </si>
  <si>
    <t>STS 유니온 (나사식)</t>
  </si>
  <si>
    <t>10~12Ton</t>
  </si>
  <si>
    <t>400ℓ</t>
  </si>
  <si>
    <t xml:space="preserve">    소  계 :                            2,136.5</t>
  </si>
  <si>
    <t xml:space="preserve">    물 탱 크         16000 L       1대</t>
  </si>
  <si>
    <t xml:space="preserve">      계   : 344,136</t>
  </si>
  <si>
    <t>(경비)</t>
  </si>
  <si>
    <t xml:space="preserve">  노무비 : 59,020 ÷ 9.29 = 6,353</t>
  </si>
  <si>
    <t>적용단가</t>
  </si>
  <si>
    <t xml:space="preserve">      계   : 3,582.6</t>
  </si>
  <si>
    <t>고   용   보   험   료</t>
  </si>
  <si>
    <t xml:space="preserve">    재료비 : 10,188 ÷ 18.72 × 0.90 = 489.8</t>
  </si>
  <si>
    <t xml:space="preserve">    노무비 : 59,020 ÷ 1.75 = 33,725.7</t>
  </si>
  <si>
    <t xml:space="preserve">    모래(부순모래) 26,000 × 1.1㎥ ÷ 100㎡ = 286   {모래보강 1cm기준}</t>
  </si>
  <si>
    <t xml:space="preserve">    소  계 :  69,722.8</t>
  </si>
  <si>
    <t xml:space="preserve">    경  비 :   258 ÷ 62.5 ×0.5대 =  2</t>
  </si>
  <si>
    <t>(1 + 2 + 3 )</t>
  </si>
  <si>
    <t>공 사 이 행 보증수수료</t>
  </si>
  <si>
    <t xml:space="preserve">  q = 15/2.0 × 1.175 = 8.81</t>
  </si>
  <si>
    <t xml:space="preserve">    포 장 공 : 273,308 × 4.0인 ÷ Qd = 273,308 × 4 ÷ 3,400 = 321.5</t>
  </si>
  <si>
    <t xml:space="preserve">     계   : 9,381</t>
  </si>
  <si>
    <t xml:space="preserve">                   N                            6</t>
  </si>
  <si>
    <t>2. 동력분무기</t>
  </si>
  <si>
    <t>주연료</t>
  </si>
  <si>
    <t>45</t>
  </si>
  <si>
    <t>터파기</t>
  </si>
  <si>
    <t xml:space="preserve">  사. 탠덤로울러(자주식) (5~8Ton)</t>
  </si>
  <si>
    <t xml:space="preserve">    재료비 : 22,944 ÷ 425 = 53.9</t>
  </si>
  <si>
    <t>보조기층포설및다짐</t>
  </si>
  <si>
    <t xml:space="preserve">  다. 동력분무기 (4.85kw)</t>
  </si>
  <si>
    <t xml:space="preserve">    재료비 : 9,767 ÷ 1.75 =  5,581.1</t>
  </si>
  <si>
    <t xml:space="preserve">    재료비 : 286 + 310.8 + 583.4 = 1,180</t>
  </si>
  <si>
    <t xml:space="preserve">    재료비 : 2,058</t>
  </si>
  <si>
    <t>부 대 공</t>
  </si>
  <si>
    <t>수도계량기및보호통 설치</t>
  </si>
  <si>
    <t xml:space="preserve">    보통인부 172,068  × 0.12 × 0.5 = 10,324</t>
  </si>
  <si>
    <t>173(26.8)</t>
  </si>
  <si>
    <t>F</t>
  </si>
  <si>
    <t xml:space="preserve">  석분운반</t>
  </si>
  <si>
    <t>37.차선도색(융착식,일반형)(수동식,백색실선) [㎡]</t>
  </si>
  <si>
    <t>동력분무기</t>
  </si>
  <si>
    <t>0.7Ton</t>
  </si>
  <si>
    <t xml:space="preserve">  원형밸브실설치</t>
  </si>
  <si>
    <t xml:space="preserve">    노무비 : 8,848.6 + 8,849.4 = 17,698</t>
  </si>
  <si>
    <t xml:space="preserve">    배관공(수도) 262,580  × 0.28  = 73,522.4</t>
  </si>
  <si>
    <t>7.사토운반(백호0.2㎥+덤프15Ton)[㎥]</t>
  </si>
  <si>
    <t>굴착기(무한궤도)</t>
  </si>
  <si>
    <t>×</t>
  </si>
  <si>
    <t xml:space="preserve">  플랜지접합</t>
  </si>
  <si>
    <t xml:space="preserve">    소  계 :                228.5</t>
  </si>
  <si>
    <t xml:space="preserve">    경  비 : 21,098 ÷ 17.95 = 1,175.3</t>
  </si>
  <si>
    <t xml:space="preserve">  라. 소모재료</t>
  </si>
  <si>
    <t xml:space="preserve">    소  계 :                  795.5</t>
  </si>
  <si>
    <t>60</t>
  </si>
  <si>
    <t>노무비</t>
  </si>
  <si>
    <t>상수도공</t>
  </si>
  <si>
    <t xml:space="preserve">        </t>
  </si>
  <si>
    <t xml:space="preserve">    경  비 : 11,117 × 0.64 =  7,114.8</t>
  </si>
  <si>
    <t>PE 필름(0.05mm)</t>
  </si>
  <si>
    <t>D90×63mm</t>
  </si>
  <si>
    <t xml:space="preserve"> 비    닐</t>
  </si>
  <si>
    <t xml:space="preserve">    노무비 : 422.7 + 1,505.3 = 1,928</t>
  </si>
  <si>
    <t xml:space="preserve">    재료비 :  8,487 ÷ 425 ×2대 =  39.9</t>
  </si>
  <si>
    <t>부72(26.8)</t>
  </si>
  <si>
    <t>합     계</t>
  </si>
  <si>
    <t xml:space="preserve">    상차비(VAT포함) 2,493.42 ÷ 1.1 × 0.2 = 453.3</t>
  </si>
  <si>
    <t xml:space="preserve">    노무비 : 2,474.2 + 1,106.1 = 3,580</t>
  </si>
  <si>
    <t xml:space="preserve">    경  비 :    804 ÷ 1,000 =  0.8</t>
  </si>
  <si>
    <t xml:space="preserve">    재료비 :  2,161 ÷ 1,000 =  2.1</t>
  </si>
  <si>
    <t xml:space="preserve">   배 관 공 : 247,897 × 0.094  = 23,302.3</t>
  </si>
  <si>
    <t xml:space="preserve">   재료비 : 25,870</t>
  </si>
  <si>
    <t>D80mm,표준형</t>
  </si>
  <si>
    <t>D × 0.08</t>
  </si>
  <si>
    <t>B × 0.00006</t>
  </si>
  <si>
    <t>간   접   노   무   비</t>
  </si>
  <si>
    <t xml:space="preserve">   노무비 : 3,517</t>
  </si>
  <si>
    <t>320~400mm</t>
  </si>
  <si>
    <t>20</t>
  </si>
  <si>
    <t xml:space="preserve">    경  비 : 2,271</t>
  </si>
  <si>
    <t xml:space="preserve">   재료비 :</t>
  </si>
  <si>
    <t>경  비 소수 1 미만 절하</t>
  </si>
  <si>
    <t>D20mm</t>
  </si>
  <si>
    <t xml:space="preserve">    재료비 : 4,055</t>
  </si>
  <si>
    <t xml:space="preserve"> 4. 살  수 : 물탱크 (5500ℓ)</t>
  </si>
  <si>
    <t xml:space="preserve">    재료비 :  102,946 ÷ 425 ×2대 = 484.4</t>
  </si>
  <si>
    <t xml:space="preserve">   노무비 : 3,676.1 + 2,753 = 6,429</t>
  </si>
  <si>
    <t xml:space="preserve"> 1. 기  계 (90%)</t>
  </si>
  <si>
    <t>114(26.8)</t>
  </si>
  <si>
    <t>D90mm</t>
  </si>
  <si>
    <t>page</t>
  </si>
  <si>
    <t>19.1%</t>
  </si>
  <si>
    <t>중기운반</t>
  </si>
  <si>
    <t xml:space="preserve">    To = (Cm-(t1+t3)) / Cm = (46.42-(20+20)) / 46.42 = 0.14</t>
  </si>
  <si>
    <t xml:space="preserve">    t1 = 20 min    t2 = (L/V)×2×60 = (2/40)×2×60 = 6</t>
  </si>
  <si>
    <t xml:space="preserve"> 4. 공구손료 및 경장비(라인마커,용해기)의 기계경비-(인력품의 10%)</t>
  </si>
  <si>
    <t xml:space="preserve">    재료비 : 50.9 + 104.6 = 155.5</t>
  </si>
  <si>
    <t xml:space="preserve">    경  비 : 19,136 ÷ 425 = 45</t>
  </si>
  <si>
    <t>제2호표</t>
  </si>
  <si>
    <t xml:space="preserve">      계   : 6,521</t>
  </si>
  <si>
    <t xml:space="preserve">    q = 15.0/1.6×1.30 = 12.19     E = 0.9     f = 0.77</t>
  </si>
  <si>
    <t>43</t>
  </si>
  <si>
    <t xml:space="preserve"> 플랜지단관</t>
  </si>
  <si>
    <t xml:space="preserve">    t3 = 20 min    t4 = 0.42min</t>
  </si>
  <si>
    <t xml:space="preserve">  나. 덤프트럭 (2.5Ton) : 자재,공구및 경장비 운반</t>
  </si>
  <si>
    <t xml:space="preserve"> 1. 재료비  &lt; 유리알 살포량은 '2022 교통노면표시 설치관리 업무편람(경찰청)' p.138 참조 &gt;</t>
  </si>
  <si>
    <t xml:space="preserve">  재료비 : 10,188 ÷ 23.4 × 90% = 391.8</t>
  </si>
  <si>
    <t xml:space="preserve">       3,600·q·k·f·E      3,600×0.2×0.9×1×0.65</t>
  </si>
  <si>
    <t xml:space="preserve">      계   : 2,331</t>
  </si>
  <si>
    <t>22. 덤프트럭</t>
  </si>
  <si>
    <t>787(26.8)</t>
  </si>
  <si>
    <t>B × 0.0101</t>
  </si>
  <si>
    <t>노</t>
  </si>
  <si>
    <t xml:space="preserve"> 레미콘(보령시)-사급</t>
  </si>
  <si>
    <t xml:space="preserve"> KP식이경소켓</t>
  </si>
  <si>
    <t>교통통제및안전처리</t>
  </si>
  <si>
    <t xml:space="preserve">    노무비 : 277.7 + 138.8 + 277.7 + 138.8 + 138.8 + 138.8 + 138.8 + 138.8 + 117.1 = 1,505.3</t>
  </si>
  <si>
    <t xml:space="preserve">    플랜지접합부속(D200mm) 16,000 × 1set = 16,000</t>
  </si>
  <si>
    <t>단산10참조</t>
  </si>
  <si>
    <t>단산8참조</t>
  </si>
  <si>
    <t xml:space="preserve">    보통인부 : 172,068 × 1인 ÷ (8hr × 4.1) = 5,245.9</t>
  </si>
  <si>
    <t>환 율 (/￦)</t>
  </si>
  <si>
    <t>(I + J)</t>
  </si>
  <si>
    <t>1.2</t>
  </si>
  <si>
    <t xml:space="preserve">    하차비(VAT포함) 2,261.69 ÷ 1.1 × 0.2 = 411.2</t>
  </si>
  <si>
    <t xml:space="preserve">    재료비 : 313.4 + 62.7 + 207.3 = 583.4</t>
  </si>
  <si>
    <t>20A</t>
  </si>
  <si>
    <t>865(26.7)</t>
  </si>
  <si>
    <t>0.51%</t>
  </si>
  <si>
    <t xml:space="preserve">    경  비 : 676.7 + 579.7 = 1,256.4</t>
  </si>
  <si>
    <t xml:space="preserve">    재료비 :  2,038 ÷ 40 =  50.9</t>
  </si>
  <si>
    <t xml:space="preserve">    소  계 :                         23.2</t>
  </si>
  <si>
    <t xml:space="preserve">      계   : 11,737.6</t>
  </si>
  <si>
    <t xml:space="preserve">     시간당 시공량 : Q = Qd ÷ 8hr = 360 ÷ 8 =  45 ㎡/hr</t>
  </si>
  <si>
    <t xml:space="preserve">  마. 머캐덤로울러(자주식) (10~12Ton)</t>
  </si>
  <si>
    <t>10(-7)</t>
  </si>
  <si>
    <t>26</t>
  </si>
  <si>
    <t xml:space="preserve">  수도용폴리에틸렌관</t>
  </si>
  <si>
    <t>일</t>
  </si>
  <si>
    <t>부단수천공 새들분수전 분기</t>
  </si>
  <si>
    <t xml:space="preserve">  t2 = 45.43 min (운반거리표 참조)</t>
  </si>
  <si>
    <t xml:space="preserve">    Q = 1.75 ㎥/hr</t>
  </si>
  <si>
    <t>상차비</t>
  </si>
  <si>
    <t xml:space="preserve">  라. 소  계</t>
  </si>
  <si>
    <t xml:space="preserve">    노무비 : 49,778 × 0.21 = 10,453.3</t>
  </si>
  <si>
    <t xml:space="preserve">    노무비 : 8,901</t>
  </si>
  <si>
    <t>로우더(타이어)</t>
  </si>
  <si>
    <t>6. 굴착기(무한궤도)</t>
  </si>
  <si>
    <t>1189(26.8)</t>
  </si>
  <si>
    <t>2026년(상)</t>
  </si>
  <si>
    <t xml:space="preserve"> 수도계량기및보호통</t>
  </si>
  <si>
    <t xml:space="preserve">    노무비 : 59,020 ÷ 425 ×2대 = 277.7</t>
  </si>
  <si>
    <t xml:space="preserve">    소  계 :                            234.1</t>
  </si>
  <si>
    <t>6</t>
  </si>
  <si>
    <t>관급자재대</t>
  </si>
  <si>
    <t xml:space="preserve">  ------------------------------------------</t>
  </si>
  <si>
    <t xml:space="preserve">    보통인부 :  172,068 × 2인 ÷ Qd =  172,068 × 2 ÷ 500 = 688.2</t>
  </si>
  <si>
    <t xml:space="preserve">    자재소계 : 22,556.2</t>
  </si>
  <si>
    <t xml:space="preserve">     시간당 시공량 : Q = Qd ÷ 8hr = 8,000 ÷ 8 = 1,000 ㎡/hr</t>
  </si>
  <si>
    <t xml:space="preserve">    보통인부 172,068  × 0.16 × 0.1 = 2,753</t>
  </si>
  <si>
    <t xml:space="preserve">    배관공(수도) 262,580  × 0.3 ÷ 40 = 1,969.3</t>
  </si>
  <si>
    <t>8</t>
  </si>
  <si>
    <t xml:space="preserve">  q = 15/2.0 × 1.2 = 9</t>
  </si>
  <si>
    <t>인</t>
  </si>
  <si>
    <t xml:space="preserve">    탠    덤         5~8 Ton       1대</t>
  </si>
  <si>
    <t xml:space="preserve">    노무비 : 49,778 ÷ 62.5 = 796.4</t>
  </si>
  <si>
    <t>740(26.7)</t>
  </si>
  <si>
    <t xml:space="preserve">   노무비 : 586</t>
  </si>
  <si>
    <t xml:space="preserve">  소  계 :                  12,601.3</t>
  </si>
  <si>
    <t xml:space="preserve">          Cms ×n      20 ×55.41</t>
  </si>
  <si>
    <t xml:space="preserve">      계   : 929,250</t>
  </si>
  <si>
    <t xml:space="preserve">    배관공(수도) 262,580  × 2인 ÷ 22 ÷ 6 = 3,978.4</t>
  </si>
  <si>
    <t>인</t>
  </si>
  <si>
    <t>단산12참조</t>
  </si>
  <si>
    <t xml:space="preserve"> 3. 잡재료비(주재료비의 1%)</t>
  </si>
  <si>
    <t xml:space="preserve">    경  비 : 784</t>
  </si>
  <si>
    <t>3.15%</t>
  </si>
  <si>
    <t xml:space="preserve">    경  비 : 121.8 + 104.3 = 226.1</t>
  </si>
  <si>
    <t xml:space="preserve">    보통인부 : 172,068 × 2 인 ÷ Qd = 172,068 × 2 ÷ 260 =  1,323.6</t>
  </si>
  <si>
    <t xml:space="preserve">    소  계 :                972.6</t>
  </si>
  <si>
    <t xml:space="preserve">    인력소계 : 39,207.8</t>
  </si>
  <si>
    <t xml:space="preserve">    소  계 : 3,517.9</t>
  </si>
  <si>
    <t>28</t>
  </si>
  <si>
    <t>3.56%</t>
  </si>
  <si>
    <t>덤프트럭 15Ton</t>
  </si>
  <si>
    <t xml:space="preserve">    재료비 :  11,619 ÷ 31.25 =  371.8</t>
  </si>
  <si>
    <t>간   접   재   료   비</t>
  </si>
  <si>
    <t xml:space="preserve">    경  비 : 13,873 ÷ 18.75 =   739.8</t>
  </si>
  <si>
    <t xml:space="preserve">    인력소계 : 134,699.7</t>
  </si>
  <si>
    <t>11.PE수도관 접합 및 부설 (D20mm) [m]</t>
  </si>
  <si>
    <t>22</t>
  </si>
  <si>
    <t xml:space="preserve">    재료비 :  11,619 ÷ 11.25 =   1,032.8</t>
  </si>
  <si>
    <t xml:space="preserve">    경  비 :  7,613 ÷ 31.25 =  243.6</t>
  </si>
  <si>
    <t xml:space="preserve">    노무비 : 6,216.5 + 4,462.9 = 10,679</t>
  </si>
  <si>
    <t xml:space="preserve">    배관공(수도) : 262,580 × 0.05 = 13,129</t>
  </si>
  <si>
    <t xml:space="preserve">         3,600·qo·k·f·E    3,600×0.2×1.1×1×0.7</t>
  </si>
  <si>
    <t xml:space="preserve">    재료비 :  10,188 ÷ 6.63 = 1,536.6</t>
  </si>
  <si>
    <t>모래</t>
  </si>
  <si>
    <t>2</t>
  </si>
  <si>
    <t>무</t>
  </si>
  <si>
    <t>단산14참조</t>
  </si>
  <si>
    <t>백호0.2㎥(기계90%+인력10%)</t>
  </si>
  <si>
    <t xml:space="preserve">    윙카등(GS-575) 1,500 × 500m × 0.3 = 225,000</t>
  </si>
  <si>
    <t xml:space="preserve">    노무비 : 49,778 ÷ 32.5 = 1,531.6</t>
  </si>
  <si>
    <t xml:space="preserve">           V1     V2            35     35</t>
  </si>
  <si>
    <t xml:space="preserve">      계   : 2,696</t>
  </si>
  <si>
    <t>조달26.8</t>
  </si>
  <si>
    <t xml:space="preserve">    3,185.4 × 10% = 318.5</t>
  </si>
  <si>
    <t xml:space="preserve">      계   : 2,112.6</t>
  </si>
  <si>
    <t xml:space="preserve">  ※ 1일 시공량 : Qd =  260㎡/일</t>
  </si>
  <si>
    <t xml:space="preserve">    Q = 0.64</t>
  </si>
  <si>
    <t>물가자료</t>
  </si>
  <si>
    <t>단산38참조</t>
  </si>
  <si>
    <t xml:space="preserve">    포 장 공 : 273,308 × 4.0인 ÷ 50㎥ = 21,864.6</t>
  </si>
  <si>
    <t xml:space="preserve">    노무비 : 906.2 + 906.2 = 1,812.4</t>
  </si>
  <si>
    <t xml:space="preserve">    소  계 :  6,429.1</t>
  </si>
  <si>
    <t xml:space="preserve">    n = q/(qo·K) = 12.19/(0.2×1.1) = 55.41 회/대</t>
  </si>
  <si>
    <t>플랜지접합부속</t>
  </si>
  <si>
    <t>재</t>
  </si>
  <si>
    <t xml:space="preserve"> 1. 공사안전표지</t>
  </si>
  <si>
    <t xml:space="preserve">    재료비 : 24,594.7 + 245.9 + 1,631.8 = 26,472</t>
  </si>
  <si>
    <t xml:space="preserve">    재료비 :</t>
  </si>
  <si>
    <t>로우더(0.95㎥) 손료</t>
  </si>
  <si>
    <t>품     명</t>
  </si>
  <si>
    <t>일위1참조</t>
  </si>
  <si>
    <t xml:space="preserve">    노면파쇄기        2.0m         1대</t>
  </si>
  <si>
    <t xml:space="preserve">  다 소   계</t>
  </si>
  <si>
    <t xml:space="preserve">           L      L             1      1</t>
  </si>
  <si>
    <t xml:space="preserve">         60 × 5,500 × E       60 × 5,500 × 0.9</t>
  </si>
  <si>
    <t xml:space="preserve">    노무비 :     0 ÷ 62.5 ×0.5대 =   0</t>
  </si>
  <si>
    <t>STS, D50mm, 역류방지</t>
  </si>
  <si>
    <t>합    계</t>
  </si>
  <si>
    <t>노인장기요양 보 험 료</t>
  </si>
  <si>
    <t>단산16참조</t>
  </si>
  <si>
    <t xml:space="preserve">    재료비 : 862</t>
  </si>
  <si>
    <t xml:space="preserve">    재료비 : 10,306 × 0.64 =  6,595.8</t>
  </si>
  <si>
    <t>47</t>
  </si>
  <si>
    <t>석분운반</t>
  </si>
  <si>
    <t xml:space="preserve"> 2. 기타안전시설</t>
  </si>
  <si>
    <t xml:space="preserve">      계   : 5,559.8</t>
  </si>
  <si>
    <t xml:space="preserve">   노무비 : 52,516 + 17,206.8 + 31,857.9 = 101,580</t>
  </si>
  <si>
    <t xml:space="preserve">    배관공(수도) 262,580  × 0.2 × 0.1 = 5,251.6</t>
  </si>
  <si>
    <t>탠덤 로울러(자주식)</t>
  </si>
  <si>
    <t>1.5Ton</t>
  </si>
  <si>
    <t>5~8Ton</t>
  </si>
  <si>
    <t xml:space="preserve"> 수도관자재</t>
  </si>
  <si>
    <t xml:space="preserve"> PE 청동밸브소켓</t>
  </si>
  <si>
    <t xml:space="preserve">    노무비 : 43 + 36.2 = 79</t>
  </si>
  <si>
    <t>8.석분부설 및 다짐(백호0.2㎥(기계90%+인력10%))[㎥]</t>
  </si>
  <si>
    <t xml:space="preserve">    소  계 :                  2,697.3</t>
  </si>
  <si>
    <t xml:space="preserve">    경  비 : 666</t>
  </si>
  <si>
    <t>타이어 로울러(자주식)</t>
  </si>
  <si>
    <t>10. 크레인(타이어)</t>
  </si>
  <si>
    <t>8~15Ton</t>
  </si>
  <si>
    <t xml:space="preserve">         1,000×V×W×D×E×f      1,000×1×0.65×0.3×0.6×1</t>
  </si>
  <si>
    <t>D</t>
  </si>
  <si>
    <t xml:space="preserve">  텍코팅(인력식)</t>
  </si>
  <si>
    <t xml:space="preserve">    노무비 : 59,020 ÷ 6.63 =  8,901.9</t>
  </si>
  <si>
    <t xml:space="preserve">    포 장 공 : 273,308 ×2.0인 ÷ Qd = 273,308 ×2 ÷ 320 = 1,708.1</t>
  </si>
  <si>
    <t xml:space="preserve">    노무비 : 2,245.8 + 1,475.5 + 1,812.4 + 622.2 = 6,155</t>
  </si>
  <si>
    <t>물</t>
  </si>
  <si>
    <t>597(26.8)</t>
  </si>
  <si>
    <t>J</t>
  </si>
  <si>
    <t>료</t>
  </si>
  <si>
    <t xml:space="preserve">    소  계 :                   1,104.1</t>
  </si>
  <si>
    <t xml:space="preserve"> 4. 기계경비</t>
  </si>
  <si>
    <t>4.폐기물상차 (백호0.2㎥) [㎥]</t>
  </si>
  <si>
    <t>산   출   근   거</t>
  </si>
  <si>
    <t>아스팔트포장깨기</t>
  </si>
  <si>
    <t xml:space="preserve">   보통인부 : 172,068 × 0.253  = 43,533.2</t>
  </si>
  <si>
    <t xml:space="preserve">      계   : 55,991</t>
  </si>
  <si>
    <t xml:space="preserve">    t1 = ───── = ────── = 23.09</t>
  </si>
  <si>
    <t>커 터</t>
  </si>
  <si>
    <t>당초재료비</t>
  </si>
  <si>
    <t>10%</t>
  </si>
  <si>
    <t>20Ton</t>
  </si>
  <si>
    <t>융착식 프라이머</t>
  </si>
  <si>
    <t>D200mm</t>
  </si>
  <si>
    <t>공종</t>
  </si>
  <si>
    <t xml:space="preserve"> 기존구조물깨기</t>
  </si>
  <si>
    <t>순 공 사 비</t>
  </si>
  <si>
    <t xml:space="preserve">    소  계 :                   39.1</t>
  </si>
  <si>
    <t xml:space="preserve">     계   : 5,281</t>
  </si>
  <si>
    <t xml:space="preserve">     계   : 49,323</t>
  </si>
  <si>
    <t xml:space="preserve">   노무비 : 5,251.6 + 4,129.6 = 9,381</t>
  </si>
  <si>
    <t>3.</t>
  </si>
  <si>
    <t>파운드(L)</t>
  </si>
  <si>
    <t/>
  </si>
  <si>
    <t>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</si>
</sst>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9" formatCode="#,##0.0########"/>
    <numFmt numFmtId="180" formatCode="#,##0.##"/>
    <numFmt numFmtId="181" formatCode="#,##0.#######"/>
  </numFmts>
  <fonts count="6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sz val="13"/>
      <color indexed="8"/>
      <name val="Arial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115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0" fillId="0" borderId="0" xfId="0" applyNumberFormat="1"/>
    <xf numFmtId="3" fontId="3" fillId="0" borderId="13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8" xfId="0" applyBorder="1"/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19" xfId="0" applyBorder="1"/>
    <xf numFmtId="179" fontId="0" fillId="0" borderId="19" xfId="0" applyNumberFormat="1" applyBorder="1"/>
    <xf numFmtId="0" fontId="0" fillId="0" borderId="20" xfId="0" applyBorder="1"/>
    <xf numFmtId="0" fontId="0" fillId="0" borderId="19" xfId="0" applyBorder="1" applyAlignment="1">
      <alignment horizontal="center"/>
    </xf>
    <xf numFmtId="3" fontId="0" fillId="0" borderId="19" xfId="0" applyNumberFormat="1" applyBorder="1" applyAlignment="1">
      <alignment horizontal="right"/>
    </xf>
    <xf numFmtId="3" fontId="0" fillId="0" borderId="19" xfId="0" applyNumberFormat="1" applyBorder="1"/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5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6" xfId="0" applyBorder="1"/>
    <xf numFmtId="0" fontId="0" fillId="0" borderId="9" xfId="0" applyBorder="1"/>
    <xf numFmtId="3" fontId="2" fillId="0" borderId="13" xfId="0" applyNumberFormat="1" applyFont="1" applyBorder="1" applyAlignment="1">
      <alignment horizontal="left" vertical="center"/>
    </xf>
    <xf numFmtId="3" fontId="2" fillId="0" borderId="14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vertical="center"/>
    </xf>
    <xf numFmtId="3" fontId="3" fillId="0" borderId="17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left" vertical="center"/>
    </xf>
    <xf numFmtId="180" fontId="3" fillId="0" borderId="14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right" vertical="center"/>
    </xf>
    <xf numFmtId="180" fontId="3" fillId="0" borderId="8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3" fontId="2" fillId="0" borderId="31" xfId="0" applyNumberFormat="1" applyFont="1" applyBorder="1" applyAlignment="1">
      <alignment horizontal="left" vertical="center"/>
    </xf>
    <xf numFmtId="3" fontId="2" fillId="0" borderId="4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vertical="center"/>
    </xf>
    <xf numFmtId="3" fontId="3" fillId="0" borderId="31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2" fillId="0" borderId="4" xfId="0" applyNumberFormat="1" applyFont="1" applyBorder="1" applyAlignment="1">
      <alignment horizontal="right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right" vertical="center"/>
    </xf>
    <xf numFmtId="3" fontId="2" fillId="0" borderId="15" xfId="0" applyNumberFormat="1" applyFont="1" applyBorder="1" applyAlignment="1">
      <alignment horizontal="left" vertical="center"/>
    </xf>
    <xf numFmtId="179" fontId="3" fillId="0" borderId="14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32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23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33" xfId="0" applyNumberFormat="1" applyFont="1" applyBorder="1" applyAlignment="1">
      <alignment horizontal="left" vertical="center"/>
    </xf>
    <xf numFmtId="3" fontId="3" fillId="0" borderId="29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7" xfId="0" applyNumberFormat="1" applyFont="1" applyBorder="1" applyAlignment="1">
      <alignment horizontal="left" vertical="center"/>
    </xf>
    <xf numFmtId="3" fontId="2" fillId="0" borderId="34" xfId="0" applyNumberFormat="1" applyFont="1" applyBorder="1" applyAlignment="1">
      <alignment horizontal="center" vertical="center"/>
    </xf>
    <xf numFmtId="3" fontId="2" fillId="0" borderId="3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39" xfId="0" applyNumberFormat="1" applyFont="1" applyBorder="1" applyAlignment="1">
      <alignment horizontal="center" vertical="center"/>
    </xf>
    <xf numFmtId="3" fontId="2" fillId="0" borderId="40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41" xfId="0" applyNumberFormat="1" applyFont="1" applyBorder="1" applyAlignment="1">
      <alignment horizontal="center" vertical="center"/>
    </xf>
    <xf numFmtId="3" fontId="2" fillId="0" borderId="36" xfId="0" applyNumberFormat="1" applyFont="1" applyBorder="1" applyAlignment="1">
      <alignment horizontal="center" vertical="center"/>
    </xf>
    <xf numFmtId="3" fontId="2" fillId="0" borderId="37" xfId="0" applyNumberFormat="1" applyFont="1" applyBorder="1" applyAlignment="1">
      <alignment horizontal="center" vertical="center"/>
    </xf>
    <xf numFmtId="3" fontId="2" fillId="0" borderId="38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3" fillId="0" borderId="23" xfId="0" applyNumberFormat="1" applyFont="1" applyBorder="1" applyAlignment="1">
      <alignment vertical="center"/>
    </xf>
    <xf numFmtId="181" fontId="3" fillId="0" borderId="23" xfId="0" applyNumberFormat="1" applyFont="1" applyBorder="1" applyAlignment="1">
      <alignment vertical="center"/>
    </xf>
    <xf numFmtId="180" fontId="3" fillId="0" borderId="23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180" fontId="3" fillId="0" borderId="6" xfId="0" applyNumberFormat="1" applyFont="1" applyBorder="1" applyAlignment="1">
      <alignment vertical="center"/>
    </xf>
    <xf numFmtId="181" fontId="3" fillId="0" borderId="6" xfId="0" applyNumberFormat="1" applyFont="1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3" width="4.140625" customWidth="1"/>
    <col min="4" max="4" width="29.42578125" customWidth="1"/>
    <col min="5" max="5" width="7" customWidth="1"/>
    <col min="6" max="6" width="23.5703125" customWidth="1"/>
    <col min="7" max="7" width="8.28515625" customWidth="1"/>
    <col min="8" max="8" width="54.28515625" customWidth="1"/>
  </cols>
  <sheetData>
    <row r="1" spans="2:8" ht="24.95" customHeight="1" x14ac:dyDescent="0.2">
      <c r="B1" s="95" t="s">
        <v>834</v>
      </c>
      <c r="C1" s="95"/>
      <c r="D1" s="95"/>
      <c r="E1" s="95"/>
      <c r="F1" s="95"/>
      <c r="G1" s="95"/>
      <c r="H1" s="95"/>
    </row>
    <row r="2" spans="2:8" ht="9.9499999999999993" customHeight="1" x14ac:dyDescent="0.2">
      <c r="B2" s="96"/>
      <c r="C2" s="96"/>
      <c r="D2" s="96"/>
      <c r="E2" s="96"/>
      <c r="F2" s="96"/>
      <c r="G2" s="96"/>
      <c r="H2" s="96"/>
    </row>
    <row r="3" spans="2:8" ht="19.7" customHeight="1" x14ac:dyDescent="0.2">
      <c r="B3" s="93" t="s">
        <v>237</v>
      </c>
      <c r="C3" s="94"/>
      <c r="D3" s="94"/>
      <c r="E3" s="1" t="s">
        <v>129</v>
      </c>
      <c r="F3" s="2" t="s">
        <v>713</v>
      </c>
      <c r="G3" s="2" t="s">
        <v>549</v>
      </c>
      <c r="H3" s="3" t="s">
        <v>1522</v>
      </c>
    </row>
    <row r="4" spans="2:8" ht="14.1" customHeight="1" x14ac:dyDescent="0.2">
      <c r="B4" s="70" t="s">
        <v>1542</v>
      </c>
      <c r="C4" s="83" t="s">
        <v>1473</v>
      </c>
      <c r="D4" s="84" t="s">
        <v>909</v>
      </c>
      <c r="E4" s="85" t="s">
        <v>432</v>
      </c>
      <c r="F4" s="71">
        <f>내역서!H83</f>
        <v>0</v>
      </c>
      <c r="G4" s="71" t="s">
        <v>1542</v>
      </c>
      <c r="H4" s="86" t="s">
        <v>1542</v>
      </c>
    </row>
    <row r="5" spans="2:8" ht="14.1" customHeight="1" x14ac:dyDescent="0.2">
      <c r="B5" s="70" t="s">
        <v>1542</v>
      </c>
      <c r="C5" s="83" t="s">
        <v>1518</v>
      </c>
      <c r="D5" s="84" t="s">
        <v>1441</v>
      </c>
      <c r="E5" s="85" t="s">
        <v>1453</v>
      </c>
      <c r="F5" s="71">
        <f>내역서!L81</f>
        <v>0</v>
      </c>
      <c r="G5" s="71" t="s">
        <v>1542</v>
      </c>
      <c r="H5" s="86" t="s">
        <v>1542</v>
      </c>
    </row>
    <row r="6" spans="2:8" ht="14.1" customHeight="1" x14ac:dyDescent="0.2">
      <c r="B6" s="70" t="s">
        <v>1542</v>
      </c>
      <c r="C6" s="83" t="s">
        <v>822</v>
      </c>
      <c r="D6" s="87" t="s">
        <v>653</v>
      </c>
      <c r="E6" s="88" t="s">
        <v>599</v>
      </c>
      <c r="F6" s="18"/>
      <c r="G6" s="57" t="s">
        <v>1542</v>
      </c>
      <c r="H6" s="19" t="s">
        <v>1542</v>
      </c>
    </row>
    <row r="7" spans="2:8" ht="14.1" customHeight="1" x14ac:dyDescent="0.2">
      <c r="B7" s="70" t="s">
        <v>1542</v>
      </c>
      <c r="C7" s="16" t="s">
        <v>1542</v>
      </c>
      <c r="D7" s="87" t="s">
        <v>947</v>
      </c>
      <c r="E7" s="88" t="s">
        <v>692</v>
      </c>
      <c r="F7" s="18">
        <f>TRUNC((F4+F5+F6),0)</f>
        <v>0</v>
      </c>
      <c r="G7" s="57" t="s">
        <v>1542</v>
      </c>
      <c r="H7" s="19" t="s">
        <v>1272</v>
      </c>
    </row>
    <row r="8" spans="2:8" ht="14.1" customHeight="1" x14ac:dyDescent="0.2">
      <c r="B8" s="70" t="s">
        <v>1097</v>
      </c>
      <c r="C8" s="83" t="s">
        <v>1367</v>
      </c>
      <c r="D8" s="84" t="s">
        <v>1075</v>
      </c>
      <c r="E8" s="85" t="s">
        <v>1191</v>
      </c>
      <c r="F8" s="71">
        <f>내역서!J81</f>
        <v>0</v>
      </c>
      <c r="G8" s="71" t="s">
        <v>1542</v>
      </c>
      <c r="H8" s="86" t="s">
        <v>1542</v>
      </c>
    </row>
    <row r="9" spans="2:8" ht="14.1" customHeight="1" x14ac:dyDescent="0.2">
      <c r="B9" s="70" t="s">
        <v>1150</v>
      </c>
      <c r="C9" s="83" t="s">
        <v>1454</v>
      </c>
      <c r="D9" s="87" t="s">
        <v>1330</v>
      </c>
      <c r="E9" s="88" t="s">
        <v>486</v>
      </c>
      <c r="F9" s="18">
        <f>TRUNC(F8*0.191,0)</f>
        <v>0</v>
      </c>
      <c r="G9" s="57" t="s">
        <v>1346</v>
      </c>
      <c r="H9" s="19" t="s">
        <v>638</v>
      </c>
    </row>
    <row r="10" spans="2:8" ht="14.1" customHeight="1" x14ac:dyDescent="0.2">
      <c r="B10" s="70" t="s">
        <v>1097</v>
      </c>
      <c r="C10" s="16" t="s">
        <v>822</v>
      </c>
      <c r="D10" s="87" t="s">
        <v>947</v>
      </c>
      <c r="E10" s="88" t="s">
        <v>1233</v>
      </c>
      <c r="F10" s="18">
        <f>TRUNC((F8+F9),0)</f>
        <v>0</v>
      </c>
      <c r="G10" s="57" t="s">
        <v>1542</v>
      </c>
      <c r="H10" s="19" t="s">
        <v>504</v>
      </c>
    </row>
    <row r="11" spans="2:8" ht="14.1" customHeight="1" x14ac:dyDescent="0.2">
      <c r="B11" s="70" t="s">
        <v>348</v>
      </c>
      <c r="C11" s="83" t="s">
        <v>1542</v>
      </c>
      <c r="D11" s="84" t="s">
        <v>426</v>
      </c>
      <c r="E11" s="85" t="s">
        <v>1408</v>
      </c>
      <c r="F11" s="71">
        <f>내역서!N81</f>
        <v>0</v>
      </c>
      <c r="G11" s="71" t="s">
        <v>1542</v>
      </c>
      <c r="H11" s="86" t="s">
        <v>1542</v>
      </c>
    </row>
    <row r="12" spans="2:8" ht="14.1" customHeight="1" x14ac:dyDescent="0.2">
      <c r="B12" s="70" t="s">
        <v>1097</v>
      </c>
      <c r="C12" s="83" t="s">
        <v>1542</v>
      </c>
      <c r="D12" s="84" t="s">
        <v>1142</v>
      </c>
      <c r="E12" s="85" t="s">
        <v>751</v>
      </c>
      <c r="F12" s="4">
        <f>TRUNC(F10*0.0356,0)</f>
        <v>0</v>
      </c>
      <c r="G12" s="71" t="s">
        <v>1438</v>
      </c>
      <c r="H12" s="86" t="s">
        <v>147</v>
      </c>
    </row>
    <row r="13" spans="2:8" ht="14.1" customHeight="1" x14ac:dyDescent="0.2">
      <c r="B13" s="70" t="s">
        <v>503</v>
      </c>
      <c r="C13" s="83" t="s">
        <v>1542</v>
      </c>
      <c r="D13" s="84" t="s">
        <v>1266</v>
      </c>
      <c r="E13" s="85" t="s">
        <v>1416</v>
      </c>
      <c r="F13" s="4">
        <f>TRUNC(F10*0.0101,0)</f>
        <v>0</v>
      </c>
      <c r="G13" s="71" t="s">
        <v>1117</v>
      </c>
      <c r="H13" s="86" t="s">
        <v>1366</v>
      </c>
    </row>
    <row r="14" spans="2:8" ht="14.1" customHeight="1" x14ac:dyDescent="0.2">
      <c r="B14" s="70" t="s">
        <v>1097</v>
      </c>
      <c r="C14" s="83" t="s">
        <v>325</v>
      </c>
      <c r="D14" s="84" t="s">
        <v>860</v>
      </c>
      <c r="E14" s="85" t="s">
        <v>731</v>
      </c>
      <c r="F14" s="4">
        <f>TRUNC(F8*0.03595,0)</f>
        <v>0</v>
      </c>
      <c r="G14" s="71" t="s">
        <v>425</v>
      </c>
      <c r="H14" s="86" t="s">
        <v>2</v>
      </c>
    </row>
    <row r="15" spans="2:8" ht="14.1" customHeight="1" x14ac:dyDescent="0.2">
      <c r="B15" s="70" t="s">
        <v>907</v>
      </c>
      <c r="C15" s="83" t="s">
        <v>1542</v>
      </c>
      <c r="D15" s="84" t="s">
        <v>792</v>
      </c>
      <c r="E15" s="85" t="s">
        <v>173</v>
      </c>
      <c r="F15" s="4">
        <f>TRUNC(F8*0.0475,0)</f>
        <v>0</v>
      </c>
      <c r="G15" s="71" t="s">
        <v>465</v>
      </c>
      <c r="H15" s="86" t="s">
        <v>43</v>
      </c>
    </row>
    <row r="16" spans="2:8" ht="14.1" customHeight="1" x14ac:dyDescent="0.2">
      <c r="B16" s="70" t="s">
        <v>1542</v>
      </c>
      <c r="C16" s="83" t="s">
        <v>1542</v>
      </c>
      <c r="D16" s="84" t="s">
        <v>1487</v>
      </c>
      <c r="E16" s="85" t="s">
        <v>805</v>
      </c>
      <c r="F16" s="4">
        <f>TRUNC(F14*0.1314,0)</f>
        <v>0</v>
      </c>
      <c r="G16" s="71" t="s">
        <v>138</v>
      </c>
      <c r="H16" s="86" t="s">
        <v>102</v>
      </c>
    </row>
    <row r="17" spans="2:8" ht="14.1" customHeight="1" x14ac:dyDescent="0.2">
      <c r="B17" s="70" t="s">
        <v>1155</v>
      </c>
      <c r="C17" s="83" t="s">
        <v>1542</v>
      </c>
      <c r="D17" s="84" t="s">
        <v>66</v>
      </c>
      <c r="E17" s="85" t="s">
        <v>303</v>
      </c>
      <c r="F17" s="4">
        <f>TRUNC(F8*0.023,0)</f>
        <v>0</v>
      </c>
      <c r="G17" s="71" t="s">
        <v>500</v>
      </c>
      <c r="H17" s="86" t="s">
        <v>462</v>
      </c>
    </row>
    <row r="18" spans="2:8" ht="14.1" customHeight="1" x14ac:dyDescent="0.2">
      <c r="B18" s="70" t="s">
        <v>1542</v>
      </c>
      <c r="C18" s="83" t="s">
        <v>1542</v>
      </c>
      <c r="D18" s="84" t="s">
        <v>764</v>
      </c>
      <c r="E18" s="85" t="s">
        <v>976</v>
      </c>
      <c r="F18" s="4">
        <f>TRUNC((F7+F8+F11)*0.0051,0)</f>
        <v>0</v>
      </c>
      <c r="G18" s="71" t="s">
        <v>1383</v>
      </c>
      <c r="H18" s="86" t="s">
        <v>282</v>
      </c>
    </row>
    <row r="19" spans="2:8" ht="14.1" customHeight="1" x14ac:dyDescent="0.2">
      <c r="B19" s="70" t="s">
        <v>1097</v>
      </c>
      <c r="C19" s="83" t="s">
        <v>1542</v>
      </c>
      <c r="D19" s="84" t="s">
        <v>954</v>
      </c>
      <c r="E19" s="85" t="s">
        <v>39</v>
      </c>
      <c r="F19" s="4">
        <f>TRUNC((F7+F8)*0.0315*1.2,0)</f>
        <v>0</v>
      </c>
      <c r="G19" s="71" t="s">
        <v>1431</v>
      </c>
      <c r="H19" s="86" t="s">
        <v>823</v>
      </c>
    </row>
    <row r="20" spans="2:8" ht="14.1" customHeight="1" x14ac:dyDescent="0.2">
      <c r="B20" s="70" t="s">
        <v>1542</v>
      </c>
      <c r="C20" s="83" t="s">
        <v>1542</v>
      </c>
      <c r="D20" s="84" t="s">
        <v>772</v>
      </c>
      <c r="E20" s="85" t="s">
        <v>859</v>
      </c>
      <c r="F20" s="4">
        <f>TRUNC((F7+F8+F11)*0.005,0)</f>
        <v>0</v>
      </c>
      <c r="G20" s="71" t="s">
        <v>531</v>
      </c>
      <c r="H20" s="86" t="s">
        <v>929</v>
      </c>
    </row>
    <row r="21" spans="2:8" ht="14.1" customHeight="1" x14ac:dyDescent="0.2">
      <c r="B21" s="70" t="s">
        <v>1542</v>
      </c>
      <c r="C21" s="83" t="s">
        <v>1542</v>
      </c>
      <c r="D21" s="84" t="s">
        <v>1273</v>
      </c>
      <c r="E21" s="85" t="s">
        <v>250</v>
      </c>
      <c r="F21" s="4"/>
      <c r="G21" s="71" t="s">
        <v>1542</v>
      </c>
      <c r="H21" s="86" t="s">
        <v>1542</v>
      </c>
    </row>
    <row r="22" spans="2:8" ht="14.1" customHeight="1" x14ac:dyDescent="0.2">
      <c r="B22" s="70" t="s">
        <v>1542</v>
      </c>
      <c r="C22" s="83" t="s">
        <v>822</v>
      </c>
      <c r="D22" s="84" t="s">
        <v>721</v>
      </c>
      <c r="E22" s="85" t="s">
        <v>1125</v>
      </c>
      <c r="F22" s="4"/>
      <c r="G22" s="71" t="s">
        <v>1542</v>
      </c>
      <c r="H22" s="86" t="s">
        <v>1542</v>
      </c>
    </row>
    <row r="23" spans="2:8" ht="14.1" customHeight="1" x14ac:dyDescent="0.2">
      <c r="B23" s="70" t="s">
        <v>1542</v>
      </c>
      <c r="C23" s="83" t="s">
        <v>1542</v>
      </c>
      <c r="D23" s="84" t="s">
        <v>807</v>
      </c>
      <c r="E23" s="85" t="s">
        <v>259</v>
      </c>
      <c r="F23" s="4">
        <f>TRUNC(F10*0.00006,0)</f>
        <v>0</v>
      </c>
      <c r="G23" s="71" t="s">
        <v>890</v>
      </c>
      <c r="H23" s="86" t="s">
        <v>1329</v>
      </c>
    </row>
    <row r="24" spans="2:8" ht="14.1" customHeight="1" x14ac:dyDescent="0.2">
      <c r="B24" s="70" t="s">
        <v>1542</v>
      </c>
      <c r="C24" s="83" t="s">
        <v>1542</v>
      </c>
      <c r="D24" s="84" t="s">
        <v>838</v>
      </c>
      <c r="E24" s="85" t="s">
        <v>1101</v>
      </c>
      <c r="F24" s="4">
        <f>TRUNC(F10*0.0009,0)</f>
        <v>0</v>
      </c>
      <c r="G24" s="71" t="s">
        <v>22</v>
      </c>
      <c r="H24" s="86" t="s">
        <v>433</v>
      </c>
    </row>
    <row r="25" spans="2:8" ht="14.1" customHeight="1" x14ac:dyDescent="0.2">
      <c r="B25" s="70" t="s">
        <v>1542</v>
      </c>
      <c r="C25" s="83" t="s">
        <v>1542</v>
      </c>
      <c r="D25" s="87" t="s">
        <v>634</v>
      </c>
      <c r="E25" s="88" t="s">
        <v>1333</v>
      </c>
      <c r="F25" s="18">
        <f>TRUNC((F7+F10)*0.055,0)</f>
        <v>0</v>
      </c>
      <c r="G25" s="57" t="s">
        <v>637</v>
      </c>
      <c r="H25" s="19" t="s">
        <v>212</v>
      </c>
    </row>
    <row r="26" spans="2:8" ht="14.1" customHeight="1" x14ac:dyDescent="0.2">
      <c r="B26" s="59" t="s">
        <v>1542</v>
      </c>
      <c r="C26" s="16" t="s">
        <v>1542</v>
      </c>
      <c r="D26" s="87" t="s">
        <v>947</v>
      </c>
      <c r="E26" s="88" t="s">
        <v>527</v>
      </c>
      <c r="F26" s="18">
        <f>TRUNC((F11+F12+F13+F14+F15+F16+F17+F18+F19+F20+F21+F22+F23+F24+F25),0)</f>
        <v>0</v>
      </c>
      <c r="G26" s="57" t="s">
        <v>1542</v>
      </c>
      <c r="H26" s="19" t="s">
        <v>786</v>
      </c>
    </row>
    <row r="27" spans="2:8" ht="14.1" customHeight="1" x14ac:dyDescent="0.2">
      <c r="B27" s="89" t="s">
        <v>1542</v>
      </c>
      <c r="C27" s="87" t="s">
        <v>1542</v>
      </c>
      <c r="D27" s="87" t="s">
        <v>956</v>
      </c>
      <c r="E27" s="88" t="s">
        <v>1510</v>
      </c>
      <c r="F27" s="18">
        <f>TRUNC((F7+F10+F26),0)</f>
        <v>0</v>
      </c>
      <c r="G27" s="57" t="s">
        <v>1542</v>
      </c>
      <c r="H27" s="19" t="s">
        <v>327</v>
      </c>
    </row>
    <row r="28" spans="2:8" ht="14.1" customHeight="1" x14ac:dyDescent="0.2">
      <c r="B28" s="89" t="s">
        <v>1542</v>
      </c>
      <c r="C28" s="87" t="s">
        <v>1542</v>
      </c>
      <c r="D28" s="87" t="s">
        <v>837</v>
      </c>
      <c r="E28" s="88" t="s">
        <v>652</v>
      </c>
      <c r="F28" s="18">
        <f>TRUNC(F27*0.08,0)</f>
        <v>0</v>
      </c>
      <c r="G28" s="57" t="s">
        <v>1112</v>
      </c>
      <c r="H28" s="19" t="s">
        <v>1328</v>
      </c>
    </row>
    <row r="29" spans="2:8" ht="14.1" customHeight="1" x14ac:dyDescent="0.2">
      <c r="B29" s="89" t="s">
        <v>1542</v>
      </c>
      <c r="C29" s="87" t="s">
        <v>1542</v>
      </c>
      <c r="D29" s="87" t="s">
        <v>137</v>
      </c>
      <c r="E29" s="88" t="s">
        <v>1293</v>
      </c>
      <c r="F29" s="18">
        <f>TRUNC((F10+F26+F28)*0.15,0)-635</f>
        <v>-635</v>
      </c>
      <c r="G29" s="57" t="s">
        <v>1105</v>
      </c>
      <c r="H29" s="19" t="s">
        <v>222</v>
      </c>
    </row>
    <row r="30" spans="2:8" ht="14.1" customHeight="1" x14ac:dyDescent="0.2">
      <c r="B30" s="89" t="s">
        <v>1542</v>
      </c>
      <c r="C30" s="87" t="s">
        <v>1542</v>
      </c>
      <c r="D30" s="87" t="s">
        <v>811</v>
      </c>
      <c r="E30" s="88" t="s">
        <v>377</v>
      </c>
      <c r="F30" s="18">
        <f>TRUNC((F27+F28+F29),0)</f>
        <v>-635</v>
      </c>
      <c r="G30" s="57" t="s">
        <v>1542</v>
      </c>
      <c r="H30" s="19" t="s">
        <v>845</v>
      </c>
    </row>
    <row r="31" spans="2:8" ht="14.1" customHeight="1" x14ac:dyDescent="0.2">
      <c r="B31" s="89" t="s">
        <v>1542</v>
      </c>
      <c r="C31" s="87" t="s">
        <v>1542</v>
      </c>
      <c r="D31" s="87" t="s">
        <v>306</v>
      </c>
      <c r="E31" s="88" t="s">
        <v>1247</v>
      </c>
      <c r="F31" s="18">
        <f>IF(L52&lt;&gt; "0.9",TRUNC(F30*0.1,0),TRUNC(F30*0.1,0)+1)</f>
        <v>-63</v>
      </c>
      <c r="G31" s="57" t="s">
        <v>1529</v>
      </c>
      <c r="H31" s="19" t="s">
        <v>785</v>
      </c>
    </row>
    <row r="32" spans="2:8" ht="14.1" customHeight="1" x14ac:dyDescent="0.2">
      <c r="B32" s="89" t="s">
        <v>1542</v>
      </c>
      <c r="C32" s="87" t="s">
        <v>1542</v>
      </c>
      <c r="D32" s="87" t="s">
        <v>1242</v>
      </c>
      <c r="E32" s="88" t="s">
        <v>413</v>
      </c>
      <c r="F32" s="18">
        <f>TRUNC((F30+F31),0)</f>
        <v>-698</v>
      </c>
      <c r="G32" s="57" t="s">
        <v>1542</v>
      </c>
      <c r="H32" s="19" t="s">
        <v>122</v>
      </c>
    </row>
    <row r="33" spans="2:13" ht="14.1" customHeight="1" x14ac:dyDescent="0.2">
      <c r="B33" s="89" t="s">
        <v>1542</v>
      </c>
      <c r="C33" s="87" t="s">
        <v>1542</v>
      </c>
      <c r="D33" s="87" t="s">
        <v>707</v>
      </c>
      <c r="E33" s="88" t="s">
        <v>1517</v>
      </c>
      <c r="F33" s="57">
        <f>내역서!H119</f>
        <v>0</v>
      </c>
      <c r="G33" s="57" t="s">
        <v>1542</v>
      </c>
      <c r="H33" s="19" t="s">
        <v>1542</v>
      </c>
      <c r="L33">
        <f>내역서!H119</f>
        <v>0</v>
      </c>
      <c r="M33">
        <f>내역서!H125+내역서!H129</f>
        <v>0</v>
      </c>
    </row>
    <row r="34" spans="2:13" ht="14.1" customHeight="1" x14ac:dyDescent="0.2">
      <c r="B34" s="90" t="s">
        <v>1542</v>
      </c>
      <c r="C34" s="91" t="s">
        <v>1542</v>
      </c>
      <c r="D34" s="91" t="s">
        <v>359</v>
      </c>
      <c r="E34" s="92" t="s">
        <v>633</v>
      </c>
      <c r="F34" s="8">
        <f>TRUNC((F32+F33),3)</f>
        <v>-698</v>
      </c>
      <c r="G34" s="65" t="s">
        <v>1542</v>
      </c>
      <c r="H34" s="23" t="s">
        <v>1377</v>
      </c>
    </row>
    <row r="35" spans="2:13" x14ac:dyDescent="0.2">
      <c r="B35" s="10"/>
      <c r="C35" s="10"/>
      <c r="D35" s="10"/>
      <c r="E35" s="10"/>
      <c r="F35" s="10"/>
      <c r="G35" s="10"/>
      <c r="H35" s="10"/>
    </row>
    <row r="52" spans="12:12" x14ac:dyDescent="0.2">
      <c r="L52" t="str">
        <f>RIGHT(F30*0.1,3)</f>
        <v>3.5</v>
      </c>
    </row>
  </sheetData>
  <mergeCells count="2">
    <mergeCell ref="B3:D3"/>
    <mergeCell ref="B1:H2"/>
  </mergeCells>
  <phoneticPr fontId="5" type="noConversion"/>
  <pageMargins left="0.98425196850393704" right="7.874015748031496E-2" top="0.47244094488188976" bottom="0.5905511811023621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44"/>
  <sheetViews>
    <sheetView tabSelected="1" topLeftCell="B1" zoomScale="190" zoomScaleNormal="190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5.140625" customWidth="1"/>
    <col min="3" max="3" width="21.140625" customWidth="1"/>
    <col min="4" max="4" width="21.42578125" customWidth="1"/>
    <col min="5" max="5" width="6.5703125" customWidth="1"/>
    <col min="6" max="6" width="3.5703125" customWidth="1"/>
    <col min="7" max="7" width="10.42578125" customWidth="1"/>
    <col min="8" max="8" width="11.28515625" customWidth="1"/>
    <col min="9" max="9" width="10" customWidth="1"/>
    <col min="10" max="10" width="11.140625" customWidth="1"/>
    <col min="11" max="11" width="10" customWidth="1"/>
    <col min="12" max="12" width="11.140625" customWidth="1"/>
    <col min="13" max="13" width="10.140625" customWidth="1"/>
    <col min="14" max="14" width="11.140625" customWidth="1"/>
    <col min="15" max="15" width="10.5703125" customWidth="1"/>
  </cols>
  <sheetData>
    <row r="1" spans="2:15" ht="24.95" customHeight="1" x14ac:dyDescent="0.2">
      <c r="B1" s="95" t="s">
        <v>174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2:15" ht="9.9499999999999993" customHeight="1" x14ac:dyDescent="0.2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</row>
    <row r="3" spans="2:15" ht="15.4" customHeight="1" x14ac:dyDescent="0.2">
      <c r="B3" s="101" t="s">
        <v>1533</v>
      </c>
      <c r="C3" s="103" t="s">
        <v>985</v>
      </c>
      <c r="D3" s="103" t="s">
        <v>1199</v>
      </c>
      <c r="E3" s="103" t="s">
        <v>813</v>
      </c>
      <c r="F3" s="103" t="s">
        <v>559</v>
      </c>
      <c r="G3" s="97" t="s">
        <v>1320</v>
      </c>
      <c r="H3" s="98"/>
      <c r="I3" s="97" t="s">
        <v>616</v>
      </c>
      <c r="J3" s="98"/>
      <c r="K3" s="97" t="s">
        <v>1038</v>
      </c>
      <c r="L3" s="98"/>
      <c r="M3" s="97" t="s">
        <v>1249</v>
      </c>
      <c r="N3" s="98"/>
      <c r="O3" s="99" t="s">
        <v>353</v>
      </c>
    </row>
    <row r="4" spans="2:15" ht="22.35" customHeight="1" x14ac:dyDescent="0.2">
      <c r="B4" s="102"/>
      <c r="C4" s="104"/>
      <c r="D4" s="104"/>
      <c r="E4" s="104"/>
      <c r="F4" s="104"/>
      <c r="G4" s="12" t="s">
        <v>1</v>
      </c>
      <c r="H4" s="11" t="s">
        <v>784</v>
      </c>
      <c r="I4" s="12" t="s">
        <v>1</v>
      </c>
      <c r="J4" s="11" t="s">
        <v>784</v>
      </c>
      <c r="K4" s="12" t="s">
        <v>1</v>
      </c>
      <c r="L4" s="11" t="s">
        <v>784</v>
      </c>
      <c r="M4" s="12" t="s">
        <v>1</v>
      </c>
      <c r="N4" s="11" t="s">
        <v>784</v>
      </c>
      <c r="O4" s="100"/>
    </row>
    <row r="5" spans="2:15" ht="22.35" customHeight="1" x14ac:dyDescent="0.2">
      <c r="B5" s="53" t="s">
        <v>744</v>
      </c>
      <c r="C5" s="54" t="s">
        <v>422</v>
      </c>
      <c r="D5" s="54" t="s">
        <v>1542</v>
      </c>
      <c r="E5" s="18"/>
      <c r="F5" s="74" t="s">
        <v>1542</v>
      </c>
      <c r="G5" s="24"/>
      <c r="H5" s="75"/>
      <c r="I5" s="24"/>
      <c r="J5" s="75"/>
      <c r="K5" s="24"/>
      <c r="L5" s="75"/>
      <c r="M5" s="24"/>
      <c r="N5" s="75"/>
      <c r="O5" s="76" t="s">
        <v>1542</v>
      </c>
    </row>
    <row r="6" spans="2:15" ht="22.35" customHeight="1" x14ac:dyDescent="0.2">
      <c r="B6" s="53" t="s">
        <v>550</v>
      </c>
      <c r="C6" s="54" t="s">
        <v>1534</v>
      </c>
      <c r="D6" s="54" t="s">
        <v>1542</v>
      </c>
      <c r="E6" s="18"/>
      <c r="F6" s="74" t="s">
        <v>1542</v>
      </c>
      <c r="G6" s="24"/>
      <c r="H6" s="75"/>
      <c r="I6" s="24"/>
      <c r="J6" s="75"/>
      <c r="K6" s="24"/>
      <c r="L6" s="75"/>
      <c r="M6" s="24"/>
      <c r="N6" s="75"/>
      <c r="O6" s="76" t="s">
        <v>1542</v>
      </c>
    </row>
    <row r="7" spans="2:15" ht="22.35" customHeight="1" x14ac:dyDescent="0.2">
      <c r="B7" s="59" t="s">
        <v>1542</v>
      </c>
      <c r="C7" s="16" t="s">
        <v>824</v>
      </c>
      <c r="D7" s="16" t="s">
        <v>93</v>
      </c>
      <c r="E7" s="18">
        <v>812</v>
      </c>
      <c r="F7" s="17" t="s">
        <v>572</v>
      </c>
      <c r="G7" s="24"/>
      <c r="H7" s="57"/>
      <c r="I7" s="56"/>
      <c r="J7" s="57"/>
      <c r="K7" s="56"/>
      <c r="L7" s="57"/>
      <c r="M7" s="56"/>
      <c r="N7" s="57"/>
      <c r="O7" s="19" t="s">
        <v>264</v>
      </c>
    </row>
    <row r="8" spans="2:15" ht="22.35" customHeight="1" x14ac:dyDescent="0.2">
      <c r="B8" s="59" t="s">
        <v>1542</v>
      </c>
      <c r="C8" s="16" t="s">
        <v>168</v>
      </c>
      <c r="D8" s="16" t="s">
        <v>1076</v>
      </c>
      <c r="E8" s="18">
        <v>42</v>
      </c>
      <c r="F8" s="17" t="s">
        <v>1102</v>
      </c>
      <c r="G8" s="24"/>
      <c r="H8" s="57"/>
      <c r="I8" s="56"/>
      <c r="J8" s="57"/>
      <c r="K8" s="56"/>
      <c r="L8" s="57"/>
      <c r="M8" s="56"/>
      <c r="N8" s="57"/>
      <c r="O8" s="19" t="s">
        <v>778</v>
      </c>
    </row>
    <row r="9" spans="2:15" ht="22.35" customHeight="1" x14ac:dyDescent="0.2">
      <c r="B9" s="59" t="s">
        <v>1542</v>
      </c>
      <c r="C9" s="16" t="s">
        <v>451</v>
      </c>
      <c r="D9" s="16" t="s">
        <v>1076</v>
      </c>
      <c r="E9" s="18">
        <v>8</v>
      </c>
      <c r="F9" s="17" t="s">
        <v>1102</v>
      </c>
      <c r="G9" s="24"/>
      <c r="H9" s="57"/>
      <c r="I9" s="56"/>
      <c r="J9" s="57"/>
      <c r="K9" s="56"/>
      <c r="L9" s="57"/>
      <c r="M9" s="56"/>
      <c r="N9" s="57"/>
      <c r="O9" s="19" t="s">
        <v>218</v>
      </c>
    </row>
    <row r="10" spans="2:15" ht="22.35" customHeight="1" x14ac:dyDescent="0.2">
      <c r="B10" s="59" t="s">
        <v>1542</v>
      </c>
      <c r="C10" s="16" t="s">
        <v>192</v>
      </c>
      <c r="D10" s="16" t="s">
        <v>640</v>
      </c>
      <c r="E10" s="18">
        <v>50</v>
      </c>
      <c r="F10" s="17" t="s">
        <v>1102</v>
      </c>
      <c r="G10" s="24"/>
      <c r="H10" s="57"/>
      <c r="I10" s="56"/>
      <c r="J10" s="57"/>
      <c r="K10" s="56"/>
      <c r="L10" s="57"/>
      <c r="M10" s="56"/>
      <c r="N10" s="57"/>
      <c r="O10" s="19" t="s">
        <v>931</v>
      </c>
    </row>
    <row r="11" spans="2:15" ht="22.35" customHeight="1" x14ac:dyDescent="0.2">
      <c r="B11" s="53" t="s">
        <v>1378</v>
      </c>
      <c r="C11" s="54" t="s">
        <v>987</v>
      </c>
      <c r="D11" s="54" t="s">
        <v>1542</v>
      </c>
      <c r="E11" s="18"/>
      <c r="F11" s="74" t="s">
        <v>1542</v>
      </c>
      <c r="G11" s="24"/>
      <c r="H11" s="75"/>
      <c r="I11" s="24"/>
      <c r="J11" s="75"/>
      <c r="K11" s="24"/>
      <c r="L11" s="75"/>
      <c r="M11" s="24"/>
      <c r="N11" s="75"/>
      <c r="O11" s="76" t="s">
        <v>1542</v>
      </c>
    </row>
    <row r="12" spans="2:15" ht="22.35" customHeight="1" x14ac:dyDescent="0.2">
      <c r="B12" s="59" t="s">
        <v>1542</v>
      </c>
      <c r="C12" s="16" t="s">
        <v>793</v>
      </c>
      <c r="D12" s="16" t="s">
        <v>1456</v>
      </c>
      <c r="E12" s="18">
        <v>255</v>
      </c>
      <c r="F12" s="17" t="s">
        <v>1102</v>
      </c>
      <c r="G12" s="24"/>
      <c r="H12" s="57"/>
      <c r="I12" s="56"/>
      <c r="J12" s="57"/>
      <c r="K12" s="56"/>
      <c r="L12" s="57"/>
      <c r="M12" s="56"/>
      <c r="N12" s="57"/>
      <c r="O12" s="19" t="s">
        <v>349</v>
      </c>
    </row>
    <row r="13" spans="2:15" ht="22.35" customHeight="1" x14ac:dyDescent="0.2">
      <c r="B13" s="59" t="s">
        <v>1542</v>
      </c>
      <c r="C13" s="16" t="s">
        <v>1068</v>
      </c>
      <c r="D13" s="16" t="s">
        <v>187</v>
      </c>
      <c r="E13" s="18">
        <v>108</v>
      </c>
      <c r="F13" s="17" t="s">
        <v>1102</v>
      </c>
      <c r="G13" s="24"/>
      <c r="H13" s="57"/>
      <c r="I13" s="56"/>
      <c r="J13" s="57"/>
      <c r="K13" s="56"/>
      <c r="L13" s="57"/>
      <c r="M13" s="56"/>
      <c r="N13" s="57"/>
      <c r="O13" s="19" t="s">
        <v>878</v>
      </c>
    </row>
    <row r="14" spans="2:15" ht="22.35" customHeight="1" x14ac:dyDescent="0.2">
      <c r="B14" s="59" t="s">
        <v>1542</v>
      </c>
      <c r="C14" s="16" t="s">
        <v>322</v>
      </c>
      <c r="D14" s="16" t="s">
        <v>206</v>
      </c>
      <c r="E14" s="18">
        <v>147</v>
      </c>
      <c r="F14" s="17" t="s">
        <v>1102</v>
      </c>
      <c r="G14" s="24"/>
      <c r="H14" s="57"/>
      <c r="I14" s="56"/>
      <c r="J14" s="57"/>
      <c r="K14" s="56"/>
      <c r="L14" s="57"/>
      <c r="M14" s="56"/>
      <c r="N14" s="57"/>
      <c r="O14" s="19" t="s">
        <v>284</v>
      </c>
    </row>
    <row r="15" spans="2:15" ht="22.35" customHeight="1" x14ac:dyDescent="0.2">
      <c r="B15" s="59" t="s">
        <v>1542</v>
      </c>
      <c r="C15" s="16" t="s">
        <v>513</v>
      </c>
      <c r="D15" s="16" t="s">
        <v>445</v>
      </c>
      <c r="E15" s="18">
        <v>8</v>
      </c>
      <c r="F15" s="17" t="s">
        <v>895</v>
      </c>
      <c r="G15" s="24"/>
      <c r="H15" s="57"/>
      <c r="I15" s="56"/>
      <c r="J15" s="57"/>
      <c r="K15" s="56"/>
      <c r="L15" s="57"/>
      <c r="M15" s="56"/>
      <c r="N15" s="57"/>
      <c r="O15" s="19" t="s">
        <v>1479</v>
      </c>
    </row>
    <row r="16" spans="2:15" ht="22.35" customHeight="1" x14ac:dyDescent="0.2">
      <c r="B16" s="53" t="s">
        <v>671</v>
      </c>
      <c r="C16" s="54" t="s">
        <v>92</v>
      </c>
      <c r="D16" s="54" t="s">
        <v>1542</v>
      </c>
      <c r="E16" s="18"/>
      <c r="F16" s="74" t="s">
        <v>1542</v>
      </c>
      <c r="G16" s="24"/>
      <c r="H16" s="75"/>
      <c r="I16" s="24"/>
      <c r="J16" s="75"/>
      <c r="K16" s="24"/>
      <c r="L16" s="75"/>
      <c r="M16" s="24"/>
      <c r="N16" s="75"/>
      <c r="O16" s="76" t="s">
        <v>1542</v>
      </c>
    </row>
    <row r="17" spans="2:15" ht="22.35" customHeight="1" x14ac:dyDescent="0.2">
      <c r="B17" s="59" t="s">
        <v>1542</v>
      </c>
      <c r="C17" s="16" t="s">
        <v>722</v>
      </c>
      <c r="D17" s="16" t="s">
        <v>1456</v>
      </c>
      <c r="E17" s="18">
        <v>51</v>
      </c>
      <c r="F17" s="17" t="s">
        <v>1102</v>
      </c>
      <c r="G17" s="24"/>
      <c r="H17" s="57"/>
      <c r="I17" s="56"/>
      <c r="J17" s="57"/>
      <c r="K17" s="56"/>
      <c r="L17" s="57"/>
      <c r="M17" s="56"/>
      <c r="N17" s="57"/>
      <c r="O17" s="19" t="s">
        <v>1374</v>
      </c>
    </row>
    <row r="18" spans="2:15" ht="22.35" customHeight="1" x14ac:dyDescent="0.2">
      <c r="B18" s="59" t="s">
        <v>1542</v>
      </c>
      <c r="C18" s="16" t="s">
        <v>635</v>
      </c>
      <c r="D18" s="16" t="s">
        <v>1542</v>
      </c>
      <c r="E18" s="18"/>
      <c r="F18" s="17" t="s">
        <v>1542</v>
      </c>
      <c r="G18" s="24"/>
      <c r="H18" s="57"/>
      <c r="I18" s="24"/>
      <c r="J18" s="18"/>
      <c r="K18" s="24"/>
      <c r="L18" s="18"/>
      <c r="M18" s="24"/>
      <c r="N18" s="18"/>
      <c r="O18" s="19" t="s">
        <v>1542</v>
      </c>
    </row>
    <row r="19" spans="2:15" ht="22.35" customHeight="1" x14ac:dyDescent="0.2">
      <c r="B19" s="53" t="s">
        <v>1127</v>
      </c>
      <c r="C19" s="54" t="s">
        <v>1311</v>
      </c>
      <c r="D19" s="54" t="s">
        <v>1542</v>
      </c>
      <c r="E19" s="18"/>
      <c r="F19" s="74" t="s">
        <v>1542</v>
      </c>
      <c r="G19" s="24"/>
      <c r="H19" s="75"/>
      <c r="I19" s="24"/>
      <c r="J19" s="75"/>
      <c r="K19" s="24"/>
      <c r="L19" s="75"/>
      <c r="M19" s="24"/>
      <c r="N19" s="75"/>
      <c r="O19" s="76" t="s">
        <v>1542</v>
      </c>
    </row>
    <row r="20" spans="2:15" ht="22.35" customHeight="1" x14ac:dyDescent="0.2">
      <c r="B20" s="53" t="s">
        <v>28</v>
      </c>
      <c r="C20" s="54" t="s">
        <v>839</v>
      </c>
      <c r="D20" s="54" t="s">
        <v>1542</v>
      </c>
      <c r="E20" s="18"/>
      <c r="F20" s="74" t="s">
        <v>1542</v>
      </c>
      <c r="G20" s="24"/>
      <c r="H20" s="75"/>
      <c r="I20" s="24"/>
      <c r="J20" s="75"/>
      <c r="K20" s="24"/>
      <c r="L20" s="57"/>
      <c r="M20" s="24"/>
      <c r="N20" s="57"/>
      <c r="O20" s="76" t="s">
        <v>1542</v>
      </c>
    </row>
    <row r="21" spans="2:15" ht="22.35" customHeight="1" x14ac:dyDescent="0.2">
      <c r="B21" s="59" t="s">
        <v>1542</v>
      </c>
      <c r="C21" s="16" t="s">
        <v>191</v>
      </c>
      <c r="D21" s="16" t="s">
        <v>1344</v>
      </c>
      <c r="E21" s="18">
        <v>351</v>
      </c>
      <c r="F21" s="17" t="s">
        <v>895</v>
      </c>
      <c r="G21" s="24"/>
      <c r="H21" s="57"/>
      <c r="I21" s="56"/>
      <c r="J21" s="57"/>
      <c r="K21" s="56"/>
      <c r="L21" s="57"/>
      <c r="M21" s="56"/>
      <c r="N21" s="57"/>
      <c r="O21" s="19" t="s">
        <v>373</v>
      </c>
    </row>
    <row r="22" spans="2:15" ht="22.35" customHeight="1" x14ac:dyDescent="0.2">
      <c r="B22" s="59" t="s">
        <v>1542</v>
      </c>
      <c r="C22" s="16" t="s">
        <v>191</v>
      </c>
      <c r="D22" s="16" t="s">
        <v>316</v>
      </c>
      <c r="E22" s="18">
        <v>25</v>
      </c>
      <c r="F22" s="17" t="s">
        <v>895</v>
      </c>
      <c r="G22" s="24"/>
      <c r="H22" s="57"/>
      <c r="I22" s="56"/>
      <c r="J22" s="57"/>
      <c r="K22" s="56"/>
      <c r="L22" s="57"/>
      <c r="M22" s="56"/>
      <c r="N22" s="57"/>
      <c r="O22" s="19" t="s">
        <v>1373</v>
      </c>
    </row>
    <row r="23" spans="2:15" ht="22.35" customHeight="1" x14ac:dyDescent="0.2">
      <c r="B23" s="59" t="s">
        <v>1542</v>
      </c>
      <c r="C23" s="16" t="s">
        <v>191</v>
      </c>
      <c r="D23" s="16" t="s">
        <v>1337</v>
      </c>
      <c r="E23" s="18">
        <v>45</v>
      </c>
      <c r="F23" s="17" t="s">
        <v>895</v>
      </c>
      <c r="G23" s="24"/>
      <c r="H23" s="57"/>
      <c r="I23" s="56"/>
      <c r="J23" s="57"/>
      <c r="K23" s="56"/>
      <c r="L23" s="57"/>
      <c r="M23" s="56"/>
      <c r="N23" s="57"/>
      <c r="O23" s="19" t="s">
        <v>372</v>
      </c>
    </row>
    <row r="24" spans="2:15" ht="22.35" customHeight="1" x14ac:dyDescent="0.2">
      <c r="B24" s="59" t="s">
        <v>1542</v>
      </c>
      <c r="C24" s="16" t="s">
        <v>635</v>
      </c>
      <c r="D24" s="16" t="s">
        <v>1542</v>
      </c>
      <c r="E24" s="18"/>
      <c r="F24" s="17" t="s">
        <v>1542</v>
      </c>
      <c r="G24" s="24"/>
      <c r="H24" s="57"/>
      <c r="I24" s="24"/>
      <c r="J24" s="18"/>
      <c r="K24" s="24"/>
      <c r="L24" s="18"/>
      <c r="M24" s="24"/>
      <c r="N24" s="18"/>
      <c r="O24" s="19" t="s">
        <v>1542</v>
      </c>
    </row>
    <row r="25" spans="2:15" ht="22.35" customHeight="1" x14ac:dyDescent="0.2">
      <c r="B25" s="53" t="s">
        <v>1135</v>
      </c>
      <c r="C25" s="54" t="s">
        <v>1014</v>
      </c>
      <c r="D25" s="54" t="s">
        <v>1542</v>
      </c>
      <c r="E25" s="18"/>
      <c r="F25" s="74" t="s">
        <v>1542</v>
      </c>
      <c r="G25" s="24"/>
      <c r="H25" s="75"/>
      <c r="I25" s="24"/>
      <c r="J25" s="75"/>
      <c r="K25" s="24"/>
      <c r="L25" s="75"/>
      <c r="M25" s="24"/>
      <c r="N25" s="75"/>
      <c r="O25" s="76" t="s">
        <v>1542</v>
      </c>
    </row>
    <row r="26" spans="2:15" ht="22.35" customHeight="1" x14ac:dyDescent="0.2">
      <c r="B26" s="59" t="s">
        <v>1542</v>
      </c>
      <c r="C26" s="16" t="s">
        <v>480</v>
      </c>
      <c r="D26" s="16" t="s">
        <v>935</v>
      </c>
      <c r="E26" s="18">
        <v>3</v>
      </c>
      <c r="F26" s="17" t="s">
        <v>948</v>
      </c>
      <c r="G26" s="24"/>
      <c r="H26" s="57"/>
      <c r="I26" s="56"/>
      <c r="J26" s="57"/>
      <c r="K26" s="56"/>
      <c r="L26" s="57"/>
      <c r="M26" s="56"/>
      <c r="N26" s="57"/>
      <c r="O26" s="19" t="s">
        <v>1428</v>
      </c>
    </row>
    <row r="27" spans="2:15" ht="22.35" customHeight="1" x14ac:dyDescent="0.2">
      <c r="B27" s="61" t="s">
        <v>1542</v>
      </c>
      <c r="C27" s="21" t="s">
        <v>480</v>
      </c>
      <c r="D27" s="21" t="s">
        <v>1344</v>
      </c>
      <c r="E27" s="8">
        <v>11</v>
      </c>
      <c r="F27" s="22" t="s">
        <v>948</v>
      </c>
      <c r="G27" s="7"/>
      <c r="H27" s="65"/>
      <c r="I27" s="62"/>
      <c r="J27" s="65"/>
      <c r="K27" s="62"/>
      <c r="L27" s="65"/>
      <c r="M27" s="62"/>
      <c r="N27" s="65"/>
      <c r="O27" s="23" t="s">
        <v>444</v>
      </c>
    </row>
    <row r="28" spans="2:15" ht="22.35" customHeight="1" x14ac:dyDescent="0.2">
      <c r="B28" s="59" t="s">
        <v>1542</v>
      </c>
      <c r="C28" s="16" t="s">
        <v>998</v>
      </c>
      <c r="D28" s="16" t="s">
        <v>612</v>
      </c>
      <c r="E28" s="18">
        <v>3</v>
      </c>
      <c r="F28" s="17" t="s">
        <v>948</v>
      </c>
      <c r="G28" s="24"/>
      <c r="H28" s="57"/>
      <c r="I28" s="56"/>
      <c r="J28" s="57"/>
      <c r="K28" s="56"/>
      <c r="L28" s="57"/>
      <c r="M28" s="56"/>
      <c r="N28" s="57"/>
      <c r="O28" s="19" t="s">
        <v>1455</v>
      </c>
    </row>
    <row r="29" spans="2:15" ht="22.35" customHeight="1" x14ac:dyDescent="0.2">
      <c r="B29" s="59" t="s">
        <v>1542</v>
      </c>
      <c r="C29" s="16" t="s">
        <v>998</v>
      </c>
      <c r="D29" s="16" t="s">
        <v>316</v>
      </c>
      <c r="E29" s="18">
        <v>12</v>
      </c>
      <c r="F29" s="17" t="s">
        <v>948</v>
      </c>
      <c r="G29" s="24"/>
      <c r="H29" s="57"/>
      <c r="I29" s="56"/>
      <c r="J29" s="57"/>
      <c r="K29" s="56"/>
      <c r="L29" s="57"/>
      <c r="M29" s="56"/>
      <c r="N29" s="57"/>
      <c r="O29" s="19" t="s">
        <v>514</v>
      </c>
    </row>
    <row r="30" spans="2:15" ht="22.35" customHeight="1" x14ac:dyDescent="0.2">
      <c r="B30" s="59" t="s">
        <v>1542</v>
      </c>
      <c r="C30" s="16" t="s">
        <v>998</v>
      </c>
      <c r="D30" s="16" t="s">
        <v>1337</v>
      </c>
      <c r="E30" s="18">
        <v>12</v>
      </c>
      <c r="F30" s="17" t="s">
        <v>948</v>
      </c>
      <c r="G30" s="24"/>
      <c r="H30" s="57"/>
      <c r="I30" s="56"/>
      <c r="J30" s="57"/>
      <c r="K30" s="56"/>
      <c r="L30" s="57"/>
      <c r="M30" s="56"/>
      <c r="N30" s="57"/>
      <c r="O30" s="19" t="s">
        <v>1488</v>
      </c>
    </row>
    <row r="31" spans="2:15" ht="22.35" customHeight="1" x14ac:dyDescent="0.2">
      <c r="B31" s="53" t="s">
        <v>232</v>
      </c>
      <c r="C31" s="54" t="s">
        <v>1004</v>
      </c>
      <c r="D31" s="54" t="s">
        <v>1542</v>
      </c>
      <c r="E31" s="18"/>
      <c r="F31" s="74" t="s">
        <v>1542</v>
      </c>
      <c r="G31" s="24"/>
      <c r="H31" s="75"/>
      <c r="I31" s="24"/>
      <c r="J31" s="75"/>
      <c r="K31" s="24"/>
      <c r="L31" s="75"/>
      <c r="M31" s="24"/>
      <c r="N31" s="75"/>
      <c r="O31" s="76" t="s">
        <v>1542</v>
      </c>
    </row>
    <row r="32" spans="2:15" ht="22.35" customHeight="1" x14ac:dyDescent="0.2">
      <c r="B32" s="59" t="s">
        <v>1542</v>
      </c>
      <c r="C32" s="16" t="s">
        <v>1304</v>
      </c>
      <c r="D32" s="16" t="s">
        <v>1532</v>
      </c>
      <c r="E32" s="18">
        <v>2</v>
      </c>
      <c r="F32" s="17" t="s">
        <v>948</v>
      </c>
      <c r="G32" s="24"/>
      <c r="H32" s="57"/>
      <c r="I32" s="56"/>
      <c r="J32" s="57"/>
      <c r="K32" s="56"/>
      <c r="L32" s="57"/>
      <c r="M32" s="56"/>
      <c r="N32" s="57"/>
      <c r="O32" s="19" t="s">
        <v>554</v>
      </c>
    </row>
    <row r="33" spans="2:15" ht="22.35" customHeight="1" x14ac:dyDescent="0.2">
      <c r="B33" s="59" t="s">
        <v>1542</v>
      </c>
      <c r="C33" s="16" t="s">
        <v>1304</v>
      </c>
      <c r="D33" s="16" t="s">
        <v>1103</v>
      </c>
      <c r="E33" s="18">
        <v>2</v>
      </c>
      <c r="F33" s="17" t="s">
        <v>948</v>
      </c>
      <c r="G33" s="24"/>
      <c r="H33" s="57"/>
      <c r="I33" s="56"/>
      <c r="J33" s="57"/>
      <c r="K33" s="56"/>
      <c r="L33" s="57"/>
      <c r="M33" s="56"/>
      <c r="N33" s="57"/>
      <c r="O33" s="19" t="s">
        <v>803</v>
      </c>
    </row>
    <row r="34" spans="2:15" ht="22.35" customHeight="1" x14ac:dyDescent="0.2">
      <c r="B34" s="53" t="s">
        <v>821</v>
      </c>
      <c r="C34" s="54" t="s">
        <v>1089</v>
      </c>
      <c r="D34" s="54" t="s">
        <v>1542</v>
      </c>
      <c r="E34" s="18"/>
      <c r="F34" s="74" t="s">
        <v>1542</v>
      </c>
      <c r="G34" s="24"/>
      <c r="H34" s="75"/>
      <c r="I34" s="24"/>
      <c r="J34" s="75"/>
      <c r="K34" s="24"/>
      <c r="L34" s="57"/>
      <c r="M34" s="24"/>
      <c r="N34" s="75"/>
      <c r="O34" s="76" t="s">
        <v>1542</v>
      </c>
    </row>
    <row r="35" spans="2:15" ht="22.35" customHeight="1" x14ac:dyDescent="0.2">
      <c r="B35" s="59" t="s">
        <v>1542</v>
      </c>
      <c r="C35" s="16" t="s">
        <v>732</v>
      </c>
      <c r="D35" s="16" t="s">
        <v>361</v>
      </c>
      <c r="E35" s="18">
        <v>2</v>
      </c>
      <c r="F35" s="17" t="s">
        <v>948</v>
      </c>
      <c r="G35" s="24"/>
      <c r="H35" s="57"/>
      <c r="I35" s="56"/>
      <c r="J35" s="57"/>
      <c r="K35" s="56"/>
      <c r="L35" s="57"/>
      <c r="M35" s="56"/>
      <c r="N35" s="57"/>
      <c r="O35" s="19" t="s">
        <v>263</v>
      </c>
    </row>
    <row r="36" spans="2:15" ht="22.35" customHeight="1" x14ac:dyDescent="0.2">
      <c r="B36" s="53" t="s">
        <v>159</v>
      </c>
      <c r="C36" s="54" t="s">
        <v>257</v>
      </c>
      <c r="D36" s="54" t="s">
        <v>1542</v>
      </c>
      <c r="E36" s="18"/>
      <c r="F36" s="74" t="s">
        <v>1542</v>
      </c>
      <c r="G36" s="24"/>
      <c r="H36" s="75"/>
      <c r="I36" s="24"/>
      <c r="J36" s="75"/>
      <c r="K36" s="24"/>
      <c r="L36" s="57"/>
      <c r="M36" s="24"/>
      <c r="N36" s="57"/>
      <c r="O36" s="76" t="s">
        <v>1542</v>
      </c>
    </row>
    <row r="37" spans="2:15" ht="22.35" customHeight="1" x14ac:dyDescent="0.2">
      <c r="B37" s="59" t="s">
        <v>1542</v>
      </c>
      <c r="C37" s="16" t="s">
        <v>884</v>
      </c>
      <c r="D37" s="16" t="s">
        <v>612</v>
      </c>
      <c r="E37" s="18">
        <v>2</v>
      </c>
      <c r="F37" s="17" t="s">
        <v>948</v>
      </c>
      <c r="G37" s="24"/>
      <c r="H37" s="57"/>
      <c r="I37" s="56"/>
      <c r="J37" s="57"/>
      <c r="K37" s="56"/>
      <c r="L37" s="57"/>
      <c r="M37" s="56"/>
      <c r="N37" s="57"/>
      <c r="O37" s="19" t="s">
        <v>31</v>
      </c>
    </row>
    <row r="38" spans="2:15" ht="22.35" customHeight="1" x14ac:dyDescent="0.2">
      <c r="B38" s="59" t="s">
        <v>1542</v>
      </c>
      <c r="C38" s="16" t="s">
        <v>884</v>
      </c>
      <c r="D38" s="16" t="s">
        <v>316</v>
      </c>
      <c r="E38" s="18">
        <v>4</v>
      </c>
      <c r="F38" s="17" t="s">
        <v>948</v>
      </c>
      <c r="G38" s="24"/>
      <c r="H38" s="57"/>
      <c r="I38" s="56"/>
      <c r="J38" s="57"/>
      <c r="K38" s="56"/>
      <c r="L38" s="57"/>
      <c r="M38" s="56"/>
      <c r="N38" s="57"/>
      <c r="O38" s="19" t="s">
        <v>965</v>
      </c>
    </row>
    <row r="39" spans="2:15" ht="22.35" customHeight="1" x14ac:dyDescent="0.2">
      <c r="B39" s="59" t="s">
        <v>1542</v>
      </c>
      <c r="C39" s="16" t="s">
        <v>884</v>
      </c>
      <c r="D39" s="16" t="s">
        <v>1337</v>
      </c>
      <c r="E39" s="18">
        <v>8</v>
      </c>
      <c r="F39" s="17" t="s">
        <v>948</v>
      </c>
      <c r="G39" s="24"/>
      <c r="H39" s="57"/>
      <c r="I39" s="56"/>
      <c r="J39" s="57"/>
      <c r="K39" s="56"/>
      <c r="L39" s="57"/>
      <c r="M39" s="56"/>
      <c r="N39" s="57"/>
      <c r="O39" s="19" t="s">
        <v>75</v>
      </c>
    </row>
    <row r="40" spans="2:15" ht="22.35" customHeight="1" x14ac:dyDescent="0.2">
      <c r="B40" s="53" t="s">
        <v>986</v>
      </c>
      <c r="C40" s="54" t="s">
        <v>1405</v>
      </c>
      <c r="D40" s="54" t="s">
        <v>1542</v>
      </c>
      <c r="E40" s="18"/>
      <c r="F40" s="74" t="s">
        <v>1542</v>
      </c>
      <c r="G40" s="24"/>
      <c r="H40" s="75"/>
      <c r="I40" s="24"/>
      <c r="J40" s="75"/>
      <c r="K40" s="24"/>
      <c r="L40" s="57"/>
      <c r="M40" s="24"/>
      <c r="N40" s="57"/>
      <c r="O40" s="76" t="s">
        <v>1542</v>
      </c>
    </row>
    <row r="41" spans="2:15" ht="22.35" customHeight="1" x14ac:dyDescent="0.2">
      <c r="B41" s="59" t="s">
        <v>1542</v>
      </c>
      <c r="C41" s="16" t="s">
        <v>81</v>
      </c>
      <c r="D41" s="16" t="s">
        <v>1244</v>
      </c>
      <c r="E41" s="18">
        <v>1</v>
      </c>
      <c r="F41" s="17" t="s">
        <v>948</v>
      </c>
      <c r="G41" s="24"/>
      <c r="H41" s="57"/>
      <c r="I41" s="56"/>
      <c r="J41" s="57"/>
      <c r="K41" s="56"/>
      <c r="L41" s="57"/>
      <c r="M41" s="56"/>
      <c r="N41" s="57"/>
      <c r="O41" s="19" t="s">
        <v>997</v>
      </c>
    </row>
    <row r="42" spans="2:15" ht="22.35" customHeight="1" x14ac:dyDescent="0.2">
      <c r="B42" s="59" t="s">
        <v>1542</v>
      </c>
      <c r="C42" s="16" t="s">
        <v>81</v>
      </c>
      <c r="D42" s="16" t="s">
        <v>727</v>
      </c>
      <c r="E42" s="18">
        <v>4</v>
      </c>
      <c r="F42" s="17" t="s">
        <v>948</v>
      </c>
      <c r="G42" s="24"/>
      <c r="H42" s="57"/>
      <c r="I42" s="56"/>
      <c r="J42" s="57"/>
      <c r="K42" s="56"/>
      <c r="L42" s="57"/>
      <c r="M42" s="56"/>
      <c r="N42" s="57"/>
      <c r="O42" s="19" t="s">
        <v>97</v>
      </c>
    </row>
    <row r="43" spans="2:15" ht="22.35" customHeight="1" x14ac:dyDescent="0.2">
      <c r="B43" s="53" t="s">
        <v>283</v>
      </c>
      <c r="C43" s="54" t="s">
        <v>1226</v>
      </c>
      <c r="D43" s="54" t="s">
        <v>1542</v>
      </c>
      <c r="E43" s="18"/>
      <c r="F43" s="74" t="s">
        <v>1542</v>
      </c>
      <c r="G43" s="24"/>
      <c r="H43" s="75"/>
      <c r="I43" s="24"/>
      <c r="J43" s="75"/>
      <c r="K43" s="24"/>
      <c r="L43" s="75"/>
      <c r="M43" s="24"/>
      <c r="N43" s="75"/>
      <c r="O43" s="76" t="s">
        <v>1542</v>
      </c>
    </row>
    <row r="44" spans="2:15" ht="22.35" customHeight="1" x14ac:dyDescent="0.2">
      <c r="B44" s="59" t="s">
        <v>1542</v>
      </c>
      <c r="C44" s="16" t="s">
        <v>388</v>
      </c>
      <c r="D44" s="16" t="s">
        <v>1532</v>
      </c>
      <c r="E44" s="18">
        <v>1</v>
      </c>
      <c r="F44" s="17" t="s">
        <v>948</v>
      </c>
      <c r="G44" s="24"/>
      <c r="H44" s="57"/>
      <c r="I44" s="56"/>
      <c r="J44" s="57"/>
      <c r="K44" s="56"/>
      <c r="L44" s="57"/>
      <c r="M44" s="56"/>
      <c r="N44" s="57"/>
      <c r="O44" s="19" t="s">
        <v>1067</v>
      </c>
    </row>
    <row r="45" spans="2:15" ht="22.35" customHeight="1" x14ac:dyDescent="0.2">
      <c r="B45" s="59" t="s">
        <v>1542</v>
      </c>
      <c r="C45" s="16" t="s">
        <v>388</v>
      </c>
      <c r="D45" s="16" t="s">
        <v>1103</v>
      </c>
      <c r="E45" s="18">
        <v>1</v>
      </c>
      <c r="F45" s="17" t="s">
        <v>948</v>
      </c>
      <c r="G45" s="24"/>
      <c r="H45" s="57"/>
      <c r="I45" s="56"/>
      <c r="J45" s="57"/>
      <c r="K45" s="56"/>
      <c r="L45" s="57"/>
      <c r="M45" s="56"/>
      <c r="N45" s="57"/>
      <c r="O45" s="19" t="s">
        <v>153</v>
      </c>
    </row>
    <row r="46" spans="2:15" ht="22.35" customHeight="1" x14ac:dyDescent="0.2">
      <c r="B46" s="53" t="s">
        <v>958</v>
      </c>
      <c r="C46" s="54" t="s">
        <v>908</v>
      </c>
      <c r="D46" s="54" t="s">
        <v>1542</v>
      </c>
      <c r="E46" s="18"/>
      <c r="F46" s="74" t="s">
        <v>1542</v>
      </c>
      <c r="G46" s="24"/>
      <c r="H46" s="75"/>
      <c r="I46" s="24"/>
      <c r="J46" s="75"/>
      <c r="K46" s="24"/>
      <c r="L46" s="75"/>
      <c r="M46" s="24"/>
      <c r="N46" s="75"/>
      <c r="O46" s="76" t="s">
        <v>1542</v>
      </c>
    </row>
    <row r="47" spans="2:15" ht="22.35" customHeight="1" x14ac:dyDescent="0.2">
      <c r="B47" s="59" t="s">
        <v>1542</v>
      </c>
      <c r="C47" s="16" t="s">
        <v>1298</v>
      </c>
      <c r="D47" s="16" t="s">
        <v>83</v>
      </c>
      <c r="E47" s="18">
        <v>2</v>
      </c>
      <c r="F47" s="17" t="s">
        <v>952</v>
      </c>
      <c r="G47" s="24"/>
      <c r="H47" s="57"/>
      <c r="I47" s="56"/>
      <c r="J47" s="57"/>
      <c r="K47" s="56"/>
      <c r="L47" s="57"/>
      <c r="M47" s="56"/>
      <c r="N47" s="57"/>
      <c r="O47" s="19" t="s">
        <v>1126</v>
      </c>
    </row>
    <row r="48" spans="2:15" ht="22.35" customHeight="1" x14ac:dyDescent="0.2">
      <c r="B48" s="59" t="s">
        <v>1542</v>
      </c>
      <c r="C48" s="16" t="s">
        <v>635</v>
      </c>
      <c r="D48" s="16" t="s">
        <v>1542</v>
      </c>
      <c r="E48" s="18"/>
      <c r="F48" s="17" t="s">
        <v>1542</v>
      </c>
      <c r="G48" s="24"/>
      <c r="H48" s="57"/>
      <c r="I48" s="24"/>
      <c r="J48" s="18"/>
      <c r="K48" s="24"/>
      <c r="L48" s="18"/>
      <c r="M48" s="24"/>
      <c r="N48" s="18"/>
      <c r="O48" s="19" t="s">
        <v>1542</v>
      </c>
    </row>
    <row r="49" spans="2:15" ht="22.35" customHeight="1" x14ac:dyDescent="0.2">
      <c r="B49" s="53" t="s">
        <v>1540</v>
      </c>
      <c r="C49" s="54" t="s">
        <v>477</v>
      </c>
      <c r="D49" s="54" t="s">
        <v>1542</v>
      </c>
      <c r="E49" s="18"/>
      <c r="F49" s="74" t="s">
        <v>1542</v>
      </c>
      <c r="G49" s="24"/>
      <c r="H49" s="75"/>
      <c r="I49" s="24"/>
      <c r="J49" s="75"/>
      <c r="K49" s="24"/>
      <c r="L49" s="75"/>
      <c r="M49" s="24"/>
      <c r="N49" s="75"/>
      <c r="O49" s="76" t="s">
        <v>1542</v>
      </c>
    </row>
    <row r="50" spans="2:15" ht="22.35" customHeight="1" x14ac:dyDescent="0.2">
      <c r="B50" s="78" t="s">
        <v>297</v>
      </c>
      <c r="C50" s="79" t="s">
        <v>219</v>
      </c>
      <c r="D50" s="79" t="s">
        <v>1542</v>
      </c>
      <c r="E50" s="8"/>
      <c r="F50" s="80" t="s">
        <v>1542</v>
      </c>
      <c r="G50" s="7"/>
      <c r="H50" s="81"/>
      <c r="I50" s="7"/>
      <c r="J50" s="81"/>
      <c r="K50" s="7"/>
      <c r="L50" s="81"/>
      <c r="M50" s="7"/>
      <c r="N50" s="81"/>
      <c r="O50" s="82" t="s">
        <v>1542</v>
      </c>
    </row>
    <row r="51" spans="2:15" ht="22.35" customHeight="1" x14ac:dyDescent="0.2">
      <c r="B51" s="59" t="s">
        <v>1542</v>
      </c>
      <c r="C51" s="16" t="s">
        <v>1243</v>
      </c>
      <c r="D51" s="16" t="s">
        <v>664</v>
      </c>
      <c r="E51" s="18">
        <v>1190</v>
      </c>
      <c r="F51" s="17" t="s">
        <v>1133</v>
      </c>
      <c r="G51" s="24"/>
      <c r="H51" s="57"/>
      <c r="I51" s="56"/>
      <c r="J51" s="57"/>
      <c r="K51" s="56"/>
      <c r="L51" s="57"/>
      <c r="M51" s="56"/>
      <c r="N51" s="57"/>
      <c r="O51" s="19" t="s">
        <v>639</v>
      </c>
    </row>
    <row r="52" spans="2:15" ht="22.35" customHeight="1" x14ac:dyDescent="0.2">
      <c r="B52" s="59" t="s">
        <v>1542</v>
      </c>
      <c r="C52" s="16" t="s">
        <v>1511</v>
      </c>
      <c r="D52" s="16" t="s">
        <v>993</v>
      </c>
      <c r="E52" s="18">
        <v>1190</v>
      </c>
      <c r="F52" s="17" t="s">
        <v>1133</v>
      </c>
      <c r="G52" s="24"/>
      <c r="H52" s="57"/>
      <c r="I52" s="56"/>
      <c r="J52" s="57"/>
      <c r="K52" s="56"/>
      <c r="L52" s="57"/>
      <c r="M52" s="56"/>
      <c r="N52" s="57"/>
      <c r="O52" s="19" t="s">
        <v>1239</v>
      </c>
    </row>
    <row r="53" spans="2:15" ht="22.35" customHeight="1" x14ac:dyDescent="0.2">
      <c r="B53" s="59" t="s">
        <v>1542</v>
      </c>
      <c r="C53" s="16" t="s">
        <v>855</v>
      </c>
      <c r="D53" s="16" t="s">
        <v>1157</v>
      </c>
      <c r="E53" s="18">
        <v>282</v>
      </c>
      <c r="F53" s="17" t="s">
        <v>1133</v>
      </c>
      <c r="G53" s="24"/>
      <c r="H53" s="57"/>
      <c r="I53" s="56"/>
      <c r="J53" s="57"/>
      <c r="K53" s="56"/>
      <c r="L53" s="57"/>
      <c r="M53" s="56"/>
      <c r="N53" s="57"/>
      <c r="O53" s="19" t="s">
        <v>898</v>
      </c>
    </row>
    <row r="54" spans="2:15" ht="22.35" customHeight="1" x14ac:dyDescent="0.2">
      <c r="B54" s="59" t="s">
        <v>1542</v>
      </c>
      <c r="C54" s="16" t="s">
        <v>466</v>
      </c>
      <c r="D54" s="16" t="s">
        <v>993</v>
      </c>
      <c r="E54" s="18">
        <v>282</v>
      </c>
      <c r="F54" s="17" t="s">
        <v>1133</v>
      </c>
      <c r="G54" s="24"/>
      <c r="H54" s="57"/>
      <c r="I54" s="56"/>
      <c r="J54" s="57"/>
      <c r="K54" s="56"/>
      <c r="L54" s="57"/>
      <c r="M54" s="56"/>
      <c r="N54" s="57"/>
      <c r="O54" s="19" t="s">
        <v>360</v>
      </c>
    </row>
    <row r="55" spans="2:15" ht="22.35" customHeight="1" x14ac:dyDescent="0.2">
      <c r="B55" s="59" t="s">
        <v>1542</v>
      </c>
      <c r="C55" s="16" t="s">
        <v>645</v>
      </c>
      <c r="D55" s="16" t="s">
        <v>1185</v>
      </c>
      <c r="E55" s="18">
        <v>8</v>
      </c>
      <c r="F55" s="17" t="s">
        <v>1102</v>
      </c>
      <c r="G55" s="24"/>
      <c r="H55" s="57"/>
      <c r="I55" s="56"/>
      <c r="J55" s="57"/>
      <c r="K55" s="56"/>
      <c r="L55" s="57"/>
      <c r="M55" s="56"/>
      <c r="N55" s="57"/>
      <c r="O55" s="19" t="s">
        <v>868</v>
      </c>
    </row>
    <row r="56" spans="2:15" ht="22.35" customHeight="1" x14ac:dyDescent="0.2">
      <c r="B56" s="59" t="s">
        <v>1542</v>
      </c>
      <c r="C56" s="16" t="s">
        <v>1039</v>
      </c>
      <c r="D56" s="16" t="s">
        <v>114</v>
      </c>
      <c r="E56" s="18">
        <v>290</v>
      </c>
      <c r="F56" s="17" t="s">
        <v>1102</v>
      </c>
      <c r="G56" s="24"/>
      <c r="H56" s="57"/>
      <c r="I56" s="56"/>
      <c r="J56" s="57"/>
      <c r="K56" s="56"/>
      <c r="L56" s="57"/>
      <c r="M56" s="56"/>
      <c r="N56" s="57"/>
      <c r="O56" s="19" t="s">
        <v>324</v>
      </c>
    </row>
    <row r="57" spans="2:15" ht="22.35" customHeight="1" x14ac:dyDescent="0.2">
      <c r="B57" s="59" t="s">
        <v>1542</v>
      </c>
      <c r="C57" s="16" t="s">
        <v>605</v>
      </c>
      <c r="D57" s="16" t="s">
        <v>329</v>
      </c>
      <c r="E57" s="18">
        <v>4</v>
      </c>
      <c r="F57" s="17" t="s">
        <v>1133</v>
      </c>
      <c r="G57" s="24"/>
      <c r="H57" s="57"/>
      <c r="I57" s="56"/>
      <c r="J57" s="57"/>
      <c r="K57" s="56"/>
      <c r="L57" s="57"/>
      <c r="M57" s="56"/>
      <c r="N57" s="57"/>
      <c r="O57" s="19" t="s">
        <v>532</v>
      </c>
    </row>
    <row r="58" spans="2:15" ht="22.35" customHeight="1" x14ac:dyDescent="0.2">
      <c r="B58" s="53" t="s">
        <v>802</v>
      </c>
      <c r="C58" s="54" t="s">
        <v>1083</v>
      </c>
      <c r="D58" s="54" t="s">
        <v>1542</v>
      </c>
      <c r="E58" s="18"/>
      <c r="F58" s="74" t="s">
        <v>1542</v>
      </c>
      <c r="G58" s="24"/>
      <c r="H58" s="75"/>
      <c r="I58" s="24"/>
      <c r="J58" s="75"/>
      <c r="K58" s="24"/>
      <c r="L58" s="75"/>
      <c r="M58" s="24"/>
      <c r="N58" s="75"/>
      <c r="O58" s="76" t="s">
        <v>1542</v>
      </c>
    </row>
    <row r="59" spans="2:15" ht="22.35" customHeight="1" x14ac:dyDescent="0.2">
      <c r="B59" s="59" t="s">
        <v>1542</v>
      </c>
      <c r="C59" s="16" t="s">
        <v>60</v>
      </c>
      <c r="D59" s="16" t="s">
        <v>788</v>
      </c>
      <c r="E59" s="18">
        <v>6</v>
      </c>
      <c r="F59" s="17" t="s">
        <v>1133</v>
      </c>
      <c r="G59" s="24"/>
      <c r="H59" s="57"/>
      <c r="I59" s="56"/>
      <c r="J59" s="57"/>
      <c r="K59" s="56"/>
      <c r="L59" s="57"/>
      <c r="M59" s="56"/>
      <c r="N59" s="57"/>
      <c r="O59" s="19" t="s">
        <v>787</v>
      </c>
    </row>
    <row r="60" spans="2:15" ht="22.35" customHeight="1" x14ac:dyDescent="0.2">
      <c r="B60" s="59" t="s">
        <v>1542</v>
      </c>
      <c r="C60" s="16" t="s">
        <v>60</v>
      </c>
      <c r="D60" s="16" t="s">
        <v>555</v>
      </c>
      <c r="E60" s="18">
        <v>48</v>
      </c>
      <c r="F60" s="17" t="s">
        <v>1133</v>
      </c>
      <c r="G60" s="24"/>
      <c r="H60" s="57"/>
      <c r="I60" s="56"/>
      <c r="J60" s="57"/>
      <c r="K60" s="56"/>
      <c r="L60" s="57"/>
      <c r="M60" s="56"/>
      <c r="N60" s="57"/>
      <c r="O60" s="19" t="s">
        <v>183</v>
      </c>
    </row>
    <row r="61" spans="2:15" ht="22.35" customHeight="1" x14ac:dyDescent="0.2">
      <c r="B61" s="59" t="s">
        <v>1542</v>
      </c>
      <c r="C61" s="16" t="s">
        <v>60</v>
      </c>
      <c r="D61" s="16" t="s">
        <v>1227</v>
      </c>
      <c r="E61" s="18">
        <v>4</v>
      </c>
      <c r="F61" s="17" t="s">
        <v>1133</v>
      </c>
      <c r="G61" s="24"/>
      <c r="H61" s="57"/>
      <c r="I61" s="56"/>
      <c r="J61" s="57"/>
      <c r="K61" s="56"/>
      <c r="L61" s="57"/>
      <c r="M61" s="56"/>
      <c r="N61" s="57"/>
      <c r="O61" s="19" t="s">
        <v>1467</v>
      </c>
    </row>
    <row r="62" spans="2:15" ht="22.35" customHeight="1" x14ac:dyDescent="0.2">
      <c r="B62" s="59" t="s">
        <v>1542</v>
      </c>
      <c r="C62" s="16" t="s">
        <v>60</v>
      </c>
      <c r="D62" s="16" t="s">
        <v>600</v>
      </c>
      <c r="E62" s="18">
        <v>9</v>
      </c>
      <c r="F62" s="17" t="s">
        <v>1133</v>
      </c>
      <c r="G62" s="24"/>
      <c r="H62" s="57"/>
      <c r="I62" s="56"/>
      <c r="J62" s="57"/>
      <c r="K62" s="56"/>
      <c r="L62" s="57"/>
      <c r="M62" s="56"/>
      <c r="N62" s="57"/>
      <c r="O62" s="19" t="s">
        <v>479</v>
      </c>
    </row>
    <row r="63" spans="2:15" ht="22.35" customHeight="1" x14ac:dyDescent="0.2">
      <c r="B63" s="59" t="s">
        <v>1542</v>
      </c>
      <c r="C63" s="16" t="s">
        <v>60</v>
      </c>
      <c r="D63" s="16" t="s">
        <v>79</v>
      </c>
      <c r="E63" s="18">
        <v>92</v>
      </c>
      <c r="F63" s="17" t="s">
        <v>1133</v>
      </c>
      <c r="G63" s="24"/>
      <c r="H63" s="57"/>
      <c r="I63" s="56"/>
      <c r="J63" s="57"/>
      <c r="K63" s="56"/>
      <c r="L63" s="57"/>
      <c r="M63" s="56"/>
      <c r="N63" s="57"/>
      <c r="O63" s="19" t="s">
        <v>767</v>
      </c>
    </row>
    <row r="64" spans="2:15" ht="22.35" customHeight="1" x14ac:dyDescent="0.2">
      <c r="B64" s="59" t="s">
        <v>1542</v>
      </c>
      <c r="C64" s="16" t="s">
        <v>635</v>
      </c>
      <c r="D64" s="16" t="s">
        <v>1542</v>
      </c>
      <c r="E64" s="18"/>
      <c r="F64" s="17" t="s">
        <v>1542</v>
      </c>
      <c r="G64" s="24"/>
      <c r="H64" s="57"/>
      <c r="I64" s="24"/>
      <c r="J64" s="18"/>
      <c r="K64" s="24"/>
      <c r="L64" s="18"/>
      <c r="M64" s="24"/>
      <c r="N64" s="18"/>
      <c r="O64" s="19" t="s">
        <v>1542</v>
      </c>
    </row>
    <row r="65" spans="2:15" ht="22.35" customHeight="1" x14ac:dyDescent="0.2">
      <c r="B65" s="53" t="s">
        <v>334</v>
      </c>
      <c r="C65" s="54" t="s">
        <v>1289</v>
      </c>
      <c r="D65" s="54" t="s">
        <v>1542</v>
      </c>
      <c r="E65" s="18"/>
      <c r="F65" s="74" t="s">
        <v>1542</v>
      </c>
      <c r="G65" s="24"/>
      <c r="H65" s="75"/>
      <c r="I65" s="24"/>
      <c r="J65" s="57"/>
      <c r="K65" s="24"/>
      <c r="L65" s="57"/>
      <c r="M65" s="24"/>
      <c r="N65" s="75"/>
      <c r="O65" s="76" t="s">
        <v>1542</v>
      </c>
    </row>
    <row r="66" spans="2:15" ht="22.35" customHeight="1" x14ac:dyDescent="0.2">
      <c r="B66" s="53" t="s">
        <v>1084</v>
      </c>
      <c r="C66" s="54" t="s">
        <v>930</v>
      </c>
      <c r="D66" s="54" t="s">
        <v>1542</v>
      </c>
      <c r="E66" s="18"/>
      <c r="F66" s="74" t="s">
        <v>1542</v>
      </c>
      <c r="G66" s="24"/>
      <c r="H66" s="75"/>
      <c r="I66" s="24"/>
      <c r="J66" s="57"/>
      <c r="K66" s="24"/>
      <c r="L66" s="57"/>
      <c r="M66" s="24"/>
      <c r="N66" s="75"/>
      <c r="O66" s="76" t="s">
        <v>1542</v>
      </c>
    </row>
    <row r="67" spans="2:15" ht="22.35" customHeight="1" x14ac:dyDescent="0.2">
      <c r="B67" s="59" t="s">
        <v>1542</v>
      </c>
      <c r="C67" s="16" t="s">
        <v>766</v>
      </c>
      <c r="D67" s="16" t="s">
        <v>708</v>
      </c>
      <c r="E67" s="18">
        <v>5</v>
      </c>
      <c r="F67" s="17" t="s">
        <v>1393</v>
      </c>
      <c r="G67" s="24"/>
      <c r="H67" s="57"/>
      <c r="I67" s="56"/>
      <c r="J67" s="57"/>
      <c r="K67" s="56"/>
      <c r="L67" s="57"/>
      <c r="M67" s="56"/>
      <c r="N67" s="57"/>
      <c r="O67" s="19" t="s">
        <v>205</v>
      </c>
    </row>
    <row r="68" spans="2:15" ht="22.35" customHeight="1" x14ac:dyDescent="0.2">
      <c r="B68" s="59" t="s">
        <v>1542</v>
      </c>
      <c r="C68" s="16" t="s">
        <v>221</v>
      </c>
      <c r="D68" s="16" t="s">
        <v>1542</v>
      </c>
      <c r="E68" s="18">
        <v>1</v>
      </c>
      <c r="F68" s="17" t="s">
        <v>1241</v>
      </c>
      <c r="G68" s="24"/>
      <c r="H68" s="57"/>
      <c r="I68" s="56"/>
      <c r="J68" s="57"/>
      <c r="K68" s="56"/>
      <c r="L68" s="57"/>
      <c r="M68" s="56"/>
      <c r="N68" s="57"/>
      <c r="O68" s="19" t="s">
        <v>817</v>
      </c>
    </row>
    <row r="69" spans="2:15" ht="22.35" customHeight="1" x14ac:dyDescent="0.2">
      <c r="B69" s="53" t="s">
        <v>74</v>
      </c>
      <c r="C69" s="54" t="s">
        <v>515</v>
      </c>
      <c r="D69" s="54" t="s">
        <v>1542</v>
      </c>
      <c r="E69" s="18"/>
      <c r="F69" s="74" t="s">
        <v>1542</v>
      </c>
      <c r="G69" s="24"/>
      <c r="H69" s="75"/>
      <c r="I69" s="24"/>
      <c r="J69" s="57"/>
      <c r="K69" s="24"/>
      <c r="L69" s="57"/>
      <c r="M69" s="24"/>
      <c r="N69" s="75"/>
      <c r="O69" s="76" t="s">
        <v>1542</v>
      </c>
    </row>
    <row r="70" spans="2:15" ht="22.35" customHeight="1" x14ac:dyDescent="0.2">
      <c r="B70" s="59" t="s">
        <v>1542</v>
      </c>
      <c r="C70" s="16" t="s">
        <v>1236</v>
      </c>
      <c r="D70" s="16" t="s">
        <v>238</v>
      </c>
      <c r="E70" s="18">
        <v>1</v>
      </c>
      <c r="F70" s="17" t="s">
        <v>1240</v>
      </c>
      <c r="G70" s="24"/>
      <c r="H70" s="57"/>
      <c r="I70" s="56"/>
      <c r="J70" s="57"/>
      <c r="K70" s="56"/>
      <c r="L70" s="57"/>
      <c r="M70" s="56"/>
      <c r="N70" s="57"/>
      <c r="O70" s="19" t="s">
        <v>276</v>
      </c>
    </row>
    <row r="71" spans="2:15" ht="22.35" customHeight="1" x14ac:dyDescent="0.2">
      <c r="B71" s="59" t="s">
        <v>1542</v>
      </c>
      <c r="C71" s="16" t="s">
        <v>367</v>
      </c>
      <c r="D71" s="16" t="s">
        <v>1542</v>
      </c>
      <c r="E71" s="18">
        <v>3</v>
      </c>
      <c r="F71" s="17" t="s">
        <v>1053</v>
      </c>
      <c r="G71" s="24"/>
      <c r="H71" s="57"/>
      <c r="I71" s="56"/>
      <c r="J71" s="57"/>
      <c r="K71" s="56"/>
      <c r="L71" s="57"/>
      <c r="M71" s="56"/>
      <c r="N71" s="57"/>
      <c r="O71" s="19" t="s">
        <v>891</v>
      </c>
    </row>
    <row r="72" spans="2:15" ht="22.35" customHeight="1" x14ac:dyDescent="0.2">
      <c r="B72" s="59" t="s">
        <v>1542</v>
      </c>
      <c r="C72" s="16" t="s">
        <v>1156</v>
      </c>
      <c r="D72" s="16" t="s">
        <v>1439</v>
      </c>
      <c r="E72" s="18">
        <v>372</v>
      </c>
      <c r="F72" s="17" t="s">
        <v>1102</v>
      </c>
      <c r="G72" s="24"/>
      <c r="H72" s="57"/>
      <c r="I72" s="56"/>
      <c r="J72" s="57"/>
      <c r="K72" s="56"/>
      <c r="L72" s="57"/>
      <c r="M72" s="56"/>
      <c r="N72" s="57"/>
      <c r="O72" s="19" t="s">
        <v>296</v>
      </c>
    </row>
    <row r="73" spans="2:15" ht="22.35" customHeight="1" x14ac:dyDescent="0.2">
      <c r="B73" s="61" t="s">
        <v>1542</v>
      </c>
      <c r="C73" s="21" t="s">
        <v>1294</v>
      </c>
      <c r="D73" s="21" t="s">
        <v>1439</v>
      </c>
      <c r="E73" s="8">
        <v>53</v>
      </c>
      <c r="F73" s="22" t="s">
        <v>1102</v>
      </c>
      <c r="G73" s="7"/>
      <c r="H73" s="65"/>
      <c r="I73" s="62"/>
      <c r="J73" s="65"/>
      <c r="K73" s="62"/>
      <c r="L73" s="65"/>
      <c r="M73" s="62"/>
      <c r="N73" s="65"/>
      <c r="O73" s="23" t="s">
        <v>919</v>
      </c>
    </row>
    <row r="74" spans="2:15" ht="22.35" customHeight="1" x14ac:dyDescent="0.2">
      <c r="B74" s="59" t="s">
        <v>1542</v>
      </c>
      <c r="C74" s="16" t="s">
        <v>635</v>
      </c>
      <c r="D74" s="16" t="s">
        <v>1542</v>
      </c>
      <c r="E74" s="18"/>
      <c r="F74" s="17" t="s">
        <v>1542</v>
      </c>
      <c r="G74" s="24"/>
      <c r="H74" s="57"/>
      <c r="I74" s="24"/>
      <c r="J74" s="18"/>
      <c r="K74" s="24"/>
      <c r="L74" s="18"/>
      <c r="M74" s="24"/>
      <c r="N74" s="18"/>
      <c r="O74" s="19" t="s">
        <v>1542</v>
      </c>
    </row>
    <row r="75" spans="2:15" ht="22.35" customHeight="1" x14ac:dyDescent="0.2">
      <c r="B75" s="59" t="s">
        <v>1542</v>
      </c>
      <c r="C75" s="16" t="s">
        <v>635</v>
      </c>
      <c r="D75" s="16" t="s">
        <v>1542</v>
      </c>
      <c r="E75" s="18"/>
      <c r="F75" s="17" t="s">
        <v>1542</v>
      </c>
      <c r="G75" s="24"/>
      <c r="H75" s="57"/>
      <c r="I75" s="24"/>
      <c r="J75" s="18"/>
      <c r="K75" s="24"/>
      <c r="L75" s="18"/>
      <c r="M75" s="24"/>
      <c r="N75" s="18"/>
      <c r="O75" s="19" t="s">
        <v>1542</v>
      </c>
    </row>
    <row r="76" spans="2:15" ht="22.35" customHeight="1" x14ac:dyDescent="0.2">
      <c r="B76" s="59" t="s">
        <v>1542</v>
      </c>
      <c r="C76" s="16" t="s">
        <v>635</v>
      </c>
      <c r="D76" s="16" t="s">
        <v>1542</v>
      </c>
      <c r="E76" s="18"/>
      <c r="F76" s="17" t="s">
        <v>1542</v>
      </c>
      <c r="G76" s="24"/>
      <c r="H76" s="57"/>
      <c r="I76" s="24"/>
      <c r="J76" s="18"/>
      <c r="K76" s="24"/>
      <c r="L76" s="18"/>
      <c r="M76" s="24"/>
      <c r="N76" s="18"/>
      <c r="O76" s="19" t="s">
        <v>1542</v>
      </c>
    </row>
    <row r="77" spans="2:15" ht="22.35" customHeight="1" x14ac:dyDescent="0.2">
      <c r="B77" s="59" t="s">
        <v>1542</v>
      </c>
      <c r="C77" s="16" t="s">
        <v>635</v>
      </c>
      <c r="D77" s="16" t="s">
        <v>1542</v>
      </c>
      <c r="E77" s="18"/>
      <c r="F77" s="17" t="s">
        <v>1542</v>
      </c>
      <c r="G77" s="24"/>
      <c r="H77" s="57"/>
      <c r="I77" s="24"/>
      <c r="J77" s="18"/>
      <c r="K77" s="24"/>
      <c r="L77" s="18"/>
      <c r="M77" s="24"/>
      <c r="N77" s="18"/>
      <c r="O77" s="19" t="s">
        <v>1542</v>
      </c>
    </row>
    <row r="78" spans="2:15" ht="22.35" customHeight="1" x14ac:dyDescent="0.2">
      <c r="B78" s="59" t="s">
        <v>1542</v>
      </c>
      <c r="C78" s="16" t="s">
        <v>635</v>
      </c>
      <c r="D78" s="16" t="s">
        <v>1542</v>
      </c>
      <c r="E78" s="18"/>
      <c r="F78" s="17" t="s">
        <v>1542</v>
      </c>
      <c r="G78" s="24"/>
      <c r="H78" s="57"/>
      <c r="I78" s="24"/>
      <c r="J78" s="18"/>
      <c r="K78" s="24"/>
      <c r="L78" s="18"/>
      <c r="M78" s="24"/>
      <c r="N78" s="18"/>
      <c r="O78" s="19" t="s">
        <v>1542</v>
      </c>
    </row>
    <row r="79" spans="2:15" ht="22.35" customHeight="1" x14ac:dyDescent="0.2">
      <c r="B79" s="59" t="s">
        <v>1542</v>
      </c>
      <c r="C79" s="16" t="s">
        <v>635</v>
      </c>
      <c r="D79" s="16" t="s">
        <v>1542</v>
      </c>
      <c r="E79" s="18"/>
      <c r="F79" s="17" t="s">
        <v>1542</v>
      </c>
      <c r="G79" s="24"/>
      <c r="H79" s="57"/>
      <c r="I79" s="24"/>
      <c r="J79" s="18"/>
      <c r="K79" s="24"/>
      <c r="L79" s="18"/>
      <c r="M79" s="24"/>
      <c r="N79" s="18"/>
      <c r="O79" s="19" t="s">
        <v>1542</v>
      </c>
    </row>
    <row r="80" spans="2:15" ht="22.35" customHeight="1" x14ac:dyDescent="0.2">
      <c r="B80" s="59" t="s">
        <v>1542</v>
      </c>
      <c r="C80" s="16" t="s">
        <v>635</v>
      </c>
      <c r="D80" s="16" t="s">
        <v>1542</v>
      </c>
      <c r="E80" s="18"/>
      <c r="F80" s="17" t="s">
        <v>1542</v>
      </c>
      <c r="G80" s="24"/>
      <c r="H80" s="57"/>
      <c r="I80" s="24"/>
      <c r="J80" s="18"/>
      <c r="K80" s="24"/>
      <c r="L80" s="18"/>
      <c r="M80" s="24"/>
      <c r="N80" s="18"/>
      <c r="O80" s="19" t="s">
        <v>1542</v>
      </c>
    </row>
    <row r="81" spans="2:15" ht="22.35" customHeight="1" x14ac:dyDescent="0.2">
      <c r="B81" s="53" t="s">
        <v>1542</v>
      </c>
      <c r="C81" s="54" t="s">
        <v>1535</v>
      </c>
      <c r="D81" s="54" t="s">
        <v>1542</v>
      </c>
      <c r="E81" s="18"/>
      <c r="F81" s="74" t="s">
        <v>1542</v>
      </c>
      <c r="G81" s="24"/>
      <c r="H81" s="75"/>
      <c r="I81" s="24"/>
      <c r="J81" s="75"/>
      <c r="K81" s="24"/>
      <c r="L81" s="75"/>
      <c r="M81" s="24"/>
      <c r="N81" s="75"/>
      <c r="O81" s="76" t="s">
        <v>1542</v>
      </c>
    </row>
    <row r="82" spans="2:15" ht="22.35" customHeight="1" x14ac:dyDescent="0.2">
      <c r="B82" s="59" t="s">
        <v>1542</v>
      </c>
      <c r="C82" s="16" t="s">
        <v>635</v>
      </c>
      <c r="D82" s="16" t="s">
        <v>1542</v>
      </c>
      <c r="E82" s="18"/>
      <c r="F82" s="17" t="s">
        <v>1542</v>
      </c>
      <c r="G82" s="24"/>
      <c r="H82" s="57"/>
      <c r="I82" s="24"/>
      <c r="J82" s="18"/>
      <c r="K82" s="24"/>
      <c r="L82" s="18"/>
      <c r="M82" s="24"/>
      <c r="N82" s="18"/>
      <c r="O82" s="19" t="s">
        <v>1542</v>
      </c>
    </row>
    <row r="83" spans="2:15" ht="22.35" customHeight="1" x14ac:dyDescent="0.2">
      <c r="B83" s="53" t="s">
        <v>799</v>
      </c>
      <c r="C83" s="54" t="s">
        <v>1139</v>
      </c>
      <c r="D83" s="54" t="s">
        <v>1542</v>
      </c>
      <c r="E83" s="18"/>
      <c r="F83" s="74" t="s">
        <v>1542</v>
      </c>
      <c r="G83" s="24"/>
      <c r="H83" s="75"/>
      <c r="I83" s="24"/>
      <c r="J83" s="57"/>
      <c r="K83" s="24"/>
      <c r="L83" s="75"/>
      <c r="M83" s="24"/>
      <c r="N83" s="57"/>
      <c r="O83" s="76" t="s">
        <v>1542</v>
      </c>
    </row>
    <row r="84" spans="2:15" ht="22.35" customHeight="1" x14ac:dyDescent="0.2">
      <c r="B84" s="59" t="s">
        <v>1542</v>
      </c>
      <c r="C84" s="16" t="s">
        <v>978</v>
      </c>
      <c r="D84" s="16" t="s">
        <v>1108</v>
      </c>
      <c r="E84" s="18">
        <v>351</v>
      </c>
      <c r="F84" s="17" t="s">
        <v>572</v>
      </c>
      <c r="G84" s="24"/>
      <c r="H84" s="57"/>
      <c r="I84" s="56"/>
      <c r="J84" s="57"/>
      <c r="K84" s="56"/>
      <c r="L84" s="57"/>
      <c r="M84" s="56"/>
      <c r="N84" s="57"/>
      <c r="O84" s="19" t="s">
        <v>1542</v>
      </c>
    </row>
    <row r="85" spans="2:15" ht="22.35" customHeight="1" x14ac:dyDescent="0.2">
      <c r="B85" s="59" t="s">
        <v>1542</v>
      </c>
      <c r="C85" s="16" t="s">
        <v>1003</v>
      </c>
      <c r="D85" s="16" t="s">
        <v>935</v>
      </c>
      <c r="E85" s="18">
        <v>1</v>
      </c>
      <c r="F85" s="17" t="s">
        <v>572</v>
      </c>
      <c r="G85" s="24"/>
      <c r="H85" s="57"/>
      <c r="I85" s="56"/>
      <c r="J85" s="57"/>
      <c r="K85" s="56"/>
      <c r="L85" s="57"/>
      <c r="M85" s="56"/>
      <c r="N85" s="57"/>
      <c r="O85" s="19" t="s">
        <v>1542</v>
      </c>
    </row>
    <row r="86" spans="2:15" ht="22.35" customHeight="1" x14ac:dyDescent="0.2">
      <c r="B86" s="59" t="s">
        <v>1542</v>
      </c>
      <c r="C86" s="16" t="s">
        <v>1032</v>
      </c>
      <c r="D86" s="16" t="s">
        <v>1344</v>
      </c>
      <c r="E86" s="18">
        <v>8</v>
      </c>
      <c r="F86" s="17" t="s">
        <v>417</v>
      </c>
      <c r="G86" s="24"/>
      <c r="H86" s="57"/>
      <c r="I86" s="56"/>
      <c r="J86" s="57"/>
      <c r="K86" s="56"/>
      <c r="L86" s="57"/>
      <c r="M86" s="56"/>
      <c r="N86" s="57"/>
      <c r="O86" s="19" t="s">
        <v>1542</v>
      </c>
    </row>
    <row r="87" spans="2:15" ht="22.35" customHeight="1" x14ac:dyDescent="0.2">
      <c r="B87" s="59" t="s">
        <v>1542</v>
      </c>
      <c r="C87" s="16" t="s">
        <v>198</v>
      </c>
      <c r="D87" s="16" t="s">
        <v>1251</v>
      </c>
      <c r="E87" s="18">
        <v>1</v>
      </c>
      <c r="F87" s="17" t="s">
        <v>934</v>
      </c>
      <c r="G87" s="24"/>
      <c r="H87" s="57"/>
      <c r="I87" s="56"/>
      <c r="J87" s="57"/>
      <c r="K87" s="56"/>
      <c r="L87" s="57"/>
      <c r="M87" s="56"/>
      <c r="N87" s="57"/>
      <c r="O87" s="19" t="s">
        <v>1542</v>
      </c>
    </row>
    <row r="88" spans="2:15" ht="22.35" customHeight="1" x14ac:dyDescent="0.2">
      <c r="B88" s="59" t="s">
        <v>1542</v>
      </c>
      <c r="C88" s="16" t="s">
        <v>198</v>
      </c>
      <c r="D88" s="16" t="s">
        <v>1327</v>
      </c>
      <c r="E88" s="18">
        <v>1</v>
      </c>
      <c r="F88" s="17" t="s">
        <v>934</v>
      </c>
      <c r="G88" s="24"/>
      <c r="H88" s="57"/>
      <c r="I88" s="56"/>
      <c r="J88" s="57"/>
      <c r="K88" s="56"/>
      <c r="L88" s="57"/>
      <c r="M88" s="56"/>
      <c r="N88" s="57"/>
      <c r="O88" s="19" t="s">
        <v>1542</v>
      </c>
    </row>
    <row r="89" spans="2:15" ht="22.35" customHeight="1" x14ac:dyDescent="0.2">
      <c r="B89" s="59" t="s">
        <v>1542</v>
      </c>
      <c r="C89" s="16" t="s">
        <v>400</v>
      </c>
      <c r="D89" s="16" t="s">
        <v>935</v>
      </c>
      <c r="E89" s="18">
        <v>2</v>
      </c>
      <c r="F89" s="17" t="s">
        <v>417</v>
      </c>
      <c r="G89" s="24"/>
      <c r="H89" s="57"/>
      <c r="I89" s="56"/>
      <c r="J89" s="57"/>
      <c r="K89" s="56"/>
      <c r="L89" s="57"/>
      <c r="M89" s="56"/>
      <c r="N89" s="57"/>
      <c r="O89" s="19" t="s">
        <v>1542</v>
      </c>
    </row>
    <row r="90" spans="2:15" ht="22.35" customHeight="1" x14ac:dyDescent="0.2">
      <c r="B90" s="59" t="s">
        <v>1542</v>
      </c>
      <c r="C90" s="16" t="s">
        <v>400</v>
      </c>
      <c r="D90" s="16" t="s">
        <v>1344</v>
      </c>
      <c r="E90" s="18">
        <v>1</v>
      </c>
      <c r="F90" s="17" t="s">
        <v>417</v>
      </c>
      <c r="G90" s="24"/>
      <c r="H90" s="57"/>
      <c r="I90" s="56"/>
      <c r="J90" s="57"/>
      <c r="K90" s="56"/>
      <c r="L90" s="57"/>
      <c r="M90" s="56"/>
      <c r="N90" s="57"/>
      <c r="O90" s="19" t="s">
        <v>1542</v>
      </c>
    </row>
    <row r="91" spans="2:15" ht="22.35" customHeight="1" x14ac:dyDescent="0.2">
      <c r="B91" s="59" t="s">
        <v>1542</v>
      </c>
      <c r="C91" s="16" t="s">
        <v>964</v>
      </c>
      <c r="D91" s="16" t="s">
        <v>1344</v>
      </c>
      <c r="E91" s="18">
        <v>1</v>
      </c>
      <c r="F91" s="17" t="s">
        <v>417</v>
      </c>
      <c r="G91" s="24"/>
      <c r="H91" s="57"/>
      <c r="I91" s="56"/>
      <c r="J91" s="57"/>
      <c r="K91" s="56"/>
      <c r="L91" s="57"/>
      <c r="M91" s="56"/>
      <c r="N91" s="57"/>
      <c r="O91" s="19" t="s">
        <v>1542</v>
      </c>
    </row>
    <row r="92" spans="2:15" ht="22.35" customHeight="1" x14ac:dyDescent="0.2">
      <c r="B92" s="59" t="s">
        <v>1542</v>
      </c>
      <c r="C92" s="16" t="s">
        <v>1369</v>
      </c>
      <c r="D92" s="16" t="s">
        <v>991</v>
      </c>
      <c r="E92" s="18">
        <v>1</v>
      </c>
      <c r="F92" s="17" t="s">
        <v>417</v>
      </c>
      <c r="G92" s="24"/>
      <c r="H92" s="57"/>
      <c r="I92" s="56"/>
      <c r="J92" s="57"/>
      <c r="K92" s="56"/>
      <c r="L92" s="57"/>
      <c r="M92" s="56"/>
      <c r="N92" s="57"/>
      <c r="O92" s="19" t="s">
        <v>1542</v>
      </c>
    </row>
    <row r="93" spans="2:15" ht="22.35" customHeight="1" x14ac:dyDescent="0.2">
      <c r="B93" s="59" t="s">
        <v>1542</v>
      </c>
      <c r="C93" s="16" t="s">
        <v>1134</v>
      </c>
      <c r="D93" s="16" t="s">
        <v>1013</v>
      </c>
      <c r="E93" s="18">
        <v>2</v>
      </c>
      <c r="F93" s="17" t="s">
        <v>417</v>
      </c>
      <c r="G93" s="24"/>
      <c r="H93" s="57"/>
      <c r="I93" s="56"/>
      <c r="J93" s="57"/>
      <c r="K93" s="56"/>
      <c r="L93" s="57"/>
      <c r="M93" s="56"/>
      <c r="N93" s="57"/>
      <c r="O93" s="19" t="s">
        <v>1542</v>
      </c>
    </row>
    <row r="94" spans="2:15" ht="22.35" customHeight="1" x14ac:dyDescent="0.2">
      <c r="B94" s="59" t="s">
        <v>1542</v>
      </c>
      <c r="C94" s="16" t="s">
        <v>275</v>
      </c>
      <c r="D94" s="16" t="s">
        <v>1344</v>
      </c>
      <c r="E94" s="18">
        <v>1</v>
      </c>
      <c r="F94" s="17" t="s">
        <v>417</v>
      </c>
      <c r="G94" s="24"/>
      <c r="H94" s="57"/>
      <c r="I94" s="56"/>
      <c r="J94" s="57"/>
      <c r="K94" s="56"/>
      <c r="L94" s="57"/>
      <c r="M94" s="56"/>
      <c r="N94" s="57"/>
      <c r="O94" s="19" t="s">
        <v>1542</v>
      </c>
    </row>
    <row r="95" spans="2:15" ht="22.35" customHeight="1" x14ac:dyDescent="0.2">
      <c r="B95" s="59" t="s">
        <v>1542</v>
      </c>
      <c r="C95" s="16" t="s">
        <v>1357</v>
      </c>
      <c r="D95" s="16" t="s">
        <v>1344</v>
      </c>
      <c r="E95" s="18">
        <v>1</v>
      </c>
      <c r="F95" s="17" t="s">
        <v>417</v>
      </c>
      <c r="G95" s="24"/>
      <c r="H95" s="57"/>
      <c r="I95" s="56"/>
      <c r="J95" s="57"/>
      <c r="K95" s="56"/>
      <c r="L95" s="57"/>
      <c r="M95" s="56"/>
      <c r="N95" s="57"/>
      <c r="O95" s="19" t="s">
        <v>1542</v>
      </c>
    </row>
    <row r="96" spans="2:15" ht="22.35" customHeight="1" x14ac:dyDescent="0.2">
      <c r="B96" s="61" t="s">
        <v>1542</v>
      </c>
      <c r="C96" s="21" t="s">
        <v>478</v>
      </c>
      <c r="D96" s="21" t="s">
        <v>316</v>
      </c>
      <c r="E96" s="8">
        <v>2</v>
      </c>
      <c r="F96" s="22" t="s">
        <v>417</v>
      </c>
      <c r="G96" s="7"/>
      <c r="H96" s="65"/>
      <c r="I96" s="62"/>
      <c r="J96" s="65"/>
      <c r="K96" s="62"/>
      <c r="L96" s="65"/>
      <c r="M96" s="62"/>
      <c r="N96" s="65"/>
      <c r="O96" s="23" t="s">
        <v>1542</v>
      </c>
    </row>
    <row r="97" spans="2:15" ht="22.35" customHeight="1" x14ac:dyDescent="0.2">
      <c r="B97" s="59" t="s">
        <v>1542</v>
      </c>
      <c r="C97" s="16" t="s">
        <v>158</v>
      </c>
      <c r="D97" s="16" t="s">
        <v>1315</v>
      </c>
      <c r="E97" s="18">
        <v>1</v>
      </c>
      <c r="F97" s="17" t="s">
        <v>417</v>
      </c>
      <c r="G97" s="24"/>
      <c r="H97" s="57"/>
      <c r="I97" s="56"/>
      <c r="J97" s="57"/>
      <c r="K97" s="56"/>
      <c r="L97" s="57"/>
      <c r="M97" s="56"/>
      <c r="N97" s="57"/>
      <c r="O97" s="19" t="s">
        <v>1542</v>
      </c>
    </row>
    <row r="98" spans="2:15" ht="22.35" customHeight="1" x14ac:dyDescent="0.2">
      <c r="B98" s="59" t="s">
        <v>1542</v>
      </c>
      <c r="C98" s="16" t="s">
        <v>158</v>
      </c>
      <c r="D98" s="16" t="s">
        <v>691</v>
      </c>
      <c r="E98" s="18">
        <v>4</v>
      </c>
      <c r="F98" s="17" t="s">
        <v>417</v>
      </c>
      <c r="G98" s="24"/>
      <c r="H98" s="57"/>
      <c r="I98" s="56"/>
      <c r="J98" s="57"/>
      <c r="K98" s="56"/>
      <c r="L98" s="57"/>
      <c r="M98" s="56"/>
      <c r="N98" s="57"/>
      <c r="O98" s="19" t="s">
        <v>1542</v>
      </c>
    </row>
    <row r="99" spans="2:15" ht="22.35" customHeight="1" x14ac:dyDescent="0.2">
      <c r="B99" s="59" t="s">
        <v>1542</v>
      </c>
      <c r="C99" s="16" t="s">
        <v>765</v>
      </c>
      <c r="D99" s="16" t="s">
        <v>1485</v>
      </c>
      <c r="E99" s="18">
        <v>1</v>
      </c>
      <c r="F99" s="17" t="s">
        <v>417</v>
      </c>
      <c r="G99" s="24"/>
      <c r="H99" s="57"/>
      <c r="I99" s="56"/>
      <c r="J99" s="57"/>
      <c r="K99" s="56"/>
      <c r="L99" s="57"/>
      <c r="M99" s="56"/>
      <c r="N99" s="57"/>
      <c r="O99" s="19" t="s">
        <v>1542</v>
      </c>
    </row>
    <row r="100" spans="2:15" ht="22.35" customHeight="1" x14ac:dyDescent="0.2">
      <c r="B100" s="59" t="s">
        <v>1542</v>
      </c>
      <c r="C100" s="16" t="s">
        <v>765</v>
      </c>
      <c r="D100" s="16" t="s">
        <v>435</v>
      </c>
      <c r="E100" s="18">
        <v>4</v>
      </c>
      <c r="F100" s="17" t="s">
        <v>417</v>
      </c>
      <c r="G100" s="24"/>
      <c r="H100" s="57"/>
      <c r="I100" s="56"/>
      <c r="J100" s="57"/>
      <c r="K100" s="56"/>
      <c r="L100" s="57"/>
      <c r="M100" s="56"/>
      <c r="N100" s="57"/>
      <c r="O100" s="19" t="s">
        <v>1542</v>
      </c>
    </row>
    <row r="101" spans="2:15" ht="22.35" customHeight="1" x14ac:dyDescent="0.2">
      <c r="B101" s="59" t="s">
        <v>1542</v>
      </c>
      <c r="C101" s="16" t="s">
        <v>8</v>
      </c>
      <c r="D101" s="16" t="s">
        <v>326</v>
      </c>
      <c r="E101" s="18">
        <v>1</v>
      </c>
      <c r="F101" s="17" t="s">
        <v>417</v>
      </c>
      <c r="G101" s="24"/>
      <c r="H101" s="57"/>
      <c r="I101" s="56"/>
      <c r="J101" s="57"/>
      <c r="K101" s="56"/>
      <c r="L101" s="57"/>
      <c r="M101" s="56"/>
      <c r="N101" s="57"/>
      <c r="O101" s="19" t="s">
        <v>1542</v>
      </c>
    </row>
    <row r="102" spans="2:15" ht="22.35" customHeight="1" x14ac:dyDescent="0.2">
      <c r="B102" s="59" t="s">
        <v>1542</v>
      </c>
      <c r="C102" s="16" t="s">
        <v>8</v>
      </c>
      <c r="D102" s="16" t="s">
        <v>82</v>
      </c>
      <c r="E102" s="18">
        <v>4</v>
      </c>
      <c r="F102" s="17" t="s">
        <v>417</v>
      </c>
      <c r="G102" s="24"/>
      <c r="H102" s="57"/>
      <c r="I102" s="56"/>
      <c r="J102" s="57"/>
      <c r="K102" s="56"/>
      <c r="L102" s="57"/>
      <c r="M102" s="56"/>
      <c r="N102" s="57"/>
      <c r="O102" s="19" t="s">
        <v>1542</v>
      </c>
    </row>
    <row r="103" spans="2:15" ht="22.35" customHeight="1" x14ac:dyDescent="0.2">
      <c r="B103" s="59" t="s">
        <v>1542</v>
      </c>
      <c r="C103" s="16" t="s">
        <v>1046</v>
      </c>
      <c r="D103" s="16" t="s">
        <v>984</v>
      </c>
      <c r="E103" s="18">
        <v>4</v>
      </c>
      <c r="F103" s="17" t="s">
        <v>698</v>
      </c>
      <c r="G103" s="24"/>
      <c r="H103" s="57"/>
      <c r="I103" s="56"/>
      <c r="J103" s="57"/>
      <c r="K103" s="56"/>
      <c r="L103" s="57"/>
      <c r="M103" s="56"/>
      <c r="N103" s="57"/>
      <c r="O103" s="19" t="s">
        <v>1542</v>
      </c>
    </row>
    <row r="104" spans="2:15" ht="22.35" customHeight="1" x14ac:dyDescent="0.2">
      <c r="B104" s="59" t="s">
        <v>1542</v>
      </c>
      <c r="C104" s="16" t="s">
        <v>1009</v>
      </c>
      <c r="D104" s="16" t="s">
        <v>589</v>
      </c>
      <c r="E104" s="18">
        <v>2</v>
      </c>
      <c r="F104" s="17" t="s">
        <v>934</v>
      </c>
      <c r="G104" s="24"/>
      <c r="H104" s="57"/>
      <c r="I104" s="56"/>
      <c r="J104" s="57"/>
      <c r="K104" s="56"/>
      <c r="L104" s="57"/>
      <c r="M104" s="56"/>
      <c r="N104" s="57"/>
      <c r="O104" s="19" t="s">
        <v>1542</v>
      </c>
    </row>
    <row r="105" spans="2:15" ht="22.35" customHeight="1" x14ac:dyDescent="0.2">
      <c r="B105" s="59" t="s">
        <v>1542</v>
      </c>
      <c r="C105" s="16" t="s">
        <v>1009</v>
      </c>
      <c r="D105" s="16" t="s">
        <v>971</v>
      </c>
      <c r="E105" s="18">
        <v>2</v>
      </c>
      <c r="F105" s="17" t="s">
        <v>934</v>
      </c>
      <c r="G105" s="24"/>
      <c r="H105" s="57"/>
      <c r="I105" s="56"/>
      <c r="J105" s="57"/>
      <c r="K105" s="56"/>
      <c r="L105" s="57"/>
      <c r="M105" s="56"/>
      <c r="N105" s="57"/>
      <c r="O105" s="19" t="s">
        <v>1542</v>
      </c>
    </row>
    <row r="106" spans="2:15" ht="22.35" customHeight="1" x14ac:dyDescent="0.2">
      <c r="B106" s="59" t="s">
        <v>1542</v>
      </c>
      <c r="C106" s="16" t="s">
        <v>1009</v>
      </c>
      <c r="D106" s="16" t="s">
        <v>1381</v>
      </c>
      <c r="E106" s="18">
        <v>8</v>
      </c>
      <c r="F106" s="17" t="s">
        <v>934</v>
      </c>
      <c r="G106" s="24"/>
      <c r="H106" s="57"/>
      <c r="I106" s="56"/>
      <c r="J106" s="57"/>
      <c r="K106" s="56"/>
      <c r="L106" s="57"/>
      <c r="M106" s="56"/>
      <c r="N106" s="57"/>
      <c r="O106" s="19" t="s">
        <v>1542</v>
      </c>
    </row>
    <row r="107" spans="2:15" ht="22.35" customHeight="1" x14ac:dyDescent="0.2">
      <c r="B107" s="59" t="s">
        <v>1542</v>
      </c>
      <c r="C107" s="16" t="s">
        <v>1501</v>
      </c>
      <c r="D107" s="16" t="s">
        <v>589</v>
      </c>
      <c r="E107" s="18">
        <v>2</v>
      </c>
      <c r="F107" s="17" t="s">
        <v>934</v>
      </c>
      <c r="G107" s="24"/>
      <c r="H107" s="57"/>
      <c r="I107" s="56"/>
      <c r="J107" s="57"/>
      <c r="K107" s="56"/>
      <c r="L107" s="57"/>
      <c r="M107" s="56"/>
      <c r="N107" s="57"/>
      <c r="O107" s="19" t="s">
        <v>1542</v>
      </c>
    </row>
    <row r="108" spans="2:15" ht="22.35" customHeight="1" x14ac:dyDescent="0.2">
      <c r="B108" s="59" t="s">
        <v>1542</v>
      </c>
      <c r="C108" s="16" t="s">
        <v>1501</v>
      </c>
      <c r="D108" s="16" t="s">
        <v>971</v>
      </c>
      <c r="E108" s="18">
        <v>2</v>
      </c>
      <c r="F108" s="17" t="s">
        <v>934</v>
      </c>
      <c r="G108" s="24"/>
      <c r="H108" s="57"/>
      <c r="I108" s="56"/>
      <c r="J108" s="57"/>
      <c r="K108" s="56"/>
      <c r="L108" s="57"/>
      <c r="M108" s="56"/>
      <c r="N108" s="57"/>
      <c r="O108" s="19" t="s">
        <v>1542</v>
      </c>
    </row>
    <row r="109" spans="2:15" ht="22.35" customHeight="1" x14ac:dyDescent="0.2">
      <c r="B109" s="59" t="s">
        <v>1542</v>
      </c>
      <c r="C109" s="16" t="s">
        <v>1501</v>
      </c>
      <c r="D109" s="16" t="s">
        <v>1381</v>
      </c>
      <c r="E109" s="18">
        <v>8</v>
      </c>
      <c r="F109" s="17" t="s">
        <v>934</v>
      </c>
      <c r="G109" s="24"/>
      <c r="H109" s="57"/>
      <c r="I109" s="56"/>
      <c r="J109" s="57"/>
      <c r="K109" s="56"/>
      <c r="L109" s="57"/>
      <c r="M109" s="56"/>
      <c r="N109" s="57"/>
      <c r="O109" s="19" t="s">
        <v>1542</v>
      </c>
    </row>
    <row r="110" spans="2:15" ht="22.35" customHeight="1" x14ac:dyDescent="0.2">
      <c r="B110" s="59" t="s">
        <v>1542</v>
      </c>
      <c r="C110" s="16" t="s">
        <v>307</v>
      </c>
      <c r="D110" s="16" t="s">
        <v>1178</v>
      </c>
      <c r="E110" s="18">
        <v>2</v>
      </c>
      <c r="F110" s="17" t="s">
        <v>1053</v>
      </c>
      <c r="G110" s="24"/>
      <c r="H110" s="57"/>
      <c r="I110" s="56"/>
      <c r="J110" s="57"/>
      <c r="K110" s="56"/>
      <c r="L110" s="57"/>
      <c r="M110" s="56"/>
      <c r="N110" s="57"/>
      <c r="O110" s="19" t="s">
        <v>1542</v>
      </c>
    </row>
    <row r="111" spans="2:15" ht="22.35" customHeight="1" x14ac:dyDescent="0.2">
      <c r="B111" s="59" t="s">
        <v>1542</v>
      </c>
      <c r="C111" s="16" t="s">
        <v>307</v>
      </c>
      <c r="D111" s="16" t="s">
        <v>602</v>
      </c>
      <c r="E111" s="18">
        <v>1</v>
      </c>
      <c r="F111" s="17" t="s">
        <v>1053</v>
      </c>
      <c r="G111" s="24"/>
      <c r="H111" s="57"/>
      <c r="I111" s="56"/>
      <c r="J111" s="57"/>
      <c r="K111" s="56"/>
      <c r="L111" s="57"/>
      <c r="M111" s="56"/>
      <c r="N111" s="57"/>
      <c r="O111" s="19" t="s">
        <v>1542</v>
      </c>
    </row>
    <row r="112" spans="2:15" ht="22.35" customHeight="1" x14ac:dyDescent="0.2">
      <c r="B112" s="59" t="s">
        <v>1542</v>
      </c>
      <c r="C112" s="16" t="s">
        <v>1368</v>
      </c>
      <c r="D112" s="16" t="s">
        <v>434</v>
      </c>
      <c r="E112" s="18">
        <v>8</v>
      </c>
      <c r="F112" s="17" t="s">
        <v>1102</v>
      </c>
      <c r="G112" s="24"/>
      <c r="H112" s="57"/>
      <c r="I112" s="56"/>
      <c r="J112" s="57"/>
      <c r="K112" s="56"/>
      <c r="L112" s="57"/>
      <c r="M112" s="56"/>
      <c r="N112" s="57"/>
      <c r="O112" s="19" t="s">
        <v>1542</v>
      </c>
    </row>
    <row r="113" spans="2:15" ht="22.35" customHeight="1" x14ac:dyDescent="0.2">
      <c r="B113" s="59" t="s">
        <v>1542</v>
      </c>
      <c r="C113" s="16" t="s">
        <v>85</v>
      </c>
      <c r="D113" s="16" t="s">
        <v>770</v>
      </c>
      <c r="E113" s="18">
        <v>36</v>
      </c>
      <c r="F113" s="17" t="s">
        <v>1133</v>
      </c>
      <c r="G113" s="24"/>
      <c r="H113" s="57"/>
      <c r="I113" s="56"/>
      <c r="J113" s="57"/>
      <c r="K113" s="56"/>
      <c r="L113" s="57"/>
      <c r="M113" s="56"/>
      <c r="N113" s="57"/>
      <c r="O113" s="19" t="s">
        <v>1542</v>
      </c>
    </row>
    <row r="114" spans="2:15" ht="22.35" customHeight="1" x14ac:dyDescent="0.2">
      <c r="B114" s="59" t="s">
        <v>1542</v>
      </c>
      <c r="C114" s="16" t="s">
        <v>1316</v>
      </c>
      <c r="D114" s="16" t="s">
        <v>1314</v>
      </c>
      <c r="E114" s="18">
        <v>41</v>
      </c>
      <c r="F114" s="17" t="s">
        <v>1133</v>
      </c>
      <c r="G114" s="24"/>
      <c r="H114" s="57"/>
      <c r="I114" s="56"/>
      <c r="J114" s="57"/>
      <c r="K114" s="56"/>
      <c r="L114" s="57"/>
      <c r="M114" s="56"/>
      <c r="N114" s="57"/>
      <c r="O114" s="19" t="s">
        <v>1542</v>
      </c>
    </row>
    <row r="115" spans="2:15" ht="22.35" customHeight="1" x14ac:dyDescent="0.2">
      <c r="B115" s="59" t="s">
        <v>1542</v>
      </c>
      <c r="C115" s="16" t="s">
        <v>73</v>
      </c>
      <c r="D115" s="16" t="s">
        <v>12</v>
      </c>
      <c r="E115" s="18">
        <v>372</v>
      </c>
      <c r="F115" s="17" t="s">
        <v>1102</v>
      </c>
      <c r="G115" s="24"/>
      <c r="H115" s="57"/>
      <c r="I115" s="56"/>
      <c r="J115" s="57"/>
      <c r="K115" s="56"/>
      <c r="L115" s="57"/>
      <c r="M115" s="56"/>
      <c r="N115" s="57"/>
      <c r="O115" s="19" t="s">
        <v>1542</v>
      </c>
    </row>
    <row r="116" spans="2:15" ht="22.35" customHeight="1" x14ac:dyDescent="0.2">
      <c r="B116" s="59" t="s">
        <v>1542</v>
      </c>
      <c r="C116" s="16" t="s">
        <v>186</v>
      </c>
      <c r="D116" s="16" t="s">
        <v>111</v>
      </c>
      <c r="E116" s="18">
        <v>53</v>
      </c>
      <c r="F116" s="17" t="s">
        <v>1102</v>
      </c>
      <c r="G116" s="24"/>
      <c r="H116" s="57"/>
      <c r="I116" s="56"/>
      <c r="J116" s="57"/>
      <c r="K116" s="56"/>
      <c r="L116" s="57"/>
      <c r="M116" s="56"/>
      <c r="N116" s="57"/>
      <c r="O116" s="19" t="s">
        <v>1542</v>
      </c>
    </row>
    <row r="117" spans="2:15" ht="22.35" customHeight="1" x14ac:dyDescent="0.2">
      <c r="B117" s="59" t="s">
        <v>1542</v>
      </c>
      <c r="C117" s="16" t="s">
        <v>1097</v>
      </c>
      <c r="D117" s="16" t="s">
        <v>1542</v>
      </c>
      <c r="E117" s="18"/>
      <c r="F117" s="17" t="s">
        <v>1542</v>
      </c>
      <c r="G117" s="24"/>
      <c r="H117" s="57"/>
      <c r="I117" s="24"/>
      <c r="J117" s="18"/>
      <c r="K117" s="24"/>
      <c r="L117" s="18"/>
      <c r="M117" s="24"/>
      <c r="N117" s="18"/>
      <c r="O117" s="19" t="s">
        <v>1542</v>
      </c>
    </row>
    <row r="118" spans="2:15" ht="22.35" customHeight="1" x14ac:dyDescent="0.2">
      <c r="B118" s="59" t="s">
        <v>1542</v>
      </c>
      <c r="C118" s="16" t="s">
        <v>1097</v>
      </c>
      <c r="D118" s="16" t="s">
        <v>1542</v>
      </c>
      <c r="E118" s="18"/>
      <c r="F118" s="17" t="s">
        <v>1542</v>
      </c>
      <c r="G118" s="24"/>
      <c r="H118" s="57"/>
      <c r="I118" s="24"/>
      <c r="J118" s="18"/>
      <c r="K118" s="24"/>
      <c r="L118" s="18"/>
      <c r="M118" s="24"/>
      <c r="N118" s="18"/>
      <c r="O118" s="19" t="s">
        <v>1542</v>
      </c>
    </row>
    <row r="119" spans="2:15" ht="22.35" customHeight="1" x14ac:dyDescent="0.2">
      <c r="B119" s="78" t="s">
        <v>799</v>
      </c>
      <c r="C119" s="79" t="s">
        <v>1409</v>
      </c>
      <c r="D119" s="79" t="s">
        <v>1542</v>
      </c>
      <c r="E119" s="8"/>
      <c r="F119" s="80" t="s">
        <v>1542</v>
      </c>
      <c r="G119" s="7"/>
      <c r="H119" s="81"/>
      <c r="I119" s="7"/>
      <c r="J119" s="65"/>
      <c r="K119" s="7"/>
      <c r="L119" s="81"/>
      <c r="M119" s="7"/>
      <c r="N119" s="81"/>
      <c r="O119" s="82" t="s">
        <v>1542</v>
      </c>
    </row>
    <row r="120" spans="2:15" ht="22.35" customHeight="1" x14ac:dyDescent="0.2">
      <c r="B120" s="53" t="s">
        <v>744</v>
      </c>
      <c r="C120" s="54" t="s">
        <v>1500</v>
      </c>
      <c r="D120" s="54" t="s">
        <v>1542</v>
      </c>
      <c r="E120" s="18"/>
      <c r="F120" s="74" t="s">
        <v>1542</v>
      </c>
      <c r="G120" s="24"/>
      <c r="H120" s="75"/>
      <c r="I120" s="24"/>
      <c r="J120" s="57"/>
      <c r="K120" s="24"/>
      <c r="L120" s="75"/>
      <c r="M120" s="24"/>
      <c r="N120" s="75"/>
      <c r="O120" s="76" t="s">
        <v>1542</v>
      </c>
    </row>
    <row r="121" spans="2:15" ht="22.35" customHeight="1" x14ac:dyDescent="0.2">
      <c r="B121" s="59" t="s">
        <v>1542</v>
      </c>
      <c r="C121" s="16" t="s">
        <v>1392</v>
      </c>
      <c r="D121" s="16" t="s">
        <v>1344</v>
      </c>
      <c r="E121" s="18">
        <v>351</v>
      </c>
      <c r="F121" s="17" t="s">
        <v>895</v>
      </c>
      <c r="G121" s="24"/>
      <c r="H121" s="57"/>
      <c r="I121" s="56"/>
      <c r="J121" s="57"/>
      <c r="K121" s="56"/>
      <c r="L121" s="57"/>
      <c r="M121" s="56"/>
      <c r="N121" s="57"/>
      <c r="O121" s="19" t="s">
        <v>703</v>
      </c>
    </row>
    <row r="122" spans="2:15" ht="22.35" customHeight="1" x14ac:dyDescent="0.2">
      <c r="B122" s="59" t="s">
        <v>1542</v>
      </c>
      <c r="C122" s="16" t="s">
        <v>1392</v>
      </c>
      <c r="D122" s="16" t="s">
        <v>316</v>
      </c>
      <c r="E122" s="18">
        <v>25</v>
      </c>
      <c r="F122" s="17" t="s">
        <v>895</v>
      </c>
      <c r="G122" s="24"/>
      <c r="H122" s="57"/>
      <c r="I122" s="56"/>
      <c r="J122" s="57"/>
      <c r="K122" s="56"/>
      <c r="L122" s="57"/>
      <c r="M122" s="56"/>
      <c r="N122" s="57"/>
      <c r="O122" s="19" t="s">
        <v>703</v>
      </c>
    </row>
    <row r="123" spans="2:15" ht="22.35" customHeight="1" x14ac:dyDescent="0.2">
      <c r="B123" s="59" t="s">
        <v>1542</v>
      </c>
      <c r="C123" s="16" t="s">
        <v>1392</v>
      </c>
      <c r="D123" s="16" t="s">
        <v>1337</v>
      </c>
      <c r="E123" s="18">
        <v>45</v>
      </c>
      <c r="F123" s="17" t="s">
        <v>895</v>
      </c>
      <c r="G123" s="24"/>
      <c r="H123" s="57"/>
      <c r="I123" s="56"/>
      <c r="J123" s="57"/>
      <c r="K123" s="56"/>
      <c r="L123" s="57"/>
      <c r="M123" s="56"/>
      <c r="N123" s="57"/>
      <c r="O123" s="19" t="s">
        <v>703</v>
      </c>
    </row>
    <row r="124" spans="2:15" ht="22.35" customHeight="1" x14ac:dyDescent="0.2">
      <c r="B124" s="59" t="s">
        <v>1542</v>
      </c>
      <c r="C124" s="16" t="s">
        <v>944</v>
      </c>
      <c r="D124" s="16" t="s">
        <v>83</v>
      </c>
      <c r="E124" s="18">
        <v>2</v>
      </c>
      <c r="F124" s="17" t="s">
        <v>417</v>
      </c>
      <c r="G124" s="24"/>
      <c r="H124" s="57"/>
      <c r="I124" s="56"/>
      <c r="J124" s="57"/>
      <c r="K124" s="56"/>
      <c r="L124" s="57"/>
      <c r="M124" s="56"/>
      <c r="N124" s="57"/>
      <c r="O124" s="19" t="s">
        <v>703</v>
      </c>
    </row>
    <row r="125" spans="2:15" ht="22.35" customHeight="1" x14ac:dyDescent="0.2">
      <c r="B125" s="59" t="s">
        <v>1542</v>
      </c>
      <c r="C125" s="16" t="s">
        <v>897</v>
      </c>
      <c r="D125" s="16" t="s">
        <v>1542</v>
      </c>
      <c r="E125" s="77">
        <v>0.54</v>
      </c>
      <c r="F125" s="17" t="s">
        <v>315</v>
      </c>
      <c r="G125" s="24"/>
      <c r="H125" s="57"/>
      <c r="I125" s="24"/>
      <c r="J125" s="18"/>
      <c r="K125" s="24"/>
      <c r="L125" s="18"/>
      <c r="M125" s="24"/>
      <c r="N125" s="18"/>
      <c r="O125" s="19" t="s">
        <v>1542</v>
      </c>
    </row>
    <row r="126" spans="2:15" ht="22.35" customHeight="1" x14ac:dyDescent="0.2">
      <c r="B126" s="53" t="s">
        <v>1127</v>
      </c>
      <c r="C126" s="54" t="s">
        <v>1062</v>
      </c>
      <c r="D126" s="54" t="s">
        <v>1542</v>
      </c>
      <c r="E126" s="18"/>
      <c r="F126" s="74" t="s">
        <v>1542</v>
      </c>
      <c r="G126" s="24"/>
      <c r="H126" s="75"/>
      <c r="I126" s="24"/>
      <c r="J126" s="57"/>
      <c r="K126" s="24"/>
      <c r="L126" s="75"/>
      <c r="M126" s="24"/>
      <c r="N126" s="75"/>
      <c r="O126" s="76" t="s">
        <v>1542</v>
      </c>
    </row>
    <row r="127" spans="2:15" ht="22.35" customHeight="1" x14ac:dyDescent="0.2">
      <c r="B127" s="59" t="s">
        <v>1542</v>
      </c>
      <c r="C127" s="16" t="s">
        <v>560</v>
      </c>
      <c r="D127" s="16" t="s">
        <v>230</v>
      </c>
      <c r="E127" s="18">
        <v>142</v>
      </c>
      <c r="F127" s="17" t="s">
        <v>1079</v>
      </c>
      <c r="G127" s="24"/>
      <c r="H127" s="57"/>
      <c r="I127" s="56"/>
      <c r="J127" s="57"/>
      <c r="K127" s="56"/>
      <c r="L127" s="57"/>
      <c r="M127" s="56"/>
      <c r="N127" s="57"/>
      <c r="O127" s="19" t="s">
        <v>703</v>
      </c>
    </row>
    <row r="128" spans="2:15" ht="22.35" customHeight="1" x14ac:dyDescent="0.2">
      <c r="B128" s="59" t="s">
        <v>1542</v>
      </c>
      <c r="C128" s="16" t="s">
        <v>560</v>
      </c>
      <c r="D128" s="16" t="s">
        <v>368</v>
      </c>
      <c r="E128" s="18">
        <v>100</v>
      </c>
      <c r="F128" s="17" t="s">
        <v>1079</v>
      </c>
      <c r="G128" s="24"/>
      <c r="H128" s="57"/>
      <c r="I128" s="56"/>
      <c r="J128" s="57"/>
      <c r="K128" s="56"/>
      <c r="L128" s="57"/>
      <c r="M128" s="56"/>
      <c r="N128" s="57"/>
      <c r="O128" s="19" t="s">
        <v>703</v>
      </c>
    </row>
    <row r="129" spans="2:15" ht="22.35" customHeight="1" x14ac:dyDescent="0.2">
      <c r="B129" s="59" t="s">
        <v>1542</v>
      </c>
      <c r="C129" s="16" t="s">
        <v>897</v>
      </c>
      <c r="D129" s="16" t="s">
        <v>1542</v>
      </c>
      <c r="E129" s="77">
        <v>0.54</v>
      </c>
      <c r="F129" s="17" t="s">
        <v>315</v>
      </c>
      <c r="G129" s="24"/>
      <c r="H129" s="57"/>
      <c r="I129" s="24"/>
      <c r="J129" s="18"/>
      <c r="K129" s="24"/>
      <c r="L129" s="18"/>
      <c r="M129" s="24"/>
      <c r="N129" s="18"/>
      <c r="O129" s="19" t="s">
        <v>1542</v>
      </c>
    </row>
    <row r="130" spans="2:15" ht="22.35" customHeight="1" x14ac:dyDescent="0.2">
      <c r="B130" s="59" t="s">
        <v>1542</v>
      </c>
      <c r="C130" s="16" t="s">
        <v>635</v>
      </c>
      <c r="D130" s="16" t="s">
        <v>1542</v>
      </c>
      <c r="E130" s="18"/>
      <c r="F130" s="17" t="s">
        <v>1542</v>
      </c>
      <c r="G130" s="24"/>
      <c r="H130" s="57"/>
      <c r="I130" s="24"/>
      <c r="J130" s="18"/>
      <c r="K130" s="24"/>
      <c r="L130" s="18"/>
      <c r="M130" s="24"/>
      <c r="N130" s="18"/>
      <c r="O130" s="19" t="s">
        <v>1542</v>
      </c>
    </row>
    <row r="131" spans="2:15" ht="22.35" customHeight="1" x14ac:dyDescent="0.2">
      <c r="B131" s="59" t="s">
        <v>1542</v>
      </c>
      <c r="C131" s="16" t="s">
        <v>635</v>
      </c>
      <c r="D131" s="16" t="s">
        <v>1542</v>
      </c>
      <c r="E131" s="18"/>
      <c r="F131" s="17" t="s">
        <v>1542</v>
      </c>
      <c r="G131" s="24"/>
      <c r="H131" s="57"/>
      <c r="I131" s="24"/>
      <c r="J131" s="18"/>
      <c r="K131" s="24"/>
      <c r="L131" s="18"/>
      <c r="M131" s="24"/>
      <c r="N131" s="18"/>
      <c r="O131" s="19" t="s">
        <v>1542</v>
      </c>
    </row>
    <row r="132" spans="2:15" ht="22.35" customHeight="1" x14ac:dyDescent="0.2">
      <c r="B132" s="59" t="s">
        <v>1542</v>
      </c>
      <c r="C132" s="16" t="s">
        <v>635</v>
      </c>
      <c r="D132" s="16" t="s">
        <v>1542</v>
      </c>
      <c r="E132" s="18"/>
      <c r="F132" s="17" t="s">
        <v>1542</v>
      </c>
      <c r="G132" s="24"/>
      <c r="H132" s="57"/>
      <c r="I132" s="24"/>
      <c r="J132" s="18"/>
      <c r="K132" s="24"/>
      <c r="L132" s="18"/>
      <c r="M132" s="24"/>
      <c r="N132" s="18"/>
      <c r="O132" s="19" t="s">
        <v>1542</v>
      </c>
    </row>
    <row r="133" spans="2:15" ht="22.35" customHeight="1" x14ac:dyDescent="0.2">
      <c r="B133" s="59" t="s">
        <v>1542</v>
      </c>
      <c r="C133" s="16" t="s">
        <v>635</v>
      </c>
      <c r="D133" s="16" t="s">
        <v>1542</v>
      </c>
      <c r="E133" s="18"/>
      <c r="F133" s="17" t="s">
        <v>1542</v>
      </c>
      <c r="G133" s="24"/>
      <c r="H133" s="57"/>
      <c r="I133" s="24"/>
      <c r="J133" s="18"/>
      <c r="K133" s="24"/>
      <c r="L133" s="18"/>
      <c r="M133" s="24"/>
      <c r="N133" s="18"/>
      <c r="O133" s="19" t="s">
        <v>1542</v>
      </c>
    </row>
    <row r="134" spans="2:15" ht="22.35" customHeight="1" x14ac:dyDescent="0.2">
      <c r="B134" s="59" t="s">
        <v>1542</v>
      </c>
      <c r="C134" s="16" t="s">
        <v>635</v>
      </c>
      <c r="D134" s="16" t="s">
        <v>1542</v>
      </c>
      <c r="E134" s="18"/>
      <c r="F134" s="17" t="s">
        <v>1542</v>
      </c>
      <c r="G134" s="24"/>
      <c r="H134" s="57"/>
      <c r="I134" s="24"/>
      <c r="J134" s="18"/>
      <c r="K134" s="24"/>
      <c r="L134" s="18"/>
      <c r="M134" s="24"/>
      <c r="N134" s="18"/>
      <c r="O134" s="19" t="s">
        <v>1542</v>
      </c>
    </row>
    <row r="135" spans="2:15" ht="22.35" customHeight="1" x14ac:dyDescent="0.2">
      <c r="B135" s="59" t="s">
        <v>1542</v>
      </c>
      <c r="C135" s="16" t="s">
        <v>635</v>
      </c>
      <c r="D135" s="16" t="s">
        <v>1542</v>
      </c>
      <c r="E135" s="18"/>
      <c r="F135" s="17" t="s">
        <v>1542</v>
      </c>
      <c r="G135" s="24"/>
      <c r="H135" s="57"/>
      <c r="I135" s="24"/>
      <c r="J135" s="18"/>
      <c r="K135" s="24"/>
      <c r="L135" s="18"/>
      <c r="M135" s="24"/>
      <c r="N135" s="18"/>
      <c r="O135" s="19" t="s">
        <v>1542</v>
      </c>
    </row>
    <row r="136" spans="2:15" ht="22.35" customHeight="1" x14ac:dyDescent="0.2">
      <c r="B136" s="59" t="s">
        <v>1542</v>
      </c>
      <c r="C136" s="16" t="s">
        <v>635</v>
      </c>
      <c r="D136" s="16" t="s">
        <v>1542</v>
      </c>
      <c r="E136" s="18"/>
      <c r="F136" s="17" t="s">
        <v>1542</v>
      </c>
      <c r="G136" s="24"/>
      <c r="H136" s="57"/>
      <c r="I136" s="24"/>
      <c r="J136" s="18"/>
      <c r="K136" s="24"/>
      <c r="L136" s="18"/>
      <c r="M136" s="24"/>
      <c r="N136" s="18"/>
      <c r="O136" s="19" t="s">
        <v>1542</v>
      </c>
    </row>
    <row r="137" spans="2:15" ht="22.35" customHeight="1" x14ac:dyDescent="0.2">
      <c r="B137" s="59" t="s">
        <v>1542</v>
      </c>
      <c r="C137" s="16" t="s">
        <v>635</v>
      </c>
      <c r="D137" s="16" t="s">
        <v>1542</v>
      </c>
      <c r="E137" s="18"/>
      <c r="F137" s="17" t="s">
        <v>1542</v>
      </c>
      <c r="G137" s="24"/>
      <c r="H137" s="57"/>
      <c r="I137" s="24"/>
      <c r="J137" s="18"/>
      <c r="K137" s="24"/>
      <c r="L137" s="18"/>
      <c r="M137" s="24"/>
      <c r="N137" s="18"/>
      <c r="O137" s="19" t="s">
        <v>1542</v>
      </c>
    </row>
    <row r="138" spans="2:15" ht="22.35" customHeight="1" x14ac:dyDescent="0.2">
      <c r="B138" s="59" t="s">
        <v>1542</v>
      </c>
      <c r="C138" s="16" t="s">
        <v>635</v>
      </c>
      <c r="D138" s="16" t="s">
        <v>1542</v>
      </c>
      <c r="E138" s="18"/>
      <c r="F138" s="17" t="s">
        <v>1542</v>
      </c>
      <c r="G138" s="24"/>
      <c r="H138" s="57"/>
      <c r="I138" s="24"/>
      <c r="J138" s="18"/>
      <c r="K138" s="24"/>
      <c r="L138" s="18"/>
      <c r="M138" s="24"/>
      <c r="N138" s="18"/>
      <c r="O138" s="19" t="s">
        <v>1542</v>
      </c>
    </row>
    <row r="139" spans="2:15" ht="22.35" customHeight="1" x14ac:dyDescent="0.2">
      <c r="B139" s="59" t="s">
        <v>1542</v>
      </c>
      <c r="C139" s="16" t="s">
        <v>635</v>
      </c>
      <c r="D139" s="16" t="s">
        <v>1542</v>
      </c>
      <c r="E139" s="18"/>
      <c r="F139" s="17" t="s">
        <v>1542</v>
      </c>
      <c r="G139" s="24"/>
      <c r="H139" s="57"/>
      <c r="I139" s="24"/>
      <c r="J139" s="18"/>
      <c r="K139" s="24"/>
      <c r="L139" s="18"/>
      <c r="M139" s="24"/>
      <c r="N139" s="18"/>
      <c r="O139" s="19" t="s">
        <v>1542</v>
      </c>
    </row>
    <row r="140" spans="2:15" ht="22.35" customHeight="1" x14ac:dyDescent="0.2">
      <c r="B140" s="59" t="s">
        <v>1542</v>
      </c>
      <c r="C140" s="16" t="s">
        <v>635</v>
      </c>
      <c r="D140" s="16" t="s">
        <v>1542</v>
      </c>
      <c r="E140" s="18"/>
      <c r="F140" s="17" t="s">
        <v>1542</v>
      </c>
      <c r="G140" s="24"/>
      <c r="H140" s="57"/>
      <c r="I140" s="24"/>
      <c r="J140" s="18"/>
      <c r="K140" s="24"/>
      <c r="L140" s="18"/>
      <c r="M140" s="24"/>
      <c r="N140" s="18"/>
      <c r="O140" s="19" t="s">
        <v>1542</v>
      </c>
    </row>
    <row r="141" spans="2:15" ht="22.35" customHeight="1" x14ac:dyDescent="0.2">
      <c r="B141" s="59" t="s">
        <v>1542</v>
      </c>
      <c r="C141" s="16" t="s">
        <v>635</v>
      </c>
      <c r="D141" s="16" t="s">
        <v>1542</v>
      </c>
      <c r="E141" s="18"/>
      <c r="F141" s="17" t="s">
        <v>1542</v>
      </c>
      <c r="G141" s="24"/>
      <c r="H141" s="57"/>
      <c r="I141" s="24"/>
      <c r="J141" s="18"/>
      <c r="K141" s="24"/>
      <c r="L141" s="18"/>
      <c r="M141" s="24"/>
      <c r="N141" s="18"/>
      <c r="O141" s="19" t="s">
        <v>1542</v>
      </c>
    </row>
    <row r="142" spans="2:15" ht="22.35" customHeight="1" x14ac:dyDescent="0.2">
      <c r="B142" s="61" t="s">
        <v>1542</v>
      </c>
      <c r="C142" s="21" t="s">
        <v>635</v>
      </c>
      <c r="D142" s="21" t="s">
        <v>1542</v>
      </c>
      <c r="E142" s="8"/>
      <c r="F142" s="22" t="s">
        <v>1542</v>
      </c>
      <c r="G142" s="7"/>
      <c r="H142" s="65"/>
      <c r="I142" s="7"/>
      <c r="J142" s="8"/>
      <c r="K142" s="7"/>
      <c r="L142" s="8"/>
      <c r="M142" s="7"/>
      <c r="N142" s="8"/>
      <c r="O142" s="23" t="s">
        <v>1542</v>
      </c>
    </row>
    <row r="143" spans="2:15" x14ac:dyDescent="0.2">
      <c r="B143" s="61" t="s">
        <v>1542</v>
      </c>
      <c r="C143" s="21" t="s">
        <v>635</v>
      </c>
      <c r="D143" s="21" t="s">
        <v>1542</v>
      </c>
      <c r="E143" s="8"/>
      <c r="F143" s="22" t="s">
        <v>1542</v>
      </c>
      <c r="G143" s="7"/>
      <c r="H143" s="65"/>
      <c r="I143" s="7"/>
      <c r="J143" s="8"/>
      <c r="K143" s="7"/>
      <c r="L143" s="8"/>
      <c r="M143" s="7"/>
      <c r="N143" s="8"/>
      <c r="O143" s="23" t="s">
        <v>1542</v>
      </c>
    </row>
    <row r="144" spans="2:15" x14ac:dyDescent="0.2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6" manualBreakCount="6">
    <brk id="27" min="2" max="15" man="1"/>
    <brk id="50" min="2" max="15" man="1"/>
    <brk id="73" min="2" max="15" man="1"/>
    <brk id="96" min="2" max="15" man="1"/>
    <brk id="119" min="2" max="15" man="1"/>
    <brk id="142" min="2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6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13.140625" customWidth="1"/>
    <col min="3" max="3" width="26.42578125" customWidth="1"/>
    <col min="4" max="4" width="24.140625" customWidth="1"/>
    <col min="5" max="5" width="8.85546875" customWidth="1"/>
    <col min="6" max="9" width="16.42578125" customWidth="1"/>
    <col min="10" max="10" width="15.42578125" customWidth="1"/>
  </cols>
  <sheetData>
    <row r="1" spans="2:29" ht="24.95" customHeight="1" x14ac:dyDescent="0.2">
      <c r="B1" s="95" t="s">
        <v>977</v>
      </c>
      <c r="C1" s="95"/>
      <c r="D1" s="95"/>
      <c r="E1" s="95"/>
      <c r="F1" s="95"/>
      <c r="G1" s="95"/>
      <c r="H1" s="95"/>
      <c r="I1" s="95"/>
      <c r="J1" s="95"/>
    </row>
    <row r="2" spans="2:29" ht="9.9499999999999993" customHeight="1" x14ac:dyDescent="0.2">
      <c r="B2" s="96"/>
      <c r="C2" s="96"/>
      <c r="D2" s="96"/>
      <c r="E2" s="96"/>
      <c r="F2" s="96"/>
      <c r="G2" s="96"/>
      <c r="H2" s="96"/>
      <c r="I2" s="96"/>
      <c r="J2" s="96"/>
    </row>
    <row r="3" spans="2:29" ht="30.75" customHeight="1" x14ac:dyDescent="0.2">
      <c r="B3" s="13" t="s">
        <v>1114</v>
      </c>
      <c r="C3" s="2" t="s">
        <v>985</v>
      </c>
      <c r="D3" s="2" t="s">
        <v>1199</v>
      </c>
      <c r="E3" s="2" t="s">
        <v>559</v>
      </c>
      <c r="F3" s="2" t="s">
        <v>1486</v>
      </c>
      <c r="G3" s="2" t="s">
        <v>1310</v>
      </c>
      <c r="H3" s="2" t="s">
        <v>936</v>
      </c>
      <c r="I3" s="2" t="s">
        <v>108</v>
      </c>
      <c r="J3" s="3" t="s">
        <v>353</v>
      </c>
      <c r="Z3" t="s">
        <v>963</v>
      </c>
      <c r="AA3" t="s">
        <v>1104</v>
      </c>
      <c r="AB3" t="s">
        <v>1528</v>
      </c>
      <c r="AC3" t="s">
        <v>1045</v>
      </c>
    </row>
    <row r="4" spans="2:29" ht="19.7" customHeight="1" x14ac:dyDescent="0.2">
      <c r="B4" s="15" t="s">
        <v>471</v>
      </c>
      <c r="C4" s="16" t="s">
        <v>1187</v>
      </c>
      <c r="D4" s="16" t="s">
        <v>445</v>
      </c>
      <c r="E4" s="17" t="s">
        <v>895</v>
      </c>
      <c r="F4" s="57">
        <f>G4+H4+I4</f>
        <v>162237</v>
      </c>
      <c r="G4" s="57">
        <f>일위대가!J5</f>
        <v>115544</v>
      </c>
      <c r="H4" s="57">
        <f>일위대가!L5</f>
        <v>39757</v>
      </c>
      <c r="I4" s="57">
        <f>일위대가!N5</f>
        <v>6936</v>
      </c>
      <c r="J4" s="19" t="s">
        <v>1542</v>
      </c>
      <c r="Z4" s="14">
        <v>162237</v>
      </c>
      <c r="AA4" s="14">
        <v>115544</v>
      </c>
      <c r="AB4" s="14">
        <v>39757</v>
      </c>
      <c r="AC4" s="14">
        <v>6936</v>
      </c>
    </row>
    <row r="5" spans="2:29" ht="19.7" customHeight="1" x14ac:dyDescent="0.2">
      <c r="B5" s="20" t="s">
        <v>1353</v>
      </c>
      <c r="C5" s="21" t="s">
        <v>953</v>
      </c>
      <c r="D5" s="21" t="s">
        <v>323</v>
      </c>
      <c r="E5" s="22" t="s">
        <v>1133</v>
      </c>
      <c r="F5" s="65">
        <f>G5+H5+I5</f>
        <v>16378</v>
      </c>
      <c r="G5" s="65">
        <f>일위대가!J10</f>
        <v>14259</v>
      </c>
      <c r="H5" s="65">
        <f>일위대가!L10</f>
        <v>1329</v>
      </c>
      <c r="I5" s="65">
        <f>일위대가!N10</f>
        <v>790</v>
      </c>
      <c r="J5" s="23" t="s">
        <v>1542</v>
      </c>
      <c r="Z5" s="14">
        <v>16378</v>
      </c>
      <c r="AA5" s="14">
        <v>14259</v>
      </c>
      <c r="AB5" s="14">
        <v>1329</v>
      </c>
      <c r="AC5" s="14">
        <v>790</v>
      </c>
    </row>
    <row r="6" spans="2:29" x14ac:dyDescent="0.2">
      <c r="B6" s="10"/>
      <c r="C6" s="10"/>
      <c r="D6" s="10"/>
      <c r="E6" s="10"/>
      <c r="F6" s="10"/>
      <c r="G6" s="10"/>
      <c r="H6" s="10"/>
      <c r="I6" s="10"/>
      <c r="J6" s="10"/>
    </row>
  </sheetData>
  <mergeCells count="1">
    <mergeCell ref="B1:J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1"/>
  <sheetViews>
    <sheetView workbookViewId="0">
      <pane ySplit="4" topLeftCell="A5" activePane="bottomLeft" state="frozen"/>
      <selection pane="bottomLeft" activeCell="A5" sqref="A5"/>
    </sheetView>
  </sheetViews>
  <sheetFormatPr defaultRowHeight="12.75" x14ac:dyDescent="0.2"/>
  <cols>
    <col min="1" max="1" width="0.7109375" customWidth="1"/>
    <col min="2" max="2" width="7.5703125" customWidth="1"/>
    <col min="3" max="3" width="24.7109375" customWidth="1"/>
    <col min="4" max="4" width="21.85546875" customWidth="1"/>
    <col min="5" max="5" width="6.7109375" customWidth="1"/>
    <col min="6" max="6" width="3.85546875" customWidth="1"/>
    <col min="7" max="7" width="9.42578125" customWidth="1"/>
    <col min="8" max="8" width="11" customWidth="1"/>
    <col min="9" max="9" width="9.42578125" customWidth="1"/>
    <col min="10" max="10" width="11" customWidth="1"/>
    <col min="11" max="11" width="9.140625" customWidth="1"/>
    <col min="12" max="12" width="10.5703125" customWidth="1"/>
    <col min="13" max="13" width="9.140625" customWidth="1"/>
    <col min="14" max="14" width="10.5703125" customWidth="1"/>
    <col min="15" max="15" width="9" customWidth="1"/>
  </cols>
  <sheetData>
    <row r="1" spans="2:15" ht="24.95" customHeight="1" x14ac:dyDescent="0.2">
      <c r="B1" s="95" t="s">
        <v>157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</row>
    <row r="2" spans="2:15" ht="9.9499999999999993" customHeight="1" x14ac:dyDescent="0.2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</row>
    <row r="3" spans="2:15" ht="15.4" customHeight="1" x14ac:dyDescent="0.2">
      <c r="B3" s="101" t="s">
        <v>1114</v>
      </c>
      <c r="C3" s="103" t="s">
        <v>985</v>
      </c>
      <c r="D3" s="103" t="s">
        <v>1199</v>
      </c>
      <c r="E3" s="103" t="s">
        <v>37</v>
      </c>
      <c r="F3" s="103" t="s">
        <v>559</v>
      </c>
      <c r="G3" s="97" t="s">
        <v>1486</v>
      </c>
      <c r="H3" s="98"/>
      <c r="I3" s="97" t="s">
        <v>1310</v>
      </c>
      <c r="J3" s="98"/>
      <c r="K3" s="97" t="s">
        <v>936</v>
      </c>
      <c r="L3" s="98"/>
      <c r="M3" s="97" t="s">
        <v>108</v>
      </c>
      <c r="N3" s="98"/>
      <c r="O3" s="99" t="s">
        <v>353</v>
      </c>
    </row>
    <row r="4" spans="2:15" ht="19.7" customHeight="1" x14ac:dyDescent="0.2">
      <c r="B4" s="102"/>
      <c r="C4" s="104"/>
      <c r="D4" s="104"/>
      <c r="E4" s="104"/>
      <c r="F4" s="104"/>
      <c r="G4" s="12" t="s">
        <v>1</v>
      </c>
      <c r="H4" s="11" t="s">
        <v>784</v>
      </c>
      <c r="I4" s="12" t="s">
        <v>1</v>
      </c>
      <c r="J4" s="11" t="s">
        <v>784</v>
      </c>
      <c r="K4" s="12" t="s">
        <v>1</v>
      </c>
      <c r="L4" s="11" t="s">
        <v>784</v>
      </c>
      <c r="M4" s="12" t="s">
        <v>1</v>
      </c>
      <c r="N4" s="11" t="s">
        <v>784</v>
      </c>
      <c r="O4" s="100"/>
    </row>
    <row r="5" spans="2:15" ht="19.7" customHeight="1" x14ac:dyDescent="0.2">
      <c r="B5" s="73" t="s">
        <v>471</v>
      </c>
      <c r="C5" s="54" t="s">
        <v>1187</v>
      </c>
      <c r="D5" s="54" t="s">
        <v>445</v>
      </c>
      <c r="E5" s="18"/>
      <c r="F5" s="74" t="s">
        <v>895</v>
      </c>
      <c r="G5" s="24"/>
      <c r="H5" s="75">
        <f>J5+L5+N5</f>
        <v>162237</v>
      </c>
      <c r="I5" s="24"/>
      <c r="J5" s="75">
        <f>TRUNC(J6+J7+J8)</f>
        <v>115544</v>
      </c>
      <c r="K5" s="24"/>
      <c r="L5" s="75">
        <f>TRUNC(L6+L7+L8)</f>
        <v>39757</v>
      </c>
      <c r="M5" s="24"/>
      <c r="N5" s="75">
        <f>TRUNC(N6+N7+N8)</f>
        <v>6936</v>
      </c>
      <c r="O5" s="76" t="s">
        <v>1542</v>
      </c>
    </row>
    <row r="6" spans="2:15" ht="19.7" customHeight="1" x14ac:dyDescent="0.2">
      <c r="B6" s="15" t="s">
        <v>1542</v>
      </c>
      <c r="C6" s="16" t="s">
        <v>1302</v>
      </c>
      <c r="D6" s="16" t="s">
        <v>366</v>
      </c>
      <c r="E6" s="77">
        <v>0.5</v>
      </c>
      <c r="F6" s="17" t="s">
        <v>1137</v>
      </c>
      <c r="G6" s="24">
        <f>I6+K6+M6</f>
        <v>83081</v>
      </c>
      <c r="H6" s="57">
        <f>J6+L6+N6</f>
        <v>41540</v>
      </c>
      <c r="I6" s="56">
        <f>기계경비총괄표!G8</f>
        <v>59020</v>
      </c>
      <c r="J6" s="57">
        <f>TRUNC(E6*I6,0)</f>
        <v>29510</v>
      </c>
      <c r="K6" s="56">
        <f>기계경비총괄표!H8</f>
        <v>10188</v>
      </c>
      <c r="L6" s="57">
        <f>TRUNC(E6*K6,0)</f>
        <v>5094</v>
      </c>
      <c r="M6" s="56">
        <f>기계경비총괄표!I8</f>
        <v>13873</v>
      </c>
      <c r="N6" s="57">
        <f>TRUNC(E6*M6,0)</f>
        <v>6936</v>
      </c>
      <c r="O6" s="19" t="s">
        <v>1542</v>
      </c>
    </row>
    <row r="7" spans="2:15" ht="19.7" customHeight="1" x14ac:dyDescent="0.2">
      <c r="B7" s="15" t="s">
        <v>1542</v>
      </c>
      <c r="C7" s="16" t="s">
        <v>107</v>
      </c>
      <c r="D7" s="16" t="s">
        <v>1542</v>
      </c>
      <c r="E7" s="77">
        <v>0.5</v>
      </c>
      <c r="F7" s="17" t="s">
        <v>1418</v>
      </c>
      <c r="G7" s="24">
        <f>I7+K7+M7</f>
        <v>172068</v>
      </c>
      <c r="H7" s="57">
        <f>J7+L7+N7</f>
        <v>86034</v>
      </c>
      <c r="I7" s="56">
        <f>노임단가!F5</f>
        <v>172068</v>
      </c>
      <c r="J7" s="57">
        <f>TRUNC(E7*I7,0)</f>
        <v>86034</v>
      </c>
      <c r="K7" s="56">
        <f>노임단가!AB5</f>
        <v>0</v>
      </c>
      <c r="L7" s="57">
        <f>TRUNC(E7*K7,0)</f>
        <v>0</v>
      </c>
      <c r="M7" s="56">
        <f>노임단가!AC5</f>
        <v>0</v>
      </c>
      <c r="N7" s="57">
        <f>TRUNC(E7*M7,0)</f>
        <v>0</v>
      </c>
      <c r="O7" s="19" t="s">
        <v>1542</v>
      </c>
    </row>
    <row r="8" spans="2:15" ht="19.7" customHeight="1" x14ac:dyDescent="0.2">
      <c r="B8" s="15" t="s">
        <v>1542</v>
      </c>
      <c r="C8" s="16" t="s">
        <v>395</v>
      </c>
      <c r="D8" s="16" t="s">
        <v>215</v>
      </c>
      <c r="E8" s="18">
        <v>30</v>
      </c>
      <c r="F8" s="17" t="s">
        <v>315</v>
      </c>
      <c r="G8" s="24">
        <f>I8+K8+M8</f>
        <v>115544</v>
      </c>
      <c r="H8" s="57">
        <f>J8+L8+N8</f>
        <v>34663</v>
      </c>
      <c r="I8" s="24"/>
      <c r="J8" s="57">
        <f>TRUNC(E8*1/100*I8,0)</f>
        <v>0</v>
      </c>
      <c r="K8" s="24">
        <f>J7+J6</f>
        <v>115544</v>
      </c>
      <c r="L8" s="57">
        <f>TRUNC(E8*1/100*K8,0)</f>
        <v>34663</v>
      </c>
      <c r="M8" s="24"/>
      <c r="N8" s="57">
        <f>TRUNC(E8*1/100*M8,0)</f>
        <v>0</v>
      </c>
      <c r="O8" s="19" t="s">
        <v>1542</v>
      </c>
    </row>
    <row r="9" spans="2:15" ht="19.7" customHeight="1" x14ac:dyDescent="0.2">
      <c r="B9" s="15" t="s">
        <v>1542</v>
      </c>
      <c r="C9" s="16" t="s">
        <v>1542</v>
      </c>
      <c r="D9" s="16" t="s">
        <v>1542</v>
      </c>
      <c r="E9" s="18"/>
      <c r="F9" s="17" t="s">
        <v>1542</v>
      </c>
      <c r="G9" s="24"/>
      <c r="H9" s="18"/>
      <c r="I9" s="24"/>
      <c r="J9" s="57">
        <f>TRUNC(E9*I9,0)</f>
        <v>0</v>
      </c>
      <c r="K9" s="24"/>
      <c r="L9" s="57">
        <f>TRUNC(E9*K9,0)</f>
        <v>0</v>
      </c>
      <c r="M9" s="24"/>
      <c r="N9" s="57">
        <f>TRUNC(E9*M9,0)</f>
        <v>0</v>
      </c>
      <c r="O9" s="19" t="s">
        <v>1542</v>
      </c>
    </row>
    <row r="10" spans="2:15" ht="19.7" customHeight="1" x14ac:dyDescent="0.2">
      <c r="B10" s="73" t="s">
        <v>1353</v>
      </c>
      <c r="C10" s="54" t="s">
        <v>953</v>
      </c>
      <c r="D10" s="54" t="s">
        <v>323</v>
      </c>
      <c r="E10" s="18"/>
      <c r="F10" s="74" t="s">
        <v>1133</v>
      </c>
      <c r="G10" s="24"/>
      <c r="H10" s="75">
        <f>J10+L10+N10</f>
        <v>16378</v>
      </c>
      <c r="I10" s="24"/>
      <c r="J10" s="75">
        <f>TRUNC(J11+J12)</f>
        <v>14259</v>
      </c>
      <c r="K10" s="24"/>
      <c r="L10" s="75">
        <f>TRUNC(L11+L12)</f>
        <v>1329</v>
      </c>
      <c r="M10" s="24"/>
      <c r="N10" s="75">
        <f>TRUNC(N11+N12)</f>
        <v>790</v>
      </c>
      <c r="O10" s="76" t="s">
        <v>1542</v>
      </c>
    </row>
    <row r="11" spans="2:15" ht="19.7" customHeight="1" x14ac:dyDescent="0.2">
      <c r="B11" s="15" t="s">
        <v>1542</v>
      </c>
      <c r="C11" s="16" t="s">
        <v>103</v>
      </c>
      <c r="D11" s="16" t="s">
        <v>244</v>
      </c>
      <c r="E11" s="18">
        <v>1</v>
      </c>
      <c r="F11" s="17" t="s">
        <v>1133</v>
      </c>
      <c r="G11" s="24">
        <f>I11+K11+M11</f>
        <v>3873</v>
      </c>
      <c r="H11" s="57">
        <f>J11+L11+N11</f>
        <v>3873</v>
      </c>
      <c r="I11" s="56">
        <f>단가산출총괄표!G37</f>
        <v>3580</v>
      </c>
      <c r="J11" s="57">
        <f t="shared" ref="J11:J40" si="0">TRUNC(E11*I11,0)</f>
        <v>3580</v>
      </c>
      <c r="K11" s="56">
        <f>단가산출총괄표!H37</f>
        <v>149</v>
      </c>
      <c r="L11" s="57">
        <f t="shared" ref="L11:L40" si="1">TRUNC(E11*K11,0)</f>
        <v>149</v>
      </c>
      <c r="M11" s="56">
        <f>단가산출총괄표!I37</f>
        <v>144</v>
      </c>
      <c r="N11" s="57">
        <f t="shared" ref="N11:N40" si="2">TRUNC(E11*M11,0)</f>
        <v>144</v>
      </c>
      <c r="O11" s="19" t="s">
        <v>840</v>
      </c>
    </row>
    <row r="12" spans="2:15" ht="19.7" customHeight="1" x14ac:dyDescent="0.2">
      <c r="B12" s="15" t="s">
        <v>1542</v>
      </c>
      <c r="C12" s="16" t="s">
        <v>1088</v>
      </c>
      <c r="D12" s="16" t="s">
        <v>625</v>
      </c>
      <c r="E12" s="18">
        <v>1</v>
      </c>
      <c r="F12" s="17" t="s">
        <v>1133</v>
      </c>
      <c r="G12" s="24">
        <f>I12+K12+M12</f>
        <v>12505</v>
      </c>
      <c r="H12" s="57">
        <f>J12+L12+N12</f>
        <v>12505</v>
      </c>
      <c r="I12" s="56">
        <f>단가산출총괄표!G38</f>
        <v>10679</v>
      </c>
      <c r="J12" s="57">
        <f t="shared" si="0"/>
        <v>10679</v>
      </c>
      <c r="K12" s="56">
        <f>단가산출총괄표!H38</f>
        <v>1180</v>
      </c>
      <c r="L12" s="57">
        <f t="shared" si="1"/>
        <v>1180</v>
      </c>
      <c r="M12" s="56">
        <f>단가산출총괄표!I38</f>
        <v>646</v>
      </c>
      <c r="N12" s="57">
        <f t="shared" si="2"/>
        <v>646</v>
      </c>
      <c r="O12" s="19" t="s">
        <v>243</v>
      </c>
    </row>
    <row r="13" spans="2:15" ht="19.7" customHeight="1" x14ac:dyDescent="0.2">
      <c r="B13" s="15" t="s">
        <v>1542</v>
      </c>
      <c r="C13" s="16" t="s">
        <v>1542</v>
      </c>
      <c r="D13" s="16" t="s">
        <v>1542</v>
      </c>
      <c r="E13" s="18"/>
      <c r="F13" s="17" t="s">
        <v>1542</v>
      </c>
      <c r="G13" s="24"/>
      <c r="H13" s="18"/>
      <c r="I13" s="24"/>
      <c r="J13" s="57">
        <f t="shared" si="0"/>
        <v>0</v>
      </c>
      <c r="K13" s="24"/>
      <c r="L13" s="57">
        <f t="shared" si="1"/>
        <v>0</v>
      </c>
      <c r="M13" s="24"/>
      <c r="N13" s="57">
        <f t="shared" si="2"/>
        <v>0</v>
      </c>
      <c r="O13" s="19" t="s">
        <v>1542</v>
      </c>
    </row>
    <row r="14" spans="2:15" ht="19.7" customHeight="1" x14ac:dyDescent="0.2">
      <c r="B14" s="15" t="s">
        <v>1542</v>
      </c>
      <c r="C14" s="16" t="s">
        <v>1542</v>
      </c>
      <c r="D14" s="16" t="s">
        <v>1542</v>
      </c>
      <c r="E14" s="18"/>
      <c r="F14" s="17" t="s">
        <v>1542</v>
      </c>
      <c r="G14" s="24"/>
      <c r="H14" s="18"/>
      <c r="I14" s="24"/>
      <c r="J14" s="57">
        <f t="shared" si="0"/>
        <v>0</v>
      </c>
      <c r="K14" s="24"/>
      <c r="L14" s="57">
        <f t="shared" si="1"/>
        <v>0</v>
      </c>
      <c r="M14" s="24"/>
      <c r="N14" s="57">
        <f t="shared" si="2"/>
        <v>0</v>
      </c>
      <c r="O14" s="19" t="s">
        <v>1542</v>
      </c>
    </row>
    <row r="15" spans="2:15" ht="19.7" customHeight="1" x14ac:dyDescent="0.2">
      <c r="B15" s="15" t="s">
        <v>1542</v>
      </c>
      <c r="C15" s="16" t="s">
        <v>1542</v>
      </c>
      <c r="D15" s="16" t="s">
        <v>1542</v>
      </c>
      <c r="E15" s="18"/>
      <c r="F15" s="17" t="s">
        <v>1542</v>
      </c>
      <c r="G15" s="24"/>
      <c r="H15" s="18"/>
      <c r="I15" s="24"/>
      <c r="J15" s="57">
        <f t="shared" si="0"/>
        <v>0</v>
      </c>
      <c r="K15" s="24"/>
      <c r="L15" s="57">
        <f t="shared" si="1"/>
        <v>0</v>
      </c>
      <c r="M15" s="24"/>
      <c r="N15" s="57">
        <f t="shared" si="2"/>
        <v>0</v>
      </c>
      <c r="O15" s="19" t="s">
        <v>1542</v>
      </c>
    </row>
    <row r="16" spans="2:15" ht="19.7" customHeight="1" x14ac:dyDescent="0.2">
      <c r="B16" s="15" t="s">
        <v>1542</v>
      </c>
      <c r="C16" s="16" t="s">
        <v>1542</v>
      </c>
      <c r="D16" s="16" t="s">
        <v>1542</v>
      </c>
      <c r="E16" s="18"/>
      <c r="F16" s="17" t="s">
        <v>1542</v>
      </c>
      <c r="G16" s="24"/>
      <c r="H16" s="18"/>
      <c r="I16" s="24"/>
      <c r="J16" s="57">
        <f t="shared" si="0"/>
        <v>0</v>
      </c>
      <c r="K16" s="24"/>
      <c r="L16" s="57">
        <f t="shared" si="1"/>
        <v>0</v>
      </c>
      <c r="M16" s="24"/>
      <c r="N16" s="57">
        <f t="shared" si="2"/>
        <v>0</v>
      </c>
      <c r="O16" s="19" t="s">
        <v>1542</v>
      </c>
    </row>
    <row r="17" spans="2:15" ht="19.7" customHeight="1" x14ac:dyDescent="0.2">
      <c r="B17" s="15" t="s">
        <v>1542</v>
      </c>
      <c r="C17" s="16" t="s">
        <v>1542</v>
      </c>
      <c r="D17" s="16" t="s">
        <v>1542</v>
      </c>
      <c r="E17" s="18"/>
      <c r="F17" s="17" t="s">
        <v>1542</v>
      </c>
      <c r="G17" s="24"/>
      <c r="H17" s="18"/>
      <c r="I17" s="24"/>
      <c r="J17" s="57">
        <f t="shared" si="0"/>
        <v>0</v>
      </c>
      <c r="K17" s="24"/>
      <c r="L17" s="57">
        <f t="shared" si="1"/>
        <v>0</v>
      </c>
      <c r="M17" s="24"/>
      <c r="N17" s="57">
        <f t="shared" si="2"/>
        <v>0</v>
      </c>
      <c r="O17" s="19" t="s">
        <v>1542</v>
      </c>
    </row>
    <row r="18" spans="2:15" ht="19.7" customHeight="1" x14ac:dyDescent="0.2">
      <c r="B18" s="15" t="s">
        <v>1542</v>
      </c>
      <c r="C18" s="16" t="s">
        <v>1542</v>
      </c>
      <c r="D18" s="16" t="s">
        <v>1542</v>
      </c>
      <c r="E18" s="18"/>
      <c r="F18" s="17" t="s">
        <v>1542</v>
      </c>
      <c r="G18" s="24"/>
      <c r="H18" s="18"/>
      <c r="I18" s="24"/>
      <c r="J18" s="57">
        <f t="shared" si="0"/>
        <v>0</v>
      </c>
      <c r="K18" s="24"/>
      <c r="L18" s="57">
        <f t="shared" si="1"/>
        <v>0</v>
      </c>
      <c r="M18" s="24"/>
      <c r="N18" s="57">
        <f t="shared" si="2"/>
        <v>0</v>
      </c>
      <c r="O18" s="19" t="s">
        <v>1542</v>
      </c>
    </row>
    <row r="19" spans="2:15" ht="19.7" customHeight="1" x14ac:dyDescent="0.2">
      <c r="B19" s="15" t="s">
        <v>1542</v>
      </c>
      <c r="C19" s="16" t="s">
        <v>1542</v>
      </c>
      <c r="D19" s="16" t="s">
        <v>1542</v>
      </c>
      <c r="E19" s="18"/>
      <c r="F19" s="17" t="s">
        <v>1542</v>
      </c>
      <c r="G19" s="24"/>
      <c r="H19" s="18"/>
      <c r="I19" s="24"/>
      <c r="J19" s="57">
        <f t="shared" si="0"/>
        <v>0</v>
      </c>
      <c r="K19" s="24"/>
      <c r="L19" s="57">
        <f t="shared" si="1"/>
        <v>0</v>
      </c>
      <c r="M19" s="24"/>
      <c r="N19" s="57">
        <f t="shared" si="2"/>
        <v>0</v>
      </c>
      <c r="O19" s="19" t="s">
        <v>1542</v>
      </c>
    </row>
    <row r="20" spans="2:15" ht="19.7" customHeight="1" x14ac:dyDescent="0.2">
      <c r="B20" s="15" t="s">
        <v>1542</v>
      </c>
      <c r="C20" s="16" t="s">
        <v>1542</v>
      </c>
      <c r="D20" s="16" t="s">
        <v>1542</v>
      </c>
      <c r="E20" s="18"/>
      <c r="F20" s="17" t="s">
        <v>1542</v>
      </c>
      <c r="G20" s="24"/>
      <c r="H20" s="18"/>
      <c r="I20" s="24"/>
      <c r="J20" s="57">
        <f t="shared" si="0"/>
        <v>0</v>
      </c>
      <c r="K20" s="24"/>
      <c r="L20" s="57">
        <f t="shared" si="1"/>
        <v>0</v>
      </c>
      <c r="M20" s="24"/>
      <c r="N20" s="57">
        <f t="shared" si="2"/>
        <v>0</v>
      </c>
      <c r="O20" s="19" t="s">
        <v>1542</v>
      </c>
    </row>
    <row r="21" spans="2:15" ht="19.7" customHeight="1" x14ac:dyDescent="0.2">
      <c r="B21" s="15" t="s">
        <v>1542</v>
      </c>
      <c r="C21" s="16" t="s">
        <v>1542</v>
      </c>
      <c r="D21" s="16" t="s">
        <v>1542</v>
      </c>
      <c r="E21" s="18"/>
      <c r="F21" s="17" t="s">
        <v>1542</v>
      </c>
      <c r="G21" s="24"/>
      <c r="H21" s="18"/>
      <c r="I21" s="24"/>
      <c r="J21" s="57">
        <f t="shared" si="0"/>
        <v>0</v>
      </c>
      <c r="K21" s="24"/>
      <c r="L21" s="57">
        <f t="shared" si="1"/>
        <v>0</v>
      </c>
      <c r="M21" s="24"/>
      <c r="N21" s="57">
        <f t="shared" si="2"/>
        <v>0</v>
      </c>
      <c r="O21" s="19" t="s">
        <v>1542</v>
      </c>
    </row>
    <row r="22" spans="2:15" ht="19.7" customHeight="1" x14ac:dyDescent="0.2">
      <c r="B22" s="15" t="s">
        <v>1542</v>
      </c>
      <c r="C22" s="16" t="s">
        <v>1542</v>
      </c>
      <c r="D22" s="16" t="s">
        <v>1542</v>
      </c>
      <c r="E22" s="18"/>
      <c r="F22" s="17" t="s">
        <v>1542</v>
      </c>
      <c r="G22" s="24"/>
      <c r="H22" s="18"/>
      <c r="I22" s="24"/>
      <c r="J22" s="57">
        <f t="shared" si="0"/>
        <v>0</v>
      </c>
      <c r="K22" s="24"/>
      <c r="L22" s="57">
        <f t="shared" si="1"/>
        <v>0</v>
      </c>
      <c r="M22" s="24"/>
      <c r="N22" s="57">
        <f t="shared" si="2"/>
        <v>0</v>
      </c>
      <c r="O22" s="19" t="s">
        <v>1542</v>
      </c>
    </row>
    <row r="23" spans="2:15" ht="19.7" customHeight="1" x14ac:dyDescent="0.2">
      <c r="B23" s="15" t="s">
        <v>1542</v>
      </c>
      <c r="C23" s="16" t="s">
        <v>1542</v>
      </c>
      <c r="D23" s="16" t="s">
        <v>1542</v>
      </c>
      <c r="E23" s="18"/>
      <c r="F23" s="17" t="s">
        <v>1542</v>
      </c>
      <c r="G23" s="24"/>
      <c r="H23" s="18"/>
      <c r="I23" s="24"/>
      <c r="J23" s="57">
        <f t="shared" si="0"/>
        <v>0</v>
      </c>
      <c r="K23" s="24"/>
      <c r="L23" s="57">
        <f t="shared" si="1"/>
        <v>0</v>
      </c>
      <c r="M23" s="24"/>
      <c r="N23" s="57">
        <f t="shared" si="2"/>
        <v>0</v>
      </c>
      <c r="O23" s="19" t="s">
        <v>1542</v>
      </c>
    </row>
    <row r="24" spans="2:15" ht="19.7" customHeight="1" x14ac:dyDescent="0.2">
      <c r="B24" s="15" t="s">
        <v>1542</v>
      </c>
      <c r="C24" s="16" t="s">
        <v>1542</v>
      </c>
      <c r="D24" s="16" t="s">
        <v>1542</v>
      </c>
      <c r="E24" s="18"/>
      <c r="F24" s="17" t="s">
        <v>1542</v>
      </c>
      <c r="G24" s="24"/>
      <c r="H24" s="18"/>
      <c r="I24" s="24"/>
      <c r="J24" s="57">
        <f t="shared" si="0"/>
        <v>0</v>
      </c>
      <c r="K24" s="24"/>
      <c r="L24" s="57">
        <f t="shared" si="1"/>
        <v>0</v>
      </c>
      <c r="M24" s="24"/>
      <c r="N24" s="57">
        <f t="shared" si="2"/>
        <v>0</v>
      </c>
      <c r="O24" s="19" t="s">
        <v>1542</v>
      </c>
    </row>
    <row r="25" spans="2:15" ht="19.7" customHeight="1" x14ac:dyDescent="0.2">
      <c r="B25" s="15" t="s">
        <v>1542</v>
      </c>
      <c r="C25" s="16" t="s">
        <v>1542</v>
      </c>
      <c r="D25" s="16" t="s">
        <v>1542</v>
      </c>
      <c r="E25" s="18"/>
      <c r="F25" s="17" t="s">
        <v>1542</v>
      </c>
      <c r="G25" s="24"/>
      <c r="H25" s="18"/>
      <c r="I25" s="24"/>
      <c r="J25" s="57">
        <f t="shared" si="0"/>
        <v>0</v>
      </c>
      <c r="K25" s="24"/>
      <c r="L25" s="57">
        <f t="shared" si="1"/>
        <v>0</v>
      </c>
      <c r="M25" s="24"/>
      <c r="N25" s="57">
        <f t="shared" si="2"/>
        <v>0</v>
      </c>
      <c r="O25" s="19" t="s">
        <v>1542</v>
      </c>
    </row>
    <row r="26" spans="2:15" ht="19.7" customHeight="1" x14ac:dyDescent="0.2">
      <c r="B26" s="15" t="s">
        <v>1542</v>
      </c>
      <c r="C26" s="16" t="s">
        <v>1542</v>
      </c>
      <c r="D26" s="16" t="s">
        <v>1542</v>
      </c>
      <c r="E26" s="18"/>
      <c r="F26" s="17" t="s">
        <v>1542</v>
      </c>
      <c r="G26" s="24"/>
      <c r="H26" s="18"/>
      <c r="I26" s="24"/>
      <c r="J26" s="57">
        <f t="shared" si="0"/>
        <v>0</v>
      </c>
      <c r="K26" s="24"/>
      <c r="L26" s="57">
        <f t="shared" si="1"/>
        <v>0</v>
      </c>
      <c r="M26" s="24"/>
      <c r="N26" s="57">
        <f t="shared" si="2"/>
        <v>0</v>
      </c>
      <c r="O26" s="19" t="s">
        <v>1542</v>
      </c>
    </row>
    <row r="27" spans="2:15" ht="19.7" customHeight="1" x14ac:dyDescent="0.2">
      <c r="B27" s="15" t="s">
        <v>1542</v>
      </c>
      <c r="C27" s="16" t="s">
        <v>1542</v>
      </c>
      <c r="D27" s="16" t="s">
        <v>1542</v>
      </c>
      <c r="E27" s="18"/>
      <c r="F27" s="17" t="s">
        <v>1542</v>
      </c>
      <c r="G27" s="24"/>
      <c r="H27" s="18"/>
      <c r="I27" s="24"/>
      <c r="J27" s="57">
        <f t="shared" si="0"/>
        <v>0</v>
      </c>
      <c r="K27" s="24"/>
      <c r="L27" s="57">
        <f t="shared" si="1"/>
        <v>0</v>
      </c>
      <c r="M27" s="24"/>
      <c r="N27" s="57">
        <f t="shared" si="2"/>
        <v>0</v>
      </c>
      <c r="O27" s="19" t="s">
        <v>1542</v>
      </c>
    </row>
    <row r="28" spans="2:15" ht="19.7" customHeight="1" x14ac:dyDescent="0.2">
      <c r="B28" s="15" t="s">
        <v>1542</v>
      </c>
      <c r="C28" s="16" t="s">
        <v>1542</v>
      </c>
      <c r="D28" s="16" t="s">
        <v>1542</v>
      </c>
      <c r="E28" s="18"/>
      <c r="F28" s="17" t="s">
        <v>1542</v>
      </c>
      <c r="G28" s="24"/>
      <c r="H28" s="18"/>
      <c r="I28" s="24"/>
      <c r="J28" s="57">
        <f t="shared" si="0"/>
        <v>0</v>
      </c>
      <c r="K28" s="24"/>
      <c r="L28" s="57">
        <f t="shared" si="1"/>
        <v>0</v>
      </c>
      <c r="M28" s="24"/>
      <c r="N28" s="57">
        <f t="shared" si="2"/>
        <v>0</v>
      </c>
      <c r="O28" s="19" t="s">
        <v>1542</v>
      </c>
    </row>
    <row r="29" spans="2:15" ht="19.7" customHeight="1" x14ac:dyDescent="0.2">
      <c r="B29" s="15" t="s">
        <v>1542</v>
      </c>
      <c r="C29" s="16" t="s">
        <v>1542</v>
      </c>
      <c r="D29" s="16" t="s">
        <v>1542</v>
      </c>
      <c r="E29" s="18"/>
      <c r="F29" s="17" t="s">
        <v>1542</v>
      </c>
      <c r="G29" s="24"/>
      <c r="H29" s="18"/>
      <c r="I29" s="24"/>
      <c r="J29" s="57">
        <f t="shared" si="0"/>
        <v>0</v>
      </c>
      <c r="K29" s="24"/>
      <c r="L29" s="57">
        <f t="shared" si="1"/>
        <v>0</v>
      </c>
      <c r="M29" s="24"/>
      <c r="N29" s="57">
        <f t="shared" si="2"/>
        <v>0</v>
      </c>
      <c r="O29" s="19" t="s">
        <v>1542</v>
      </c>
    </row>
    <row r="30" spans="2:15" ht="19.7" customHeight="1" x14ac:dyDescent="0.2">
      <c r="B30" s="20" t="s">
        <v>1542</v>
      </c>
      <c r="C30" s="21" t="s">
        <v>1542</v>
      </c>
      <c r="D30" s="21" t="s">
        <v>1542</v>
      </c>
      <c r="E30" s="8"/>
      <c r="F30" s="22" t="s">
        <v>1542</v>
      </c>
      <c r="G30" s="7"/>
      <c r="H30" s="8"/>
      <c r="I30" s="7"/>
      <c r="J30" s="65">
        <f t="shared" si="0"/>
        <v>0</v>
      </c>
      <c r="K30" s="7"/>
      <c r="L30" s="65">
        <f t="shared" si="1"/>
        <v>0</v>
      </c>
      <c r="M30" s="7"/>
      <c r="N30" s="65">
        <f t="shared" si="2"/>
        <v>0</v>
      </c>
      <c r="O30" s="23" t="s">
        <v>1542</v>
      </c>
    </row>
    <row r="31" spans="2:15" ht="19.7" customHeight="1" x14ac:dyDescent="0.2">
      <c r="B31" s="15" t="s">
        <v>1542</v>
      </c>
      <c r="C31" s="16" t="s">
        <v>1542</v>
      </c>
      <c r="D31" s="16" t="s">
        <v>1542</v>
      </c>
      <c r="E31" s="18"/>
      <c r="F31" s="17" t="s">
        <v>1542</v>
      </c>
      <c r="G31" s="24"/>
      <c r="H31" s="18"/>
      <c r="I31" s="24"/>
      <c r="J31" s="57">
        <f t="shared" si="0"/>
        <v>0</v>
      </c>
      <c r="K31" s="24"/>
      <c r="L31" s="57">
        <f t="shared" si="1"/>
        <v>0</v>
      </c>
      <c r="M31" s="24"/>
      <c r="N31" s="57">
        <f t="shared" si="2"/>
        <v>0</v>
      </c>
      <c r="O31" s="19" t="s">
        <v>1542</v>
      </c>
    </row>
    <row r="32" spans="2:15" ht="19.7" customHeight="1" x14ac:dyDescent="0.2">
      <c r="B32" s="15" t="s">
        <v>1542</v>
      </c>
      <c r="C32" s="16" t="s">
        <v>1542</v>
      </c>
      <c r="D32" s="16" t="s">
        <v>1542</v>
      </c>
      <c r="E32" s="18"/>
      <c r="F32" s="17" t="s">
        <v>1542</v>
      </c>
      <c r="G32" s="24"/>
      <c r="H32" s="18"/>
      <c r="I32" s="24"/>
      <c r="J32" s="57">
        <f t="shared" si="0"/>
        <v>0</v>
      </c>
      <c r="K32" s="24"/>
      <c r="L32" s="57">
        <f t="shared" si="1"/>
        <v>0</v>
      </c>
      <c r="M32" s="24"/>
      <c r="N32" s="57">
        <f t="shared" si="2"/>
        <v>0</v>
      </c>
      <c r="O32" s="19" t="s">
        <v>1542</v>
      </c>
    </row>
    <row r="33" spans="2:15" ht="19.7" customHeight="1" x14ac:dyDescent="0.2">
      <c r="B33" s="15" t="s">
        <v>1542</v>
      </c>
      <c r="C33" s="16" t="s">
        <v>1542</v>
      </c>
      <c r="D33" s="16" t="s">
        <v>1542</v>
      </c>
      <c r="E33" s="18"/>
      <c r="F33" s="17" t="s">
        <v>1542</v>
      </c>
      <c r="G33" s="24"/>
      <c r="H33" s="18"/>
      <c r="I33" s="24"/>
      <c r="J33" s="57">
        <f t="shared" si="0"/>
        <v>0</v>
      </c>
      <c r="K33" s="24"/>
      <c r="L33" s="57">
        <f t="shared" si="1"/>
        <v>0</v>
      </c>
      <c r="M33" s="24"/>
      <c r="N33" s="57">
        <f t="shared" si="2"/>
        <v>0</v>
      </c>
      <c r="O33" s="19" t="s">
        <v>1542</v>
      </c>
    </row>
    <row r="34" spans="2:15" ht="19.7" customHeight="1" x14ac:dyDescent="0.2">
      <c r="B34" s="15" t="s">
        <v>1542</v>
      </c>
      <c r="C34" s="16" t="s">
        <v>1542</v>
      </c>
      <c r="D34" s="16" t="s">
        <v>1542</v>
      </c>
      <c r="E34" s="18"/>
      <c r="F34" s="17" t="s">
        <v>1542</v>
      </c>
      <c r="G34" s="24"/>
      <c r="H34" s="18"/>
      <c r="I34" s="24"/>
      <c r="J34" s="57">
        <f t="shared" si="0"/>
        <v>0</v>
      </c>
      <c r="K34" s="24"/>
      <c r="L34" s="57">
        <f t="shared" si="1"/>
        <v>0</v>
      </c>
      <c r="M34" s="24"/>
      <c r="N34" s="57">
        <f t="shared" si="2"/>
        <v>0</v>
      </c>
      <c r="O34" s="19" t="s">
        <v>1542</v>
      </c>
    </row>
    <row r="35" spans="2:15" ht="19.7" customHeight="1" x14ac:dyDescent="0.2">
      <c r="B35" s="15" t="s">
        <v>1542</v>
      </c>
      <c r="C35" s="16" t="s">
        <v>1542</v>
      </c>
      <c r="D35" s="16" t="s">
        <v>1542</v>
      </c>
      <c r="E35" s="18"/>
      <c r="F35" s="17" t="s">
        <v>1542</v>
      </c>
      <c r="G35" s="24"/>
      <c r="H35" s="18"/>
      <c r="I35" s="24"/>
      <c r="J35" s="57">
        <f t="shared" si="0"/>
        <v>0</v>
      </c>
      <c r="K35" s="24"/>
      <c r="L35" s="57">
        <f t="shared" si="1"/>
        <v>0</v>
      </c>
      <c r="M35" s="24"/>
      <c r="N35" s="57">
        <f t="shared" si="2"/>
        <v>0</v>
      </c>
      <c r="O35" s="19" t="s">
        <v>1542</v>
      </c>
    </row>
    <row r="36" spans="2:15" ht="19.7" customHeight="1" x14ac:dyDescent="0.2">
      <c r="B36" s="15" t="s">
        <v>1542</v>
      </c>
      <c r="C36" s="16" t="s">
        <v>1542</v>
      </c>
      <c r="D36" s="16" t="s">
        <v>1542</v>
      </c>
      <c r="E36" s="18"/>
      <c r="F36" s="17" t="s">
        <v>1542</v>
      </c>
      <c r="G36" s="24"/>
      <c r="H36" s="18"/>
      <c r="I36" s="24"/>
      <c r="J36" s="57">
        <f t="shared" si="0"/>
        <v>0</v>
      </c>
      <c r="K36" s="24"/>
      <c r="L36" s="57">
        <f t="shared" si="1"/>
        <v>0</v>
      </c>
      <c r="M36" s="24"/>
      <c r="N36" s="57">
        <f t="shared" si="2"/>
        <v>0</v>
      </c>
      <c r="O36" s="19" t="s">
        <v>1542</v>
      </c>
    </row>
    <row r="37" spans="2:15" ht="19.7" customHeight="1" x14ac:dyDescent="0.2">
      <c r="B37" s="15" t="s">
        <v>1542</v>
      </c>
      <c r="C37" s="16" t="s">
        <v>1542</v>
      </c>
      <c r="D37" s="16" t="s">
        <v>1542</v>
      </c>
      <c r="E37" s="18"/>
      <c r="F37" s="17" t="s">
        <v>1542</v>
      </c>
      <c r="G37" s="24"/>
      <c r="H37" s="18"/>
      <c r="I37" s="24"/>
      <c r="J37" s="57">
        <f t="shared" si="0"/>
        <v>0</v>
      </c>
      <c r="K37" s="24"/>
      <c r="L37" s="57">
        <f t="shared" si="1"/>
        <v>0</v>
      </c>
      <c r="M37" s="24"/>
      <c r="N37" s="57">
        <f t="shared" si="2"/>
        <v>0</v>
      </c>
      <c r="O37" s="19" t="s">
        <v>1542</v>
      </c>
    </row>
    <row r="38" spans="2:15" ht="19.7" customHeight="1" x14ac:dyDescent="0.2">
      <c r="B38" s="15" t="s">
        <v>1542</v>
      </c>
      <c r="C38" s="16" t="s">
        <v>1542</v>
      </c>
      <c r="D38" s="16" t="s">
        <v>1542</v>
      </c>
      <c r="E38" s="18"/>
      <c r="F38" s="17" t="s">
        <v>1542</v>
      </c>
      <c r="G38" s="24"/>
      <c r="H38" s="18"/>
      <c r="I38" s="24"/>
      <c r="J38" s="57">
        <f t="shared" si="0"/>
        <v>0</v>
      </c>
      <c r="K38" s="24"/>
      <c r="L38" s="57">
        <f t="shared" si="1"/>
        <v>0</v>
      </c>
      <c r="M38" s="24"/>
      <c r="N38" s="57">
        <f t="shared" si="2"/>
        <v>0</v>
      </c>
      <c r="O38" s="19" t="s">
        <v>1542</v>
      </c>
    </row>
    <row r="39" spans="2:15" ht="19.7" customHeight="1" x14ac:dyDescent="0.2">
      <c r="B39" s="15" t="s">
        <v>1542</v>
      </c>
      <c r="C39" s="16" t="s">
        <v>1542</v>
      </c>
      <c r="D39" s="16" t="s">
        <v>1542</v>
      </c>
      <c r="E39" s="18"/>
      <c r="F39" s="17" t="s">
        <v>1542</v>
      </c>
      <c r="G39" s="24"/>
      <c r="H39" s="18"/>
      <c r="I39" s="24"/>
      <c r="J39" s="57">
        <f t="shared" si="0"/>
        <v>0</v>
      </c>
      <c r="K39" s="24"/>
      <c r="L39" s="57">
        <f t="shared" si="1"/>
        <v>0</v>
      </c>
      <c r="M39" s="24"/>
      <c r="N39" s="57">
        <f t="shared" si="2"/>
        <v>0</v>
      </c>
      <c r="O39" s="19" t="s">
        <v>1542</v>
      </c>
    </row>
    <row r="40" spans="2:15" x14ac:dyDescent="0.2">
      <c r="B40" s="20" t="s">
        <v>1542</v>
      </c>
      <c r="C40" s="21" t="s">
        <v>1542</v>
      </c>
      <c r="D40" s="21" t="s">
        <v>1542</v>
      </c>
      <c r="E40" s="8"/>
      <c r="F40" s="22" t="s">
        <v>1542</v>
      </c>
      <c r="G40" s="7"/>
      <c r="H40" s="8"/>
      <c r="I40" s="7"/>
      <c r="J40" s="65">
        <f t="shared" si="0"/>
        <v>0</v>
      </c>
      <c r="K40" s="7"/>
      <c r="L40" s="65">
        <f t="shared" si="1"/>
        <v>0</v>
      </c>
      <c r="M40" s="7"/>
      <c r="N40" s="65">
        <f t="shared" si="2"/>
        <v>0</v>
      </c>
      <c r="O40" s="23" t="s">
        <v>1542</v>
      </c>
    </row>
    <row r="41" spans="2:15" x14ac:dyDescent="0.2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50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5.85546875" customWidth="1"/>
    <col min="3" max="3" width="33.85546875" customWidth="1"/>
    <col min="4" max="4" width="28.5703125" customWidth="1"/>
    <col min="5" max="5" width="8.28515625" customWidth="1"/>
    <col min="6" max="9" width="15.7109375" customWidth="1"/>
    <col min="10" max="10" width="14.5703125" customWidth="1"/>
  </cols>
  <sheetData>
    <row r="1" spans="2:29" ht="24.95" customHeight="1" x14ac:dyDescent="0.2">
      <c r="B1" s="95" t="s">
        <v>592</v>
      </c>
      <c r="C1" s="95"/>
      <c r="D1" s="95"/>
      <c r="E1" s="95"/>
      <c r="F1" s="95"/>
      <c r="G1" s="95"/>
      <c r="H1" s="95"/>
      <c r="I1" s="95"/>
      <c r="J1" s="95"/>
    </row>
    <row r="2" spans="2:29" ht="9.9499999999999993" customHeight="1" x14ac:dyDescent="0.2">
      <c r="B2" s="96"/>
      <c r="C2" s="96"/>
      <c r="D2" s="96"/>
      <c r="E2" s="96"/>
      <c r="F2" s="96"/>
      <c r="G2" s="96"/>
      <c r="H2" s="96"/>
      <c r="I2" s="96"/>
      <c r="J2" s="96"/>
    </row>
    <row r="3" spans="2:29" ht="22.35" customHeight="1" x14ac:dyDescent="0.2">
      <c r="B3" s="13" t="s">
        <v>393</v>
      </c>
      <c r="C3" s="2" t="s">
        <v>985</v>
      </c>
      <c r="D3" s="2" t="s">
        <v>1199</v>
      </c>
      <c r="E3" s="2" t="s">
        <v>559</v>
      </c>
      <c r="F3" s="2" t="s">
        <v>1486</v>
      </c>
      <c r="G3" s="2" t="s">
        <v>1310</v>
      </c>
      <c r="H3" s="2" t="s">
        <v>936</v>
      </c>
      <c r="I3" s="2" t="s">
        <v>108</v>
      </c>
      <c r="J3" s="3" t="s">
        <v>353</v>
      </c>
      <c r="Z3" t="s">
        <v>963</v>
      </c>
      <c r="AA3" t="s">
        <v>1104</v>
      </c>
      <c r="AB3" t="s">
        <v>1528</v>
      </c>
      <c r="AC3" t="s">
        <v>1045</v>
      </c>
    </row>
    <row r="4" spans="2:29" ht="16.899999999999999" customHeight="1" x14ac:dyDescent="0.2">
      <c r="B4" s="15" t="s">
        <v>432</v>
      </c>
      <c r="C4" s="16" t="s">
        <v>979</v>
      </c>
      <c r="D4" s="16" t="s">
        <v>93</v>
      </c>
      <c r="E4" s="17" t="s">
        <v>572</v>
      </c>
      <c r="F4" s="57">
        <f t="shared" ref="F4:F49" si="0">G4+H4+I4</f>
        <v>2331</v>
      </c>
      <c r="G4" s="57">
        <f>단가산출!D4</f>
        <v>1530</v>
      </c>
      <c r="H4" s="57">
        <f>단가산출!E4</f>
        <v>736</v>
      </c>
      <c r="I4" s="57">
        <f>단가산출!F4</f>
        <v>65</v>
      </c>
      <c r="J4" s="19" t="s">
        <v>1542</v>
      </c>
      <c r="Z4" s="14">
        <v>2331</v>
      </c>
      <c r="AA4" s="14">
        <v>1530</v>
      </c>
      <c r="AB4" s="14">
        <v>736</v>
      </c>
      <c r="AC4" s="14">
        <v>65</v>
      </c>
    </row>
    <row r="5" spans="2:29" ht="16.899999999999999" customHeight="1" x14ac:dyDescent="0.2">
      <c r="B5" s="15" t="s">
        <v>1453</v>
      </c>
      <c r="C5" s="16" t="s">
        <v>1523</v>
      </c>
      <c r="D5" s="16" t="s">
        <v>1076</v>
      </c>
      <c r="E5" s="17" t="s">
        <v>1102</v>
      </c>
      <c r="F5" s="57">
        <f t="shared" si="0"/>
        <v>38831</v>
      </c>
      <c r="G5" s="57">
        <f>단가산출!D79</f>
        <v>28542</v>
      </c>
      <c r="H5" s="57">
        <f>단가산출!E79</f>
        <v>4080</v>
      </c>
      <c r="I5" s="57">
        <f>단가산출!F79</f>
        <v>6209</v>
      </c>
      <c r="J5" s="19" t="s">
        <v>1542</v>
      </c>
      <c r="Z5" s="14">
        <v>38831</v>
      </c>
      <c r="AA5" s="14">
        <v>28542</v>
      </c>
      <c r="AB5" s="14">
        <v>4080</v>
      </c>
      <c r="AC5" s="14">
        <v>6209</v>
      </c>
    </row>
    <row r="6" spans="2:29" ht="16.899999999999999" customHeight="1" x14ac:dyDescent="0.2">
      <c r="B6" s="15" t="s">
        <v>599</v>
      </c>
      <c r="C6" s="16" t="s">
        <v>1033</v>
      </c>
      <c r="D6" s="16" t="s">
        <v>1076</v>
      </c>
      <c r="E6" s="17" t="s">
        <v>1102</v>
      </c>
      <c r="F6" s="57">
        <f t="shared" si="0"/>
        <v>74154</v>
      </c>
      <c r="G6" s="57">
        <f>단가산출!D120</f>
        <v>54918</v>
      </c>
      <c r="H6" s="57">
        <f>단가산출!E120</f>
        <v>7497</v>
      </c>
      <c r="I6" s="57">
        <f>단가산출!F120</f>
        <v>11739</v>
      </c>
      <c r="J6" s="19" t="s">
        <v>1542</v>
      </c>
      <c r="Z6" s="14">
        <v>74154</v>
      </c>
      <c r="AA6" s="14">
        <v>54918</v>
      </c>
      <c r="AB6" s="14">
        <v>7497</v>
      </c>
      <c r="AC6" s="14">
        <v>11739</v>
      </c>
    </row>
    <row r="7" spans="2:29" ht="16.899999999999999" customHeight="1" x14ac:dyDescent="0.2">
      <c r="B7" s="15" t="s">
        <v>1191</v>
      </c>
      <c r="C7" s="16" t="s">
        <v>1058</v>
      </c>
      <c r="D7" s="16" t="s">
        <v>640</v>
      </c>
      <c r="E7" s="17" t="s">
        <v>1102</v>
      </c>
      <c r="F7" s="57">
        <f t="shared" si="0"/>
        <v>12850</v>
      </c>
      <c r="G7" s="57">
        <f>단가산출!D161</f>
        <v>8901</v>
      </c>
      <c r="H7" s="57">
        <f>단가산출!E161</f>
        <v>1536</v>
      </c>
      <c r="I7" s="57">
        <f>단가산출!F161</f>
        <v>2413</v>
      </c>
      <c r="J7" s="19" t="s">
        <v>1542</v>
      </c>
      <c r="Z7" s="14">
        <v>12850</v>
      </c>
      <c r="AA7" s="14">
        <v>8901</v>
      </c>
      <c r="AB7" s="14">
        <v>1536</v>
      </c>
      <c r="AC7" s="14">
        <v>2413</v>
      </c>
    </row>
    <row r="8" spans="2:29" ht="16.899999999999999" customHeight="1" x14ac:dyDescent="0.2">
      <c r="B8" s="15" t="s">
        <v>486</v>
      </c>
      <c r="C8" s="16" t="s">
        <v>1281</v>
      </c>
      <c r="D8" s="16" t="s">
        <v>1456</v>
      </c>
      <c r="E8" s="17" t="s">
        <v>1102</v>
      </c>
      <c r="F8" s="57">
        <f t="shared" si="0"/>
        <v>7433</v>
      </c>
      <c r="G8" s="57">
        <f>단가산출!D185</f>
        <v>6278</v>
      </c>
      <c r="H8" s="57">
        <f>단가산출!E185</f>
        <v>489</v>
      </c>
      <c r="I8" s="57">
        <f>단가산출!F185</f>
        <v>666</v>
      </c>
      <c r="J8" s="19" t="s">
        <v>1542</v>
      </c>
      <c r="Z8" s="14">
        <v>7433</v>
      </c>
      <c r="AA8" s="14">
        <v>6278</v>
      </c>
      <c r="AB8" s="14">
        <v>489</v>
      </c>
      <c r="AC8" s="14">
        <v>666</v>
      </c>
    </row>
    <row r="9" spans="2:29" ht="16.899999999999999" customHeight="1" x14ac:dyDescent="0.2">
      <c r="B9" s="15" t="s">
        <v>1408</v>
      </c>
      <c r="C9" s="16" t="s">
        <v>916</v>
      </c>
      <c r="D9" s="16" t="s">
        <v>187</v>
      </c>
      <c r="E9" s="17" t="s">
        <v>1102</v>
      </c>
      <c r="F9" s="57">
        <f t="shared" si="0"/>
        <v>2696</v>
      </c>
      <c r="G9" s="57">
        <f>단가산출!D215</f>
        <v>1916</v>
      </c>
      <c r="H9" s="57">
        <f>단가산출!E215</f>
        <v>330</v>
      </c>
      <c r="I9" s="57">
        <f>단가산출!F215</f>
        <v>450</v>
      </c>
      <c r="J9" s="19" t="s">
        <v>1542</v>
      </c>
      <c r="Z9" s="14">
        <v>2696</v>
      </c>
      <c r="AA9" s="14">
        <v>1916</v>
      </c>
      <c r="AB9" s="14">
        <v>330</v>
      </c>
      <c r="AC9" s="14">
        <v>450</v>
      </c>
    </row>
    <row r="10" spans="2:29" ht="16.899999999999999" customHeight="1" x14ac:dyDescent="0.2">
      <c r="B10" s="15" t="s">
        <v>751</v>
      </c>
      <c r="C10" s="16" t="s">
        <v>140</v>
      </c>
      <c r="D10" s="16" t="s">
        <v>206</v>
      </c>
      <c r="E10" s="17" t="s">
        <v>1102</v>
      </c>
      <c r="F10" s="57">
        <f t="shared" si="0"/>
        <v>6521</v>
      </c>
      <c r="G10" s="57">
        <f>단가산출!D237</f>
        <v>3288</v>
      </c>
      <c r="H10" s="57">
        <f>단가산출!E237</f>
        <v>2058</v>
      </c>
      <c r="I10" s="57">
        <f>단가산출!F237</f>
        <v>1175</v>
      </c>
      <c r="J10" s="19" t="s">
        <v>1542</v>
      </c>
      <c r="Z10" s="14">
        <v>6521</v>
      </c>
      <c r="AA10" s="14">
        <v>3288</v>
      </c>
      <c r="AB10" s="14">
        <v>2058</v>
      </c>
      <c r="AC10" s="14">
        <v>1175</v>
      </c>
    </row>
    <row r="11" spans="2:29" ht="16.899999999999999" customHeight="1" x14ac:dyDescent="0.2">
      <c r="B11" s="15" t="s">
        <v>1416</v>
      </c>
      <c r="C11" s="16" t="s">
        <v>160</v>
      </c>
      <c r="D11" s="16" t="s">
        <v>1456</v>
      </c>
      <c r="E11" s="17" t="s">
        <v>1102</v>
      </c>
      <c r="F11" s="57">
        <f t="shared" si="0"/>
        <v>8810</v>
      </c>
      <c r="G11" s="57">
        <f>단가산출!D286</f>
        <v>7570</v>
      </c>
      <c r="H11" s="57">
        <f>단가산출!E286</f>
        <v>606</v>
      </c>
      <c r="I11" s="57">
        <f>단가산출!F286</f>
        <v>634</v>
      </c>
      <c r="J11" s="19" t="s">
        <v>1312</v>
      </c>
      <c r="Z11" s="14">
        <v>8810</v>
      </c>
      <c r="AA11" s="14">
        <v>7570</v>
      </c>
      <c r="AB11" s="14">
        <v>606</v>
      </c>
      <c r="AC11" s="14">
        <v>634</v>
      </c>
    </row>
    <row r="12" spans="2:29" ht="16.899999999999999" customHeight="1" x14ac:dyDescent="0.2">
      <c r="B12" s="15" t="s">
        <v>731</v>
      </c>
      <c r="C12" s="16" t="s">
        <v>3</v>
      </c>
      <c r="D12" s="16" t="s">
        <v>1344</v>
      </c>
      <c r="E12" s="17" t="s">
        <v>895</v>
      </c>
      <c r="F12" s="57">
        <f t="shared" si="0"/>
        <v>3517</v>
      </c>
      <c r="G12" s="57">
        <f>단가산출!D332</f>
        <v>3517</v>
      </c>
      <c r="H12" s="57">
        <f>단가산출!E332</f>
        <v>0</v>
      </c>
      <c r="I12" s="57">
        <f>단가산출!F332</f>
        <v>0</v>
      </c>
      <c r="J12" s="19" t="s">
        <v>1542</v>
      </c>
      <c r="Z12" s="14">
        <v>3517</v>
      </c>
      <c r="AA12" s="14">
        <v>3517</v>
      </c>
    </row>
    <row r="13" spans="2:29" ht="16.899999999999999" customHeight="1" x14ac:dyDescent="0.2">
      <c r="B13" s="15" t="s">
        <v>173</v>
      </c>
      <c r="C13" s="16" t="s">
        <v>3</v>
      </c>
      <c r="D13" s="16" t="s">
        <v>316</v>
      </c>
      <c r="E13" s="17" t="s">
        <v>895</v>
      </c>
      <c r="F13" s="57">
        <f t="shared" si="0"/>
        <v>586</v>
      </c>
      <c r="G13" s="57">
        <f>단가산출!D349</f>
        <v>586</v>
      </c>
      <c r="H13" s="57">
        <f>단가산출!E349</f>
        <v>0</v>
      </c>
      <c r="I13" s="57">
        <f>단가산출!F349</f>
        <v>0</v>
      </c>
      <c r="J13" s="19" t="s">
        <v>1542</v>
      </c>
      <c r="Z13" s="14">
        <v>586</v>
      </c>
      <c r="AA13" s="14">
        <v>586</v>
      </c>
    </row>
    <row r="14" spans="2:29" ht="16.899999999999999" customHeight="1" x14ac:dyDescent="0.2">
      <c r="B14" s="15" t="s">
        <v>805</v>
      </c>
      <c r="C14" s="16" t="s">
        <v>3</v>
      </c>
      <c r="D14" s="16" t="s">
        <v>1337</v>
      </c>
      <c r="E14" s="17" t="s">
        <v>895</v>
      </c>
      <c r="F14" s="57">
        <f t="shared" si="0"/>
        <v>535</v>
      </c>
      <c r="G14" s="57">
        <f>단가산출!D366</f>
        <v>535</v>
      </c>
      <c r="H14" s="57">
        <f>단가산출!E366</f>
        <v>0</v>
      </c>
      <c r="I14" s="57">
        <f>단가산출!F366</f>
        <v>0</v>
      </c>
      <c r="J14" s="19" t="s">
        <v>1542</v>
      </c>
      <c r="Z14" s="14">
        <v>535</v>
      </c>
      <c r="AA14" s="14">
        <v>535</v>
      </c>
    </row>
    <row r="15" spans="2:29" ht="16.899999999999999" customHeight="1" x14ac:dyDescent="0.2">
      <c r="B15" s="15" t="s">
        <v>303</v>
      </c>
      <c r="C15" s="16" t="s">
        <v>402</v>
      </c>
      <c r="D15" s="16" t="s">
        <v>935</v>
      </c>
      <c r="E15" s="17" t="s">
        <v>948</v>
      </c>
      <c r="F15" s="57">
        <f t="shared" si="0"/>
        <v>84604</v>
      </c>
      <c r="G15" s="57">
        <f>단가산출!D383</f>
        <v>33906</v>
      </c>
      <c r="H15" s="57">
        <f>단가산출!E383</f>
        <v>48364</v>
      </c>
      <c r="I15" s="57">
        <f>단가산출!F383</f>
        <v>2334</v>
      </c>
      <c r="J15" s="19" t="s">
        <v>1542</v>
      </c>
      <c r="Z15" s="14">
        <v>84604</v>
      </c>
      <c r="AA15" s="14">
        <v>33906</v>
      </c>
      <c r="AB15" s="14">
        <v>48364</v>
      </c>
      <c r="AC15" s="14">
        <v>2334</v>
      </c>
    </row>
    <row r="16" spans="2:29" ht="16.899999999999999" customHeight="1" x14ac:dyDescent="0.2">
      <c r="B16" s="15" t="s">
        <v>976</v>
      </c>
      <c r="C16" s="16" t="s">
        <v>402</v>
      </c>
      <c r="D16" s="16" t="s">
        <v>1344</v>
      </c>
      <c r="E16" s="17" t="s">
        <v>948</v>
      </c>
      <c r="F16" s="57">
        <f t="shared" si="0"/>
        <v>49323</v>
      </c>
      <c r="G16" s="57">
        <f>단가산출!D413</f>
        <v>23453</v>
      </c>
      <c r="H16" s="57">
        <f>단가산출!E413</f>
        <v>25870</v>
      </c>
      <c r="I16" s="57">
        <f>단가산출!F413</f>
        <v>0</v>
      </c>
      <c r="J16" s="19" t="s">
        <v>1542</v>
      </c>
      <c r="Z16" s="14">
        <v>49323</v>
      </c>
      <c r="AA16" s="14">
        <v>23453</v>
      </c>
      <c r="AB16" s="14">
        <v>25870</v>
      </c>
    </row>
    <row r="17" spans="2:29" ht="16.899999999999999" customHeight="1" x14ac:dyDescent="0.2">
      <c r="B17" s="15" t="s">
        <v>39</v>
      </c>
      <c r="C17" s="16" t="s">
        <v>672</v>
      </c>
      <c r="D17" s="16" t="s">
        <v>612</v>
      </c>
      <c r="E17" s="17" t="s">
        <v>948</v>
      </c>
      <c r="F17" s="57">
        <f t="shared" si="0"/>
        <v>9381</v>
      </c>
      <c r="G17" s="57">
        <f>단가산출!D434</f>
        <v>9381</v>
      </c>
      <c r="H17" s="57">
        <f>단가산출!E434</f>
        <v>0</v>
      </c>
      <c r="I17" s="57">
        <f>단가산출!F434</f>
        <v>0</v>
      </c>
      <c r="J17" s="19" t="s">
        <v>1542</v>
      </c>
      <c r="Z17" s="14">
        <v>9381</v>
      </c>
      <c r="AA17" s="14">
        <v>9381</v>
      </c>
    </row>
    <row r="18" spans="2:29" ht="16.899999999999999" customHeight="1" x14ac:dyDescent="0.2">
      <c r="B18" s="15" t="s">
        <v>859</v>
      </c>
      <c r="C18" s="16" t="s">
        <v>672</v>
      </c>
      <c r="D18" s="16" t="s">
        <v>316</v>
      </c>
      <c r="E18" s="17" t="s">
        <v>948</v>
      </c>
      <c r="F18" s="57">
        <f t="shared" si="0"/>
        <v>7035</v>
      </c>
      <c r="G18" s="57">
        <f>단가산출!D451</f>
        <v>7035</v>
      </c>
      <c r="H18" s="57">
        <f>단가산출!E451</f>
        <v>0</v>
      </c>
      <c r="I18" s="57">
        <f>단가산출!F451</f>
        <v>0</v>
      </c>
      <c r="J18" s="19" t="s">
        <v>1542</v>
      </c>
      <c r="Z18" s="14">
        <v>7035</v>
      </c>
      <c r="AA18" s="14">
        <v>7035</v>
      </c>
    </row>
    <row r="19" spans="2:29" ht="16.899999999999999" customHeight="1" x14ac:dyDescent="0.2">
      <c r="B19" s="15" t="s">
        <v>250</v>
      </c>
      <c r="C19" s="16" t="s">
        <v>672</v>
      </c>
      <c r="D19" s="16" t="s">
        <v>1337</v>
      </c>
      <c r="E19" s="17" t="s">
        <v>948</v>
      </c>
      <c r="F19" s="57">
        <f t="shared" si="0"/>
        <v>6429</v>
      </c>
      <c r="G19" s="57">
        <f>단가산출!D468</f>
        <v>6429</v>
      </c>
      <c r="H19" s="57">
        <f>단가산출!E468</f>
        <v>0</v>
      </c>
      <c r="I19" s="57">
        <f>단가산출!F468</f>
        <v>0</v>
      </c>
      <c r="J19" s="19" t="s">
        <v>1542</v>
      </c>
      <c r="Z19" s="14">
        <v>6429</v>
      </c>
      <c r="AA19" s="14">
        <v>6429</v>
      </c>
    </row>
    <row r="20" spans="2:29" ht="16.899999999999999" customHeight="1" x14ac:dyDescent="0.2">
      <c r="B20" s="15" t="s">
        <v>1125</v>
      </c>
      <c r="C20" s="16" t="s">
        <v>429</v>
      </c>
      <c r="D20" s="16" t="s">
        <v>1532</v>
      </c>
      <c r="E20" s="17" t="s">
        <v>948</v>
      </c>
      <c r="F20" s="57">
        <f t="shared" si="0"/>
        <v>55991</v>
      </c>
      <c r="G20" s="57">
        <f>단가산출!D485</f>
        <v>39207</v>
      </c>
      <c r="H20" s="57">
        <f>단가산출!E485</f>
        <v>16000</v>
      </c>
      <c r="I20" s="57">
        <f>단가산출!F485</f>
        <v>784</v>
      </c>
      <c r="J20" s="19" t="s">
        <v>1542</v>
      </c>
      <c r="Z20" s="14">
        <v>55991</v>
      </c>
      <c r="AA20" s="14">
        <v>39207</v>
      </c>
      <c r="AB20" s="14">
        <v>16000</v>
      </c>
      <c r="AC20" s="14">
        <v>784</v>
      </c>
    </row>
    <row r="21" spans="2:29" ht="16.899999999999999" customHeight="1" x14ac:dyDescent="0.2">
      <c r="B21" s="15" t="s">
        <v>259</v>
      </c>
      <c r="C21" s="16" t="s">
        <v>429</v>
      </c>
      <c r="D21" s="16" t="s">
        <v>1103</v>
      </c>
      <c r="E21" s="17" t="s">
        <v>948</v>
      </c>
      <c r="F21" s="57">
        <f t="shared" si="0"/>
        <v>21791</v>
      </c>
      <c r="G21" s="57">
        <f>단가산출!D510</f>
        <v>16570</v>
      </c>
      <c r="H21" s="57">
        <f>단가산출!E510</f>
        <v>4890</v>
      </c>
      <c r="I21" s="57">
        <f>단가산출!F510</f>
        <v>331</v>
      </c>
      <c r="J21" s="19" t="s">
        <v>1542</v>
      </c>
      <c r="Z21" s="14">
        <v>21791</v>
      </c>
      <c r="AA21" s="14">
        <v>16570</v>
      </c>
      <c r="AB21" s="14">
        <v>4890</v>
      </c>
      <c r="AC21" s="14">
        <v>331</v>
      </c>
    </row>
    <row r="22" spans="2:29" ht="16.899999999999999" customHeight="1" x14ac:dyDescent="0.2">
      <c r="B22" s="15" t="s">
        <v>1101</v>
      </c>
      <c r="C22" s="16" t="s">
        <v>1394</v>
      </c>
      <c r="D22" s="16" t="s">
        <v>361</v>
      </c>
      <c r="E22" s="17" t="s">
        <v>948</v>
      </c>
      <c r="F22" s="57">
        <f t="shared" si="0"/>
        <v>98574</v>
      </c>
      <c r="G22" s="57">
        <f>단가산출!D535</f>
        <v>97611</v>
      </c>
      <c r="H22" s="57">
        <f>단가산출!E535</f>
        <v>0</v>
      </c>
      <c r="I22" s="57">
        <f>단가산출!F535</f>
        <v>963</v>
      </c>
      <c r="J22" s="19" t="s">
        <v>1542</v>
      </c>
      <c r="Z22" s="14">
        <v>98574</v>
      </c>
      <c r="AA22" s="14">
        <v>97611</v>
      </c>
      <c r="AC22" s="14">
        <v>963</v>
      </c>
    </row>
    <row r="23" spans="2:29" ht="16.899999999999999" customHeight="1" x14ac:dyDescent="0.2">
      <c r="B23" s="15" t="s">
        <v>1333</v>
      </c>
      <c r="C23" s="16" t="s">
        <v>773</v>
      </c>
      <c r="D23" s="16" t="s">
        <v>612</v>
      </c>
      <c r="E23" s="17" t="s">
        <v>948</v>
      </c>
      <c r="F23" s="57">
        <f t="shared" si="0"/>
        <v>6835</v>
      </c>
      <c r="G23" s="57">
        <f>단가산출!D556</f>
        <v>6835</v>
      </c>
      <c r="H23" s="57">
        <f>단가산출!E556</f>
        <v>0</v>
      </c>
      <c r="I23" s="57">
        <f>단가산출!F556</f>
        <v>0</v>
      </c>
      <c r="J23" s="19" t="s">
        <v>1542</v>
      </c>
      <c r="Z23" s="14">
        <v>6835</v>
      </c>
      <c r="AA23" s="14">
        <v>6835</v>
      </c>
    </row>
    <row r="24" spans="2:29" ht="16.899999999999999" customHeight="1" x14ac:dyDescent="0.2">
      <c r="B24" s="15" t="s">
        <v>450</v>
      </c>
      <c r="C24" s="16" t="s">
        <v>773</v>
      </c>
      <c r="D24" s="16" t="s">
        <v>316</v>
      </c>
      <c r="E24" s="17" t="s">
        <v>948</v>
      </c>
      <c r="F24" s="57">
        <f t="shared" si="0"/>
        <v>5281</v>
      </c>
      <c r="G24" s="57">
        <f>단가산출!D573</f>
        <v>5281</v>
      </c>
      <c r="H24" s="57">
        <f>단가산출!E573</f>
        <v>0</v>
      </c>
      <c r="I24" s="57">
        <f>단가산출!F573</f>
        <v>0</v>
      </c>
      <c r="J24" s="19" t="s">
        <v>1542</v>
      </c>
      <c r="Z24" s="14">
        <v>5281</v>
      </c>
      <c r="AA24" s="14">
        <v>5281</v>
      </c>
    </row>
    <row r="25" spans="2:29" ht="16.899999999999999" customHeight="1" x14ac:dyDescent="0.2">
      <c r="B25" s="15" t="s">
        <v>1445</v>
      </c>
      <c r="C25" s="16" t="s">
        <v>773</v>
      </c>
      <c r="D25" s="16" t="s">
        <v>1337</v>
      </c>
      <c r="E25" s="17" t="s">
        <v>948</v>
      </c>
      <c r="F25" s="57">
        <f t="shared" si="0"/>
        <v>5281</v>
      </c>
      <c r="G25" s="57">
        <f>단가산출!D590</f>
        <v>5281</v>
      </c>
      <c r="H25" s="57">
        <f>단가산출!E590</f>
        <v>0</v>
      </c>
      <c r="I25" s="57">
        <f>단가산출!F590</f>
        <v>0</v>
      </c>
      <c r="J25" s="19" t="s">
        <v>1542</v>
      </c>
      <c r="Z25" s="14">
        <v>5281</v>
      </c>
      <c r="AA25" s="14">
        <v>5281</v>
      </c>
    </row>
    <row r="26" spans="2:29" ht="16.899999999999999" customHeight="1" x14ac:dyDescent="0.2">
      <c r="B26" s="15" t="s">
        <v>621</v>
      </c>
      <c r="C26" s="16" t="s">
        <v>1290</v>
      </c>
      <c r="D26" s="16" t="s">
        <v>1244</v>
      </c>
      <c r="E26" s="17" t="s">
        <v>948</v>
      </c>
      <c r="F26" s="57">
        <f t="shared" si="0"/>
        <v>166306</v>
      </c>
      <c r="G26" s="57">
        <f>단가산출!D607</f>
        <v>166306</v>
      </c>
      <c r="H26" s="57">
        <f>단가산출!E607</f>
        <v>0</v>
      </c>
      <c r="I26" s="57">
        <f>단가산출!F607</f>
        <v>0</v>
      </c>
      <c r="J26" s="19" t="s">
        <v>1542</v>
      </c>
      <c r="Z26" s="14">
        <v>166306</v>
      </c>
      <c r="AA26" s="14">
        <v>166306</v>
      </c>
    </row>
    <row r="27" spans="2:29" ht="16.899999999999999" customHeight="1" x14ac:dyDescent="0.2">
      <c r="B27" s="15" t="s">
        <v>1165</v>
      </c>
      <c r="C27" s="16" t="s">
        <v>1290</v>
      </c>
      <c r="D27" s="16" t="s">
        <v>727</v>
      </c>
      <c r="E27" s="17" t="s">
        <v>948</v>
      </c>
      <c r="F27" s="57">
        <f t="shared" si="0"/>
        <v>101631</v>
      </c>
      <c r="G27" s="57">
        <f>단가산출!D628</f>
        <v>101631</v>
      </c>
      <c r="H27" s="57">
        <f>단가산출!E628</f>
        <v>0</v>
      </c>
      <c r="I27" s="57">
        <f>단가산출!F628</f>
        <v>0</v>
      </c>
      <c r="J27" s="19" t="s">
        <v>1542</v>
      </c>
      <c r="Z27" s="14">
        <v>101631</v>
      </c>
      <c r="AA27" s="14">
        <v>101631</v>
      </c>
    </row>
    <row r="28" spans="2:29" ht="16.899999999999999" customHeight="1" x14ac:dyDescent="0.2">
      <c r="B28" s="15" t="s">
        <v>493</v>
      </c>
      <c r="C28" s="16" t="s">
        <v>910</v>
      </c>
      <c r="D28" s="16" t="s">
        <v>1532</v>
      </c>
      <c r="E28" s="17" t="s">
        <v>948</v>
      </c>
      <c r="F28" s="57">
        <f t="shared" si="0"/>
        <v>115289</v>
      </c>
      <c r="G28" s="57">
        <f>단가산출!D649</f>
        <v>101580</v>
      </c>
      <c r="H28" s="57">
        <f>단가산출!E649</f>
        <v>6595</v>
      </c>
      <c r="I28" s="57">
        <f>단가산출!F649</f>
        <v>7114</v>
      </c>
      <c r="J28" s="19" t="s">
        <v>1542</v>
      </c>
      <c r="Z28" s="14">
        <v>115289</v>
      </c>
      <c r="AA28" s="14">
        <v>101580</v>
      </c>
      <c r="AB28" s="14">
        <v>6595</v>
      </c>
      <c r="AC28" s="14">
        <v>7114</v>
      </c>
    </row>
    <row r="29" spans="2:29" ht="16.899999999999999" customHeight="1" x14ac:dyDescent="0.2">
      <c r="B29" s="15" t="s">
        <v>1391</v>
      </c>
      <c r="C29" s="16" t="s">
        <v>910</v>
      </c>
      <c r="D29" s="16" t="s">
        <v>1103</v>
      </c>
      <c r="E29" s="17" t="s">
        <v>948</v>
      </c>
      <c r="F29" s="57">
        <f t="shared" si="0"/>
        <v>52068</v>
      </c>
      <c r="G29" s="57">
        <f>단가산출!D675</f>
        <v>52068</v>
      </c>
      <c r="H29" s="57">
        <f>단가산출!E675</f>
        <v>0</v>
      </c>
      <c r="I29" s="57">
        <f>단가산출!F675</f>
        <v>0</v>
      </c>
      <c r="J29" s="19" t="s">
        <v>1542</v>
      </c>
      <c r="Z29" s="14">
        <v>52068</v>
      </c>
      <c r="AA29" s="14">
        <v>52068</v>
      </c>
    </row>
    <row r="30" spans="2:29" ht="16.899999999999999" customHeight="1" x14ac:dyDescent="0.2">
      <c r="B30" s="15" t="s">
        <v>757</v>
      </c>
      <c r="C30" s="16" t="s">
        <v>175</v>
      </c>
      <c r="D30" s="16" t="s">
        <v>90</v>
      </c>
      <c r="E30" s="17" t="s">
        <v>948</v>
      </c>
      <c r="F30" s="57">
        <f t="shared" si="0"/>
        <v>255793</v>
      </c>
      <c r="G30" s="57">
        <f>단가산출!D692</f>
        <v>206704</v>
      </c>
      <c r="H30" s="57">
        <f>단가산출!E692</f>
        <v>10850</v>
      </c>
      <c r="I30" s="57">
        <f>단가산출!F692</f>
        <v>38239</v>
      </c>
      <c r="J30" s="19" t="s">
        <v>1542</v>
      </c>
      <c r="Z30" s="14">
        <v>255793</v>
      </c>
      <c r="AA30" s="14">
        <v>206704</v>
      </c>
      <c r="AB30" s="14">
        <v>10850</v>
      </c>
      <c r="AC30" s="14">
        <v>38239</v>
      </c>
    </row>
    <row r="31" spans="2:29" ht="16.899999999999999" customHeight="1" x14ac:dyDescent="0.2">
      <c r="B31" s="15" t="s">
        <v>1437</v>
      </c>
      <c r="C31" s="16" t="s">
        <v>1160</v>
      </c>
      <c r="D31" s="16" t="s">
        <v>664</v>
      </c>
      <c r="E31" s="17" t="s">
        <v>1133</v>
      </c>
      <c r="F31" s="57">
        <f t="shared" si="0"/>
        <v>4294</v>
      </c>
      <c r="G31" s="57">
        <f>단가산출!D720</f>
        <v>1928</v>
      </c>
      <c r="H31" s="57">
        <f>단가산출!E720</f>
        <v>1130</v>
      </c>
      <c r="I31" s="57">
        <f>단가산출!F720</f>
        <v>1236</v>
      </c>
      <c r="J31" s="19" t="s">
        <v>1542</v>
      </c>
      <c r="Z31" s="14">
        <v>4294</v>
      </c>
      <c r="AA31" s="14">
        <v>1928</v>
      </c>
      <c r="AB31" s="14">
        <v>1130</v>
      </c>
      <c r="AC31" s="14">
        <v>1236</v>
      </c>
    </row>
    <row r="32" spans="2:29" ht="16.899999999999999" customHeight="1" x14ac:dyDescent="0.2">
      <c r="B32" s="15" t="s">
        <v>726</v>
      </c>
      <c r="C32" s="16" t="s">
        <v>139</v>
      </c>
      <c r="D32" s="16" t="s">
        <v>993</v>
      </c>
      <c r="E32" s="17" t="s">
        <v>1133</v>
      </c>
      <c r="F32" s="57">
        <f t="shared" si="0"/>
        <v>81</v>
      </c>
      <c r="G32" s="57">
        <f>단가산출!D824</f>
        <v>79</v>
      </c>
      <c r="H32" s="57">
        <f>단가산출!E824</f>
        <v>2</v>
      </c>
      <c r="I32" s="57">
        <f>단가산출!F824</f>
        <v>0</v>
      </c>
      <c r="J32" s="19" t="s">
        <v>1542</v>
      </c>
      <c r="Z32" s="14">
        <v>81</v>
      </c>
      <c r="AA32" s="14">
        <v>79</v>
      </c>
      <c r="AB32" s="14">
        <v>2</v>
      </c>
    </row>
    <row r="33" spans="2:29" ht="16.899999999999999" customHeight="1" x14ac:dyDescent="0.2">
      <c r="B33" s="15" t="s">
        <v>924</v>
      </c>
      <c r="C33" s="16" t="s">
        <v>1054</v>
      </c>
      <c r="D33" s="16" t="s">
        <v>1157</v>
      </c>
      <c r="E33" s="17" t="s">
        <v>1133</v>
      </c>
      <c r="F33" s="57">
        <f t="shared" si="0"/>
        <v>7154</v>
      </c>
      <c r="G33" s="57">
        <f>단가산출!D850</f>
        <v>6155</v>
      </c>
      <c r="H33" s="57">
        <f>단가산출!E850</f>
        <v>622</v>
      </c>
      <c r="I33" s="57">
        <f>단가산출!F850</f>
        <v>377</v>
      </c>
      <c r="J33" s="19" t="s">
        <v>1542</v>
      </c>
      <c r="Z33" s="14">
        <v>7154</v>
      </c>
      <c r="AA33" s="14">
        <v>6155</v>
      </c>
      <c r="AB33" s="14">
        <v>622</v>
      </c>
      <c r="AC33" s="14">
        <v>377</v>
      </c>
    </row>
    <row r="34" spans="2:29" ht="16.899999999999999" customHeight="1" x14ac:dyDescent="0.2">
      <c r="B34" s="15" t="s">
        <v>59</v>
      </c>
      <c r="C34" s="16" t="s">
        <v>536</v>
      </c>
      <c r="D34" s="16" t="s">
        <v>993</v>
      </c>
      <c r="E34" s="17" t="s">
        <v>1133</v>
      </c>
      <c r="F34" s="57">
        <f t="shared" si="0"/>
        <v>81</v>
      </c>
      <c r="G34" s="57">
        <f>단가산출!D910</f>
        <v>79</v>
      </c>
      <c r="H34" s="57">
        <f>단가산출!E910</f>
        <v>2</v>
      </c>
      <c r="I34" s="57">
        <f>단가산출!F910</f>
        <v>0</v>
      </c>
      <c r="J34" s="19" t="s">
        <v>1542</v>
      </c>
      <c r="Z34" s="14">
        <v>81</v>
      </c>
      <c r="AA34" s="14">
        <v>79</v>
      </c>
      <c r="AB34" s="14">
        <v>2</v>
      </c>
    </row>
    <row r="35" spans="2:29" ht="16.899999999999999" customHeight="1" x14ac:dyDescent="0.2">
      <c r="B35" s="15" t="s">
        <v>1043</v>
      </c>
      <c r="C35" s="16" t="s">
        <v>1063</v>
      </c>
      <c r="D35" s="16" t="s">
        <v>1185</v>
      </c>
      <c r="E35" s="17" t="s">
        <v>1102</v>
      </c>
      <c r="F35" s="57">
        <f t="shared" si="0"/>
        <v>29609</v>
      </c>
      <c r="G35" s="57">
        <f>단가산출!D936</f>
        <v>28747</v>
      </c>
      <c r="H35" s="57">
        <f>단가산출!E936</f>
        <v>862</v>
      </c>
      <c r="I35" s="57">
        <f>단가산출!F936</f>
        <v>0</v>
      </c>
      <c r="J35" s="19" t="s">
        <v>606</v>
      </c>
      <c r="Z35" s="14">
        <v>29609</v>
      </c>
      <c r="AA35" s="14">
        <v>28747</v>
      </c>
      <c r="AB35" s="14">
        <v>862</v>
      </c>
    </row>
    <row r="36" spans="2:29" ht="16.899999999999999" customHeight="1" x14ac:dyDescent="0.2">
      <c r="B36" s="20" t="s">
        <v>223</v>
      </c>
      <c r="C36" s="21" t="s">
        <v>1284</v>
      </c>
      <c r="D36" s="21" t="s">
        <v>114</v>
      </c>
      <c r="E36" s="22" t="s">
        <v>1102</v>
      </c>
      <c r="F36" s="65">
        <f t="shared" si="0"/>
        <v>14068</v>
      </c>
      <c r="G36" s="65">
        <f>단가산출!D961</f>
        <v>11649</v>
      </c>
      <c r="H36" s="65">
        <f>단가산출!E961</f>
        <v>1309</v>
      </c>
      <c r="I36" s="65">
        <f>단가산출!F961</f>
        <v>1110</v>
      </c>
      <c r="J36" s="23" t="s">
        <v>1542</v>
      </c>
      <c r="Z36" s="14">
        <v>14068</v>
      </c>
      <c r="AA36" s="14">
        <v>11649</v>
      </c>
      <c r="AB36" s="14">
        <v>1309</v>
      </c>
      <c r="AC36" s="14">
        <v>1110</v>
      </c>
    </row>
    <row r="37" spans="2:29" ht="16.899999999999999" customHeight="1" x14ac:dyDescent="0.2">
      <c r="B37" s="15" t="s">
        <v>791</v>
      </c>
      <c r="C37" s="16" t="s">
        <v>103</v>
      </c>
      <c r="D37" s="16" t="s">
        <v>244</v>
      </c>
      <c r="E37" s="17" t="s">
        <v>1133</v>
      </c>
      <c r="F37" s="57">
        <f t="shared" si="0"/>
        <v>3873</v>
      </c>
      <c r="G37" s="57">
        <f>단가산출!D1005</f>
        <v>3580</v>
      </c>
      <c r="H37" s="57">
        <f>단가산출!E1005</f>
        <v>149</v>
      </c>
      <c r="I37" s="57">
        <f>단가산출!F1005</f>
        <v>144</v>
      </c>
      <c r="J37" s="19" t="s">
        <v>1542</v>
      </c>
      <c r="Z37" s="14">
        <v>3873</v>
      </c>
      <c r="AA37" s="14">
        <v>3580</v>
      </c>
      <c r="AB37" s="14">
        <v>149</v>
      </c>
      <c r="AC37" s="14">
        <v>144</v>
      </c>
    </row>
    <row r="38" spans="2:29" ht="16.899999999999999" customHeight="1" x14ac:dyDescent="0.2">
      <c r="B38" s="15" t="s">
        <v>118</v>
      </c>
      <c r="C38" s="16" t="s">
        <v>1088</v>
      </c>
      <c r="D38" s="16" t="s">
        <v>625</v>
      </c>
      <c r="E38" s="17" t="s">
        <v>1133</v>
      </c>
      <c r="F38" s="57">
        <f t="shared" si="0"/>
        <v>12505</v>
      </c>
      <c r="G38" s="57">
        <f>단가산출!D1037</f>
        <v>10679</v>
      </c>
      <c r="H38" s="57">
        <f>단가산출!E1037</f>
        <v>1180</v>
      </c>
      <c r="I38" s="57">
        <f>단가산출!F1037</f>
        <v>646</v>
      </c>
      <c r="J38" s="19" t="s">
        <v>1542</v>
      </c>
      <c r="Z38" s="14">
        <v>12505</v>
      </c>
      <c r="AA38" s="14">
        <v>10679</v>
      </c>
      <c r="AB38" s="14">
        <v>1180</v>
      </c>
      <c r="AC38" s="14">
        <v>646</v>
      </c>
    </row>
    <row r="39" spans="2:29" ht="16.899999999999999" customHeight="1" x14ac:dyDescent="0.2">
      <c r="B39" s="15" t="s">
        <v>1008</v>
      </c>
      <c r="C39" s="16" t="s">
        <v>228</v>
      </c>
      <c r="D39" s="16" t="s">
        <v>788</v>
      </c>
      <c r="E39" s="17" t="s">
        <v>1133</v>
      </c>
      <c r="F39" s="57">
        <f t="shared" si="0"/>
        <v>26645</v>
      </c>
      <c r="G39" s="57">
        <f>단가산출!D1104</f>
        <v>3185</v>
      </c>
      <c r="H39" s="57">
        <f>단가산출!E1104</f>
        <v>23075</v>
      </c>
      <c r="I39" s="57">
        <f>단가산출!F1104</f>
        <v>385</v>
      </c>
      <c r="J39" s="19" t="s">
        <v>1542</v>
      </c>
      <c r="Z39" s="14">
        <v>26645</v>
      </c>
      <c r="AA39" s="14">
        <v>3185</v>
      </c>
      <c r="AB39" s="14">
        <v>23075</v>
      </c>
      <c r="AC39" s="14">
        <v>385</v>
      </c>
    </row>
    <row r="40" spans="2:29" ht="16.899999999999999" customHeight="1" x14ac:dyDescent="0.2">
      <c r="B40" s="15" t="s">
        <v>371</v>
      </c>
      <c r="C40" s="16" t="s">
        <v>228</v>
      </c>
      <c r="D40" s="16" t="s">
        <v>555</v>
      </c>
      <c r="E40" s="17" t="s">
        <v>1133</v>
      </c>
      <c r="F40" s="57">
        <f t="shared" si="0"/>
        <v>28704</v>
      </c>
      <c r="G40" s="57">
        <f>단가산출!D1171</f>
        <v>3185</v>
      </c>
      <c r="H40" s="57">
        <f>단가산출!E1171</f>
        <v>25134</v>
      </c>
      <c r="I40" s="57">
        <f>단가산출!F1171</f>
        <v>385</v>
      </c>
      <c r="J40" s="19" t="s">
        <v>1542</v>
      </c>
      <c r="Z40" s="14">
        <v>28704</v>
      </c>
      <c r="AA40" s="14">
        <v>3185</v>
      </c>
      <c r="AB40" s="14">
        <v>25134</v>
      </c>
      <c r="AC40" s="14">
        <v>385</v>
      </c>
    </row>
    <row r="41" spans="2:29" ht="16.899999999999999" customHeight="1" x14ac:dyDescent="0.2">
      <c r="B41" s="15" t="s">
        <v>1031</v>
      </c>
      <c r="C41" s="16" t="s">
        <v>228</v>
      </c>
      <c r="D41" s="16" t="s">
        <v>1227</v>
      </c>
      <c r="E41" s="17" t="s">
        <v>1133</v>
      </c>
      <c r="F41" s="57">
        <f t="shared" si="0"/>
        <v>32569</v>
      </c>
      <c r="G41" s="57">
        <f>단가산출!D1238</f>
        <v>6371</v>
      </c>
      <c r="H41" s="57">
        <f>단가산출!E1238</f>
        <v>25428</v>
      </c>
      <c r="I41" s="57">
        <f>단가산출!F1238</f>
        <v>770</v>
      </c>
      <c r="J41" s="19" t="s">
        <v>1542</v>
      </c>
      <c r="Z41" s="14">
        <v>32569</v>
      </c>
      <c r="AA41" s="14">
        <v>6371</v>
      </c>
      <c r="AB41" s="14">
        <v>25428</v>
      </c>
      <c r="AC41" s="14">
        <v>770</v>
      </c>
    </row>
    <row r="42" spans="2:29" ht="16.899999999999999" customHeight="1" x14ac:dyDescent="0.2">
      <c r="B42" s="15" t="s">
        <v>337</v>
      </c>
      <c r="C42" s="16" t="s">
        <v>228</v>
      </c>
      <c r="D42" s="16" t="s">
        <v>600</v>
      </c>
      <c r="E42" s="17" t="s">
        <v>1133</v>
      </c>
      <c r="F42" s="57">
        <f t="shared" si="0"/>
        <v>46311</v>
      </c>
      <c r="G42" s="57">
        <f>단가산출!D1305</f>
        <v>17698</v>
      </c>
      <c r="H42" s="57">
        <f>단가산출!E1305</f>
        <v>26472</v>
      </c>
      <c r="I42" s="57">
        <f>단가산출!F1305</f>
        <v>2141</v>
      </c>
      <c r="J42" s="19" t="s">
        <v>1097</v>
      </c>
      <c r="Z42" s="14">
        <v>46311</v>
      </c>
      <c r="AA42" s="14">
        <v>17698</v>
      </c>
      <c r="AB42" s="14">
        <v>26472</v>
      </c>
      <c r="AC42" s="14">
        <v>2141</v>
      </c>
    </row>
    <row r="43" spans="2:29" ht="16.899999999999999" customHeight="1" x14ac:dyDescent="0.2">
      <c r="B43" s="15" t="s">
        <v>547</v>
      </c>
      <c r="C43" s="16" t="s">
        <v>228</v>
      </c>
      <c r="D43" s="16" t="s">
        <v>84</v>
      </c>
      <c r="E43" s="17" t="s">
        <v>1133</v>
      </c>
      <c r="F43" s="57">
        <f t="shared" si="0"/>
        <v>35010</v>
      </c>
      <c r="G43" s="57">
        <f>단가산출!D1373</f>
        <v>8383</v>
      </c>
      <c r="H43" s="57">
        <f>단가산출!E1373</f>
        <v>25613</v>
      </c>
      <c r="I43" s="57">
        <f>단가산출!F1373</f>
        <v>1014</v>
      </c>
      <c r="J43" s="19" t="s">
        <v>915</v>
      </c>
      <c r="Z43" s="14">
        <v>35010</v>
      </c>
      <c r="AA43" s="14">
        <v>8383</v>
      </c>
      <c r="AB43" s="14">
        <v>25613</v>
      </c>
      <c r="AC43" s="14">
        <v>1014</v>
      </c>
    </row>
    <row r="44" spans="2:29" ht="16.899999999999999" customHeight="1" x14ac:dyDescent="0.2">
      <c r="B44" s="15" t="s">
        <v>1230</v>
      </c>
      <c r="C44" s="16" t="s">
        <v>1370</v>
      </c>
      <c r="D44" s="16" t="s">
        <v>708</v>
      </c>
      <c r="E44" s="17" t="s">
        <v>1393</v>
      </c>
      <c r="F44" s="57">
        <f t="shared" si="0"/>
        <v>344136</v>
      </c>
      <c r="G44" s="57">
        <f>단가산출!D1441</f>
        <v>344136</v>
      </c>
      <c r="H44" s="57">
        <f>단가산출!E1441</f>
        <v>0</v>
      </c>
      <c r="I44" s="57">
        <f>단가산출!F1441</f>
        <v>0</v>
      </c>
      <c r="J44" s="19" t="s">
        <v>1262</v>
      </c>
      <c r="Z44" s="14">
        <v>344136</v>
      </c>
      <c r="AA44" s="14">
        <v>344136</v>
      </c>
    </row>
    <row r="45" spans="2:29" ht="16.899999999999999" customHeight="1" x14ac:dyDescent="0.2">
      <c r="B45" s="15" t="s">
        <v>712</v>
      </c>
      <c r="C45" s="16" t="s">
        <v>1085</v>
      </c>
      <c r="D45" s="16" t="s">
        <v>1542</v>
      </c>
      <c r="E45" s="17" t="s">
        <v>1241</v>
      </c>
      <c r="F45" s="57">
        <f t="shared" si="0"/>
        <v>1118250</v>
      </c>
      <c r="G45" s="57">
        <f>단가산출!D1454</f>
        <v>53250</v>
      </c>
      <c r="H45" s="57">
        <f>단가산출!E1454</f>
        <v>1065000</v>
      </c>
      <c r="I45" s="57">
        <f>단가산출!F1454</f>
        <v>0</v>
      </c>
      <c r="J45" s="19" t="s">
        <v>1262</v>
      </c>
      <c r="Z45" s="14">
        <v>1118250</v>
      </c>
      <c r="AA45" s="14">
        <v>53250</v>
      </c>
      <c r="AB45" s="14">
        <v>1065000</v>
      </c>
    </row>
    <row r="46" spans="2:29" ht="16.899999999999999" customHeight="1" x14ac:dyDescent="0.2">
      <c r="B46" s="15" t="s">
        <v>1356</v>
      </c>
      <c r="C46" s="16" t="s">
        <v>1347</v>
      </c>
      <c r="D46" s="16" t="s">
        <v>238</v>
      </c>
      <c r="E46" s="17" t="s">
        <v>1241</v>
      </c>
      <c r="F46" s="57">
        <f t="shared" si="0"/>
        <v>867330</v>
      </c>
      <c r="G46" s="57">
        <f>단가산출!D1510</f>
        <v>622640</v>
      </c>
      <c r="H46" s="57">
        <f>단가산출!E1510</f>
        <v>61622</v>
      </c>
      <c r="I46" s="57">
        <f>단가산출!F1510</f>
        <v>183068</v>
      </c>
      <c r="J46" s="19" t="s">
        <v>154</v>
      </c>
      <c r="Z46" s="14">
        <v>867330</v>
      </c>
      <c r="AA46" s="14">
        <v>622640</v>
      </c>
      <c r="AB46" s="14">
        <v>61622</v>
      </c>
      <c r="AC46" s="14">
        <v>183068</v>
      </c>
    </row>
    <row r="47" spans="2:29" ht="16.899999999999999" customHeight="1" x14ac:dyDescent="0.2">
      <c r="B47" s="15" t="s">
        <v>390</v>
      </c>
      <c r="C47" s="16" t="s">
        <v>951</v>
      </c>
      <c r="D47" s="16" t="s">
        <v>1542</v>
      </c>
      <c r="E47" s="17" t="s">
        <v>1053</v>
      </c>
      <c r="F47" s="57">
        <f t="shared" si="0"/>
        <v>3175</v>
      </c>
      <c r="G47" s="57">
        <f>단가산출!D1595</f>
        <v>0</v>
      </c>
      <c r="H47" s="57">
        <f>단가산출!E1595</f>
        <v>0</v>
      </c>
      <c r="I47" s="57">
        <f>단가산출!F1595</f>
        <v>3175</v>
      </c>
      <c r="J47" s="19" t="s">
        <v>1262</v>
      </c>
      <c r="Z47" s="14">
        <v>3175</v>
      </c>
      <c r="AC47" s="14">
        <v>3175</v>
      </c>
    </row>
    <row r="48" spans="2:29" ht="16.899999999999999" customHeight="1" x14ac:dyDescent="0.2">
      <c r="B48" s="15" t="s">
        <v>1280</v>
      </c>
      <c r="C48" s="16" t="s">
        <v>551</v>
      </c>
      <c r="D48" s="16" t="s">
        <v>1439</v>
      </c>
      <c r="E48" s="17" t="s">
        <v>1102</v>
      </c>
      <c r="F48" s="57">
        <f t="shared" si="0"/>
        <v>12848</v>
      </c>
      <c r="G48" s="57">
        <f>단가산출!D1616</f>
        <v>6478</v>
      </c>
      <c r="H48" s="57">
        <f>단가산출!E1616</f>
        <v>4055</v>
      </c>
      <c r="I48" s="57">
        <f>단가산출!F1616</f>
        <v>2315</v>
      </c>
      <c r="J48" s="19" t="s">
        <v>1262</v>
      </c>
      <c r="Z48" s="14">
        <v>12848</v>
      </c>
      <c r="AA48" s="14">
        <v>6478</v>
      </c>
      <c r="AB48" s="14">
        <v>4055</v>
      </c>
      <c r="AC48" s="14">
        <v>2315</v>
      </c>
    </row>
    <row r="49" spans="2:29" ht="16.899999999999999" customHeight="1" x14ac:dyDescent="0.2">
      <c r="B49" s="20" t="s">
        <v>662</v>
      </c>
      <c r="C49" s="21" t="s">
        <v>1492</v>
      </c>
      <c r="D49" s="21" t="s">
        <v>1439</v>
      </c>
      <c r="E49" s="22" t="s">
        <v>1102</v>
      </c>
      <c r="F49" s="65">
        <f t="shared" si="0"/>
        <v>12601</v>
      </c>
      <c r="G49" s="65">
        <f>단가산출!D1654</f>
        <v>6353</v>
      </c>
      <c r="H49" s="65">
        <f>단가산출!E1654</f>
        <v>3977</v>
      </c>
      <c r="I49" s="65">
        <f>단가산출!F1654</f>
        <v>2271</v>
      </c>
      <c r="J49" s="23" t="s">
        <v>1262</v>
      </c>
      <c r="Z49" s="14">
        <v>12601</v>
      </c>
      <c r="AA49" s="14">
        <v>6353</v>
      </c>
      <c r="AB49" s="14">
        <v>3977</v>
      </c>
      <c r="AC49" s="14">
        <v>2271</v>
      </c>
    </row>
    <row r="50" spans="2:29" x14ac:dyDescent="0.2">
      <c r="B50" s="10"/>
      <c r="C50" s="10"/>
      <c r="D50" s="10"/>
      <c r="E50" s="10"/>
      <c r="F50" s="10"/>
      <c r="G50" s="10"/>
      <c r="H50" s="10"/>
      <c r="I50" s="10"/>
      <c r="J50" s="10"/>
    </row>
  </sheetData>
  <mergeCells count="1">
    <mergeCell ref="B1:J2"/>
  </mergeCells>
  <phoneticPr fontId="5" type="noConversion"/>
  <pageMargins left="0.98425196850393704" right="7.874015748031496E-2" top="0.47244094488188976" bottom="0.59055118110236215" header="0.5" footer="0.5"/>
  <pageSetup paperSize="9" scale="85" orientation="landscape" copies="0"/>
  <headerFooter alignWithMargins="0"/>
  <rowBreaks count="1" manualBreakCount="1">
    <brk id="36" min="2" max="10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692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104.140625" customWidth="1"/>
    <col min="3" max="3" width="14" customWidth="1"/>
    <col min="4" max="4" width="12.28515625" customWidth="1"/>
    <col min="5" max="6" width="11.7109375" customWidth="1"/>
  </cols>
  <sheetData>
    <row r="1" spans="2:6" ht="24.95" customHeight="1" x14ac:dyDescent="0.2">
      <c r="B1" s="95" t="s">
        <v>928</v>
      </c>
      <c r="C1" s="95"/>
      <c r="D1" s="95"/>
      <c r="E1" s="95"/>
      <c r="F1" s="95"/>
    </row>
    <row r="2" spans="2:6" ht="9.9499999999999993" customHeight="1" x14ac:dyDescent="0.2">
      <c r="B2" s="96"/>
      <c r="C2" s="96"/>
      <c r="D2" s="96"/>
      <c r="E2" s="96"/>
      <c r="F2" s="96"/>
    </row>
    <row r="3" spans="2:6" ht="16.899999999999999" customHeight="1" x14ac:dyDescent="0.2">
      <c r="B3" s="13" t="s">
        <v>720</v>
      </c>
      <c r="C3" s="2" t="s">
        <v>604</v>
      </c>
      <c r="D3" s="2" t="s">
        <v>1310</v>
      </c>
      <c r="E3" s="2" t="s">
        <v>936</v>
      </c>
      <c r="F3" s="3" t="s">
        <v>719</v>
      </c>
    </row>
    <row r="4" spans="2:6" ht="8.4499999999999993" customHeight="1" x14ac:dyDescent="0.2">
      <c r="B4" s="67" t="s">
        <v>491</v>
      </c>
      <c r="C4" s="68">
        <v>2331</v>
      </c>
      <c r="D4" s="68">
        <v>1530</v>
      </c>
      <c r="E4" s="68">
        <v>736</v>
      </c>
      <c r="F4" s="69">
        <v>65</v>
      </c>
    </row>
    <row r="5" spans="2:6" ht="8.4499999999999993" customHeight="1" x14ac:dyDescent="0.2">
      <c r="B5" s="70" t="s">
        <v>1542</v>
      </c>
      <c r="C5" s="4"/>
      <c r="D5" s="4"/>
      <c r="E5" s="4"/>
      <c r="F5" s="5"/>
    </row>
    <row r="6" spans="2:6" ht="8.4499999999999993" customHeight="1" x14ac:dyDescent="0.2">
      <c r="B6" s="70" t="s">
        <v>91</v>
      </c>
      <c r="C6" s="4"/>
      <c r="D6" s="4"/>
      <c r="E6" s="4"/>
      <c r="F6" s="5"/>
    </row>
    <row r="7" spans="2:6" ht="8.4499999999999993" customHeight="1" x14ac:dyDescent="0.2">
      <c r="B7" s="70" t="s">
        <v>1542</v>
      </c>
      <c r="C7" s="4"/>
      <c r="D7" s="4"/>
      <c r="E7" s="4"/>
      <c r="F7" s="5"/>
    </row>
    <row r="8" spans="2:6" ht="8.4499999999999993" customHeight="1" x14ac:dyDescent="0.2">
      <c r="B8" s="70" t="s">
        <v>870</v>
      </c>
      <c r="C8" s="4"/>
      <c r="D8" s="4"/>
      <c r="E8" s="4"/>
      <c r="F8" s="5"/>
    </row>
    <row r="9" spans="2:6" ht="8.4499999999999993" customHeight="1" x14ac:dyDescent="0.2">
      <c r="B9" s="70" t="s">
        <v>1542</v>
      </c>
      <c r="C9" s="4"/>
      <c r="D9" s="4"/>
      <c r="E9" s="4"/>
      <c r="F9" s="5"/>
    </row>
    <row r="10" spans="2:6" ht="8.4499999999999993" customHeight="1" x14ac:dyDescent="0.2">
      <c r="B10" s="70" t="s">
        <v>63</v>
      </c>
      <c r="C10" s="4"/>
      <c r="D10" s="4"/>
      <c r="E10" s="4"/>
      <c r="F10" s="5"/>
    </row>
    <row r="11" spans="2:6" ht="8.4499999999999993" customHeight="1" x14ac:dyDescent="0.2">
      <c r="B11" s="70" t="s">
        <v>1542</v>
      </c>
      <c r="C11" s="4"/>
      <c r="D11" s="4"/>
      <c r="E11" s="4"/>
      <c r="F11" s="5"/>
    </row>
    <row r="12" spans="2:6" ht="8.4499999999999993" customHeight="1" x14ac:dyDescent="0.2">
      <c r="B12" s="70" t="s">
        <v>889</v>
      </c>
      <c r="C12" s="4"/>
      <c r="D12" s="4"/>
      <c r="E12" s="4"/>
      <c r="F12" s="5"/>
    </row>
    <row r="13" spans="2:6" ht="8.4499999999999993" customHeight="1" x14ac:dyDescent="0.2">
      <c r="B13" s="70" t="s">
        <v>1542</v>
      </c>
      <c r="C13" s="4"/>
      <c r="D13" s="4"/>
      <c r="E13" s="4"/>
      <c r="F13" s="5"/>
    </row>
    <row r="14" spans="2:6" ht="8.4499999999999993" customHeight="1" x14ac:dyDescent="0.2">
      <c r="B14" s="70" t="s">
        <v>894</v>
      </c>
      <c r="C14" s="4"/>
      <c r="D14" s="4"/>
      <c r="E14" s="4"/>
      <c r="F14" s="5"/>
    </row>
    <row r="15" spans="2:6" ht="8.4499999999999993" customHeight="1" x14ac:dyDescent="0.2">
      <c r="B15" s="70" t="s">
        <v>1542</v>
      </c>
      <c r="C15" s="4"/>
      <c r="D15" s="4"/>
      <c r="E15" s="4"/>
      <c r="F15" s="5"/>
    </row>
    <row r="16" spans="2:6" ht="8.4499999999999993" customHeight="1" x14ac:dyDescent="0.2">
      <c r="B16" s="70" t="s">
        <v>1123</v>
      </c>
      <c r="C16" s="4"/>
      <c r="D16" s="4"/>
      <c r="E16" s="4"/>
      <c r="F16" s="5"/>
    </row>
    <row r="17" spans="2:6" ht="8.4499999999999993" customHeight="1" x14ac:dyDescent="0.2">
      <c r="B17" s="70" t="s">
        <v>1542</v>
      </c>
      <c r="C17" s="4"/>
      <c r="D17" s="4"/>
      <c r="E17" s="4"/>
      <c r="F17" s="5"/>
    </row>
    <row r="18" spans="2:6" ht="8.4499999999999993" customHeight="1" x14ac:dyDescent="0.2">
      <c r="B18" s="70" t="s">
        <v>1229</v>
      </c>
      <c r="C18" s="4"/>
      <c r="D18" s="4"/>
      <c r="E18" s="4"/>
      <c r="F18" s="5"/>
    </row>
    <row r="19" spans="2:6" ht="8.4499999999999993" customHeight="1" x14ac:dyDescent="0.2">
      <c r="B19" s="70" t="s">
        <v>1542</v>
      </c>
      <c r="C19" s="4"/>
      <c r="D19" s="4"/>
      <c r="E19" s="4"/>
      <c r="F19" s="5"/>
    </row>
    <row r="20" spans="2:6" ht="8.4499999999999993" customHeight="1" x14ac:dyDescent="0.2">
      <c r="B20" s="70" t="s">
        <v>570</v>
      </c>
      <c r="C20" s="71">
        <f>D20+E20+F20</f>
        <v>796.3</v>
      </c>
      <c r="D20" s="4">
        <v>796.3</v>
      </c>
      <c r="E20" s="4"/>
      <c r="F20" s="5"/>
    </row>
    <row r="21" spans="2:6" ht="8.4499999999999993" customHeight="1" x14ac:dyDescent="0.2">
      <c r="B21" s="70" t="s">
        <v>1542</v>
      </c>
      <c r="C21" s="4"/>
      <c r="D21" s="4"/>
      <c r="E21" s="4"/>
      <c r="F21" s="5"/>
    </row>
    <row r="22" spans="2:6" ht="8.4499999999999993" customHeight="1" x14ac:dyDescent="0.2">
      <c r="B22" s="70" t="s">
        <v>382</v>
      </c>
      <c r="C22" s="4"/>
      <c r="D22" s="4"/>
      <c r="E22" s="4"/>
      <c r="F22" s="5"/>
    </row>
    <row r="23" spans="2:6" ht="8.4499999999999993" customHeight="1" x14ac:dyDescent="0.2">
      <c r="B23" s="70" t="s">
        <v>1542</v>
      </c>
      <c r="C23" s="4"/>
      <c r="D23" s="4"/>
      <c r="E23" s="4"/>
      <c r="F23" s="5"/>
    </row>
    <row r="24" spans="2:6" ht="8.4499999999999993" customHeight="1" x14ac:dyDescent="0.2">
      <c r="B24" s="70" t="s">
        <v>776</v>
      </c>
      <c r="C24" s="4"/>
      <c r="D24" s="4"/>
      <c r="E24" s="4"/>
      <c r="F24" s="5"/>
    </row>
    <row r="25" spans="2:6" ht="8.4499999999999993" customHeight="1" x14ac:dyDescent="0.2">
      <c r="B25" s="70" t="s">
        <v>216</v>
      </c>
      <c r="C25" s="4"/>
      <c r="D25" s="4"/>
      <c r="E25" s="4"/>
      <c r="F25" s="5"/>
    </row>
    <row r="26" spans="2:6" ht="8.4499999999999993" customHeight="1" x14ac:dyDescent="0.2">
      <c r="B26" s="70" t="s">
        <v>1163</v>
      </c>
      <c r="C26" s="4"/>
      <c r="D26" s="4"/>
      <c r="E26" s="4"/>
      <c r="F26" s="5"/>
    </row>
    <row r="27" spans="2:6" ht="8.4499999999999993" customHeight="1" x14ac:dyDescent="0.2">
      <c r="B27" s="70" t="s">
        <v>1308</v>
      </c>
      <c r="C27" s="71">
        <f>D27+E27+F27</f>
        <v>795.5</v>
      </c>
      <c r="D27" s="4">
        <v>579.9</v>
      </c>
      <c r="E27" s="4">
        <v>182.6</v>
      </c>
      <c r="F27" s="5">
        <v>33</v>
      </c>
    </row>
    <row r="28" spans="2:6" ht="8.4499999999999993" customHeight="1" x14ac:dyDescent="0.2">
      <c r="B28" s="70" t="s">
        <v>1542</v>
      </c>
      <c r="C28" s="4"/>
      <c r="D28" s="4"/>
      <c r="E28" s="4"/>
      <c r="F28" s="5"/>
    </row>
    <row r="29" spans="2:6" ht="8.4499999999999993" customHeight="1" x14ac:dyDescent="0.2">
      <c r="B29" s="70" t="s">
        <v>1285</v>
      </c>
      <c r="C29" s="4"/>
      <c r="D29" s="4"/>
      <c r="E29" s="4"/>
      <c r="F29" s="5"/>
    </row>
    <row r="30" spans="2:6" ht="8.4499999999999993" customHeight="1" x14ac:dyDescent="0.2">
      <c r="B30" s="70" t="s">
        <v>1542</v>
      </c>
      <c r="C30" s="4"/>
      <c r="D30" s="4"/>
      <c r="E30" s="4"/>
      <c r="F30" s="5"/>
    </row>
    <row r="31" spans="2:6" ht="8.4499999999999993" customHeight="1" x14ac:dyDescent="0.2">
      <c r="B31" s="70" t="s">
        <v>1484</v>
      </c>
      <c r="C31" s="4"/>
      <c r="D31" s="4"/>
      <c r="E31" s="4"/>
      <c r="F31" s="5"/>
    </row>
    <row r="32" spans="2:6" ht="8.4499999999999993" customHeight="1" x14ac:dyDescent="0.2">
      <c r="B32" s="70" t="s">
        <v>35</v>
      </c>
      <c r="C32" s="4"/>
      <c r="D32" s="4"/>
      <c r="E32" s="4"/>
      <c r="F32" s="5"/>
    </row>
    <row r="33" spans="2:6" ht="8.4499999999999993" customHeight="1" x14ac:dyDescent="0.2">
      <c r="B33" s="70" t="s">
        <v>1271</v>
      </c>
      <c r="C33" s="4"/>
      <c r="D33" s="4"/>
      <c r="E33" s="4"/>
      <c r="F33" s="5"/>
    </row>
    <row r="34" spans="2:6" ht="8.4499999999999993" customHeight="1" x14ac:dyDescent="0.2">
      <c r="B34" s="70" t="s">
        <v>1386</v>
      </c>
      <c r="C34" s="71">
        <f>D34+E34+F34</f>
        <v>23.2</v>
      </c>
      <c r="D34" s="4"/>
      <c r="E34" s="4">
        <v>21.2</v>
      </c>
      <c r="F34" s="5">
        <v>2</v>
      </c>
    </row>
    <row r="35" spans="2:6" ht="8.4499999999999993" customHeight="1" x14ac:dyDescent="0.2">
      <c r="B35" s="70" t="s">
        <v>1542</v>
      </c>
      <c r="C35" s="4"/>
      <c r="D35" s="4"/>
      <c r="E35" s="4"/>
      <c r="F35" s="5"/>
    </row>
    <row r="36" spans="2:6" ht="8.4499999999999993" customHeight="1" x14ac:dyDescent="0.2">
      <c r="B36" s="70" t="s">
        <v>1307</v>
      </c>
      <c r="C36" s="4"/>
      <c r="D36" s="4"/>
      <c r="E36" s="4"/>
      <c r="F36" s="5"/>
    </row>
    <row r="37" spans="2:6" ht="8.4499999999999993" customHeight="1" x14ac:dyDescent="0.2">
      <c r="B37" s="70" t="s">
        <v>1542</v>
      </c>
      <c r="C37" s="4"/>
      <c r="D37" s="4"/>
      <c r="E37" s="4"/>
      <c r="F37" s="5"/>
    </row>
    <row r="38" spans="2:6" ht="8.4499999999999993" customHeight="1" x14ac:dyDescent="0.2">
      <c r="B38" s="70" t="s">
        <v>949</v>
      </c>
      <c r="C38" s="71">
        <f>D38+E38+F38</f>
        <v>458.4</v>
      </c>
      <c r="D38" s="4"/>
      <c r="E38" s="4">
        <v>458.4</v>
      </c>
      <c r="F38" s="5"/>
    </row>
    <row r="39" spans="2:6" ht="8.4499999999999993" customHeight="1" x14ac:dyDescent="0.2">
      <c r="B39" s="70" t="s">
        <v>1542</v>
      </c>
      <c r="C39" s="4"/>
      <c r="D39" s="4"/>
      <c r="E39" s="4"/>
      <c r="F39" s="5"/>
    </row>
    <row r="40" spans="2:6" ht="8.4499999999999993" customHeight="1" x14ac:dyDescent="0.2">
      <c r="B40" s="70" t="s">
        <v>620</v>
      </c>
      <c r="C40" s="71">
        <f>D40+E40+F40</f>
        <v>25.2</v>
      </c>
      <c r="D40" s="4"/>
      <c r="E40" s="4">
        <v>25.2</v>
      </c>
      <c r="F40" s="5"/>
    </row>
    <row r="41" spans="2:6" ht="8.4499999999999993" customHeight="1" x14ac:dyDescent="0.2">
      <c r="B41" s="70" t="s">
        <v>1542</v>
      </c>
      <c r="C41" s="4"/>
      <c r="D41" s="4"/>
      <c r="E41" s="4"/>
      <c r="F41" s="5"/>
    </row>
    <row r="42" spans="2:6" ht="8.4499999999999993" customHeight="1" x14ac:dyDescent="0.2">
      <c r="B42" s="70" t="s">
        <v>1025</v>
      </c>
      <c r="C42" s="4"/>
      <c r="D42" s="4"/>
      <c r="E42" s="4"/>
      <c r="F42" s="5"/>
    </row>
    <row r="43" spans="2:6" ht="8.4499999999999993" customHeight="1" x14ac:dyDescent="0.2">
      <c r="B43" s="70" t="s">
        <v>1542</v>
      </c>
      <c r="C43" s="4"/>
      <c r="D43" s="4"/>
      <c r="E43" s="4"/>
      <c r="F43" s="5"/>
    </row>
    <row r="44" spans="2:6" ht="8.4499999999999993" customHeight="1" x14ac:dyDescent="0.2">
      <c r="B44" s="70" t="s">
        <v>558</v>
      </c>
      <c r="C44" s="4"/>
      <c r="D44" s="4"/>
      <c r="E44" s="4"/>
      <c r="F44" s="5"/>
    </row>
    <row r="45" spans="2:6" ht="8.4499999999999993" customHeight="1" x14ac:dyDescent="0.2">
      <c r="B45" s="70" t="s">
        <v>508</v>
      </c>
      <c r="C45" s="4"/>
      <c r="D45" s="4"/>
      <c r="E45" s="4"/>
      <c r="F45" s="5"/>
    </row>
    <row r="46" spans="2:6" ht="8.4499999999999993" customHeight="1" x14ac:dyDescent="0.2">
      <c r="B46" s="70" t="s">
        <v>904</v>
      </c>
      <c r="C46" s="4"/>
      <c r="D46" s="4"/>
      <c r="E46" s="4"/>
      <c r="F46" s="5"/>
    </row>
    <row r="47" spans="2:6" ht="8.4499999999999993" customHeight="1" x14ac:dyDescent="0.2">
      <c r="B47" s="70" t="s">
        <v>146</v>
      </c>
      <c r="C47" s="71">
        <f>D47+E47+F47</f>
        <v>2098.6</v>
      </c>
      <c r="D47" s="4">
        <v>1376.2</v>
      </c>
      <c r="E47" s="4">
        <v>687.4</v>
      </c>
      <c r="F47" s="5">
        <v>35</v>
      </c>
    </row>
    <row r="48" spans="2:6" ht="8.4499999999999993" customHeight="1" x14ac:dyDescent="0.2">
      <c r="B48" s="70" t="s">
        <v>1542</v>
      </c>
      <c r="C48" s="4"/>
      <c r="D48" s="4"/>
      <c r="E48" s="4"/>
      <c r="F48" s="5"/>
    </row>
    <row r="49" spans="2:6" ht="8.4499999999999993" customHeight="1" x14ac:dyDescent="0.2">
      <c r="B49" s="70" t="s">
        <v>564</v>
      </c>
      <c r="C49" s="4"/>
      <c r="D49" s="4"/>
      <c r="E49" s="4"/>
      <c r="F49" s="5"/>
    </row>
    <row r="50" spans="2:6" ht="8.4499999999999993" customHeight="1" x14ac:dyDescent="0.2">
      <c r="B50" s="70" t="s">
        <v>1542</v>
      </c>
      <c r="C50" s="4"/>
      <c r="D50" s="4"/>
      <c r="E50" s="4"/>
      <c r="F50" s="5"/>
    </row>
    <row r="51" spans="2:6" ht="8.4499999999999993" customHeight="1" x14ac:dyDescent="0.2">
      <c r="B51" s="70" t="s">
        <v>1122</v>
      </c>
      <c r="C51" s="4"/>
      <c r="D51" s="4"/>
      <c r="E51" s="4"/>
      <c r="F51" s="5"/>
    </row>
    <row r="52" spans="2:6" ht="8.4499999999999993" customHeight="1" x14ac:dyDescent="0.2">
      <c r="B52" s="70" t="s">
        <v>1542</v>
      </c>
      <c r="C52" s="4"/>
      <c r="D52" s="4"/>
      <c r="E52" s="4"/>
      <c r="F52" s="5"/>
    </row>
    <row r="53" spans="2:6" ht="8.4499999999999993" customHeight="1" x14ac:dyDescent="0.2">
      <c r="B53" s="70" t="s">
        <v>171</v>
      </c>
      <c r="C53" s="4"/>
      <c r="D53" s="4"/>
      <c r="E53" s="4"/>
      <c r="F53" s="5"/>
    </row>
    <row r="54" spans="2:6" ht="8.4499999999999993" customHeight="1" x14ac:dyDescent="0.2">
      <c r="B54" s="70" t="s">
        <v>1542</v>
      </c>
      <c r="C54" s="4"/>
      <c r="D54" s="4"/>
      <c r="E54" s="4"/>
      <c r="F54" s="5"/>
    </row>
    <row r="55" spans="2:6" ht="8.4499999999999993" customHeight="1" x14ac:dyDescent="0.2">
      <c r="B55" s="70" t="s">
        <v>535</v>
      </c>
      <c r="C55" s="4"/>
      <c r="D55" s="4"/>
      <c r="E55" s="4"/>
      <c r="F55" s="5"/>
    </row>
    <row r="56" spans="2:6" ht="8.4499999999999993" customHeight="1" x14ac:dyDescent="0.2">
      <c r="B56" s="70" t="s">
        <v>1542</v>
      </c>
      <c r="C56" s="4"/>
      <c r="D56" s="4"/>
      <c r="E56" s="4"/>
      <c r="F56" s="5"/>
    </row>
    <row r="57" spans="2:6" ht="8.4499999999999993" customHeight="1" x14ac:dyDescent="0.2">
      <c r="B57" s="70" t="s">
        <v>927</v>
      </c>
      <c r="C57" s="4"/>
      <c r="D57" s="4"/>
      <c r="E57" s="4"/>
      <c r="F57" s="5"/>
    </row>
    <row r="58" spans="2:6" ht="8.4499999999999993" customHeight="1" x14ac:dyDescent="0.2">
      <c r="B58" s="70" t="s">
        <v>1542</v>
      </c>
      <c r="C58" s="4"/>
      <c r="D58" s="4"/>
      <c r="E58" s="4"/>
      <c r="F58" s="5"/>
    </row>
    <row r="59" spans="2:6" ht="8.4499999999999993" customHeight="1" x14ac:dyDescent="0.2">
      <c r="B59" s="70" t="s">
        <v>697</v>
      </c>
      <c r="C59" s="4"/>
      <c r="D59" s="4"/>
      <c r="E59" s="4"/>
      <c r="F59" s="5"/>
    </row>
    <row r="60" spans="2:6" ht="8.4499999999999993" customHeight="1" x14ac:dyDescent="0.2">
      <c r="B60" s="70" t="s">
        <v>1542</v>
      </c>
      <c r="C60" s="4"/>
      <c r="D60" s="4"/>
      <c r="E60" s="4"/>
      <c r="F60" s="5"/>
    </row>
    <row r="61" spans="2:6" ht="8.4499999999999993" customHeight="1" x14ac:dyDescent="0.2">
      <c r="B61" s="70" t="s">
        <v>293</v>
      </c>
      <c r="C61" s="4"/>
      <c r="D61" s="4"/>
      <c r="E61" s="4"/>
      <c r="F61" s="5"/>
    </row>
    <row r="62" spans="2:6" ht="8.4499999999999993" customHeight="1" x14ac:dyDescent="0.2">
      <c r="B62" s="70" t="s">
        <v>1542</v>
      </c>
      <c r="C62" s="4"/>
      <c r="D62" s="4"/>
      <c r="E62" s="4"/>
      <c r="F62" s="5"/>
    </row>
    <row r="63" spans="2:6" ht="8.4499999999999993" customHeight="1" x14ac:dyDescent="0.2">
      <c r="B63" s="70" t="s">
        <v>1483</v>
      </c>
      <c r="C63" s="4"/>
      <c r="D63" s="4"/>
      <c r="E63" s="4"/>
      <c r="F63" s="5"/>
    </row>
    <row r="64" spans="2:6" ht="8.4499999999999993" customHeight="1" x14ac:dyDescent="0.2">
      <c r="B64" s="70" t="s">
        <v>38</v>
      </c>
      <c r="C64" s="4"/>
      <c r="D64" s="4"/>
      <c r="E64" s="4"/>
      <c r="F64" s="5"/>
    </row>
    <row r="65" spans="2:6" ht="8.4499999999999993" customHeight="1" x14ac:dyDescent="0.2">
      <c r="B65" s="70" t="s">
        <v>983</v>
      </c>
      <c r="C65" s="4"/>
      <c r="D65" s="4"/>
      <c r="E65" s="4"/>
      <c r="F65" s="5"/>
    </row>
    <row r="66" spans="2:6" ht="8.4499999999999993" customHeight="1" x14ac:dyDescent="0.2">
      <c r="B66" s="70" t="s">
        <v>1542</v>
      </c>
      <c r="C66" s="4"/>
      <c r="D66" s="4"/>
      <c r="E66" s="4"/>
      <c r="F66" s="5"/>
    </row>
    <row r="67" spans="2:6" ht="8.4499999999999993" customHeight="1" x14ac:dyDescent="0.2">
      <c r="B67" s="70" t="s">
        <v>420</v>
      </c>
      <c r="C67" s="4"/>
      <c r="D67" s="4"/>
      <c r="E67" s="4"/>
      <c r="F67" s="5"/>
    </row>
    <row r="68" spans="2:6" ht="8.4499999999999993" customHeight="1" x14ac:dyDescent="0.2">
      <c r="B68" s="70" t="s">
        <v>843</v>
      </c>
      <c r="C68" s="4"/>
      <c r="D68" s="4"/>
      <c r="E68" s="4"/>
      <c r="F68" s="5"/>
    </row>
    <row r="69" spans="2:6" ht="8.4499999999999993" customHeight="1" x14ac:dyDescent="0.2">
      <c r="B69" s="61" t="s">
        <v>54</v>
      </c>
      <c r="C69" s="8"/>
      <c r="D69" s="8"/>
      <c r="E69" s="8"/>
      <c r="F69" s="9"/>
    </row>
    <row r="70" spans="2:6" ht="8.4499999999999993" customHeight="1" x14ac:dyDescent="0.2">
      <c r="B70" s="70" t="s">
        <v>1407</v>
      </c>
      <c r="C70" s="71">
        <f>D70+E70+F70</f>
        <v>234.1</v>
      </c>
      <c r="D70" s="4">
        <v>154.1</v>
      </c>
      <c r="E70" s="4">
        <v>49.1</v>
      </c>
      <c r="F70" s="5">
        <v>30.9</v>
      </c>
    </row>
    <row r="71" spans="2:6" ht="8.4499999999999993" customHeight="1" x14ac:dyDescent="0.2">
      <c r="B71" s="70" t="s">
        <v>1542</v>
      </c>
      <c r="C71" s="4"/>
      <c r="D71" s="4"/>
      <c r="E71" s="4"/>
      <c r="F71" s="5"/>
    </row>
    <row r="72" spans="2:6" ht="8.4499999999999993" customHeight="1" x14ac:dyDescent="0.2">
      <c r="B72" s="70" t="s">
        <v>749</v>
      </c>
      <c r="C72" s="4"/>
      <c r="D72" s="4"/>
      <c r="E72" s="4"/>
      <c r="F72" s="5"/>
    </row>
    <row r="73" spans="2:6" ht="8.4499999999999993" customHeight="1" x14ac:dyDescent="0.2">
      <c r="B73" s="70" t="s">
        <v>1542</v>
      </c>
      <c r="C73" s="4"/>
      <c r="D73" s="4"/>
      <c r="E73" s="4"/>
      <c r="F73" s="5"/>
    </row>
    <row r="74" spans="2:6" ht="8.4499999999999993" customHeight="1" x14ac:dyDescent="0.2">
      <c r="B74" s="70" t="s">
        <v>351</v>
      </c>
      <c r="C74" s="4"/>
      <c r="D74" s="4"/>
      <c r="E74" s="4"/>
      <c r="F74" s="5"/>
    </row>
    <row r="75" spans="2:6" ht="8.4499999999999993" customHeight="1" x14ac:dyDescent="0.2">
      <c r="B75" s="70" t="s">
        <v>941</v>
      </c>
      <c r="C75" s="4"/>
      <c r="D75" s="4"/>
      <c r="E75" s="4"/>
      <c r="F75" s="5"/>
    </row>
    <row r="76" spans="2:6" ht="8.4499999999999993" customHeight="1" x14ac:dyDescent="0.2">
      <c r="B76" s="70" t="s">
        <v>203</v>
      </c>
      <c r="C76" s="4"/>
      <c r="D76" s="4"/>
      <c r="E76" s="4"/>
      <c r="F76" s="5"/>
    </row>
    <row r="77" spans="2:6" ht="8.4499999999999993" customHeight="1" x14ac:dyDescent="0.2">
      <c r="B77" s="70" t="s">
        <v>1363</v>
      </c>
      <c r="C77" s="71">
        <f>D77+E77+F77</f>
        <v>2331</v>
      </c>
      <c r="D77" s="4">
        <v>1530</v>
      </c>
      <c r="E77" s="4">
        <v>736</v>
      </c>
      <c r="F77" s="5">
        <v>65</v>
      </c>
    </row>
    <row r="78" spans="2:6" ht="8.4499999999999993" customHeight="1" x14ac:dyDescent="0.2">
      <c r="B78" s="70" t="s">
        <v>1542</v>
      </c>
      <c r="C78" s="4"/>
      <c r="D78" s="4"/>
      <c r="E78" s="4"/>
      <c r="F78" s="5"/>
    </row>
    <row r="79" spans="2:6" ht="8.4499999999999993" customHeight="1" x14ac:dyDescent="0.2">
      <c r="B79" s="67" t="s">
        <v>783</v>
      </c>
      <c r="C79" s="68">
        <v>38831</v>
      </c>
      <c r="D79" s="68">
        <v>28542</v>
      </c>
      <c r="E79" s="68">
        <v>4080</v>
      </c>
      <c r="F79" s="69">
        <v>6209</v>
      </c>
    </row>
    <row r="80" spans="2:6" ht="8.4499999999999993" customHeight="1" x14ac:dyDescent="0.2">
      <c r="B80" s="70" t="s">
        <v>1542</v>
      </c>
      <c r="C80" s="4"/>
      <c r="D80" s="4"/>
      <c r="E80" s="4"/>
      <c r="F80" s="5"/>
    </row>
    <row r="81" spans="2:6" ht="8.4499999999999993" customHeight="1" x14ac:dyDescent="0.2">
      <c r="B81" s="70" t="s">
        <v>959</v>
      </c>
      <c r="C81" s="4"/>
      <c r="D81" s="4"/>
      <c r="E81" s="4"/>
      <c r="F81" s="5"/>
    </row>
    <row r="82" spans="2:6" ht="8.4499999999999993" customHeight="1" x14ac:dyDescent="0.2">
      <c r="B82" s="70" t="s">
        <v>1542</v>
      </c>
      <c r="C82" s="4"/>
      <c r="D82" s="4"/>
      <c r="E82" s="4"/>
      <c r="F82" s="5"/>
    </row>
    <row r="83" spans="2:6" ht="8.4499999999999993" customHeight="1" x14ac:dyDescent="0.2">
      <c r="B83" s="70" t="s">
        <v>876</v>
      </c>
      <c r="C83" s="4"/>
      <c r="D83" s="4"/>
      <c r="E83" s="4"/>
      <c r="F83" s="5"/>
    </row>
    <row r="84" spans="2:6" ht="8.4499999999999993" customHeight="1" x14ac:dyDescent="0.2">
      <c r="B84" s="70" t="s">
        <v>1542</v>
      </c>
      <c r="C84" s="4"/>
      <c r="D84" s="4"/>
      <c r="E84" s="4"/>
      <c r="F84" s="5"/>
    </row>
    <row r="85" spans="2:6" ht="8.4499999999999993" customHeight="1" x14ac:dyDescent="0.2">
      <c r="B85" s="70" t="s">
        <v>1215</v>
      </c>
      <c r="C85" s="4"/>
      <c r="D85" s="4"/>
      <c r="E85" s="4"/>
      <c r="F85" s="5"/>
    </row>
    <row r="86" spans="2:6" ht="8.4499999999999993" customHeight="1" x14ac:dyDescent="0.2">
      <c r="B86" s="70" t="s">
        <v>110</v>
      </c>
      <c r="C86" s="4"/>
      <c r="D86" s="4"/>
      <c r="E86" s="4"/>
      <c r="F86" s="5"/>
    </row>
    <row r="87" spans="2:6" ht="8.4499999999999993" customHeight="1" x14ac:dyDescent="0.2">
      <c r="B87" s="70" t="s">
        <v>831</v>
      </c>
      <c r="C87" s="4"/>
      <c r="D87" s="4"/>
      <c r="E87" s="4"/>
      <c r="F87" s="5"/>
    </row>
    <row r="88" spans="2:6" ht="8.4499999999999993" customHeight="1" x14ac:dyDescent="0.2">
      <c r="B88" s="70" t="s">
        <v>1061</v>
      </c>
      <c r="C88" s="71">
        <f>D88+E88+F88</f>
        <v>20894.7</v>
      </c>
      <c r="D88" s="4">
        <v>14395.1</v>
      </c>
      <c r="E88" s="4">
        <v>2382.1</v>
      </c>
      <c r="F88" s="5">
        <v>4117.5</v>
      </c>
    </row>
    <row r="89" spans="2:6" ht="8.4499999999999993" customHeight="1" x14ac:dyDescent="0.2">
      <c r="B89" s="70" t="s">
        <v>1542</v>
      </c>
      <c r="C89" s="4"/>
      <c r="D89" s="4"/>
      <c r="E89" s="4"/>
      <c r="F89" s="5"/>
    </row>
    <row r="90" spans="2:6" ht="8.4499999999999993" customHeight="1" x14ac:dyDescent="0.2">
      <c r="B90" s="70" t="s">
        <v>828</v>
      </c>
      <c r="C90" s="4"/>
      <c r="D90" s="4"/>
      <c r="E90" s="4"/>
      <c r="F90" s="5"/>
    </row>
    <row r="91" spans="2:6" ht="8.4499999999999993" customHeight="1" x14ac:dyDescent="0.2">
      <c r="B91" s="70" t="s">
        <v>1542</v>
      </c>
      <c r="C91" s="4"/>
      <c r="D91" s="4"/>
      <c r="E91" s="4"/>
      <c r="F91" s="5"/>
    </row>
    <row r="92" spans="2:6" ht="8.4499999999999993" customHeight="1" x14ac:dyDescent="0.2">
      <c r="B92" s="70" t="s">
        <v>1375</v>
      </c>
      <c r="C92" s="71">
        <f>D92+E92+F92</f>
        <v>5245.9</v>
      </c>
      <c r="D92" s="4">
        <v>5245.9</v>
      </c>
      <c r="E92" s="4"/>
      <c r="F92" s="5"/>
    </row>
    <row r="93" spans="2:6" ht="8.4499999999999993" customHeight="1" x14ac:dyDescent="0.2">
      <c r="B93" s="70" t="s">
        <v>1542</v>
      </c>
      <c r="C93" s="4"/>
      <c r="D93" s="4"/>
      <c r="E93" s="4"/>
      <c r="F93" s="5"/>
    </row>
    <row r="94" spans="2:6" ht="8.4499999999999993" customHeight="1" x14ac:dyDescent="0.2">
      <c r="B94" s="70" t="s">
        <v>866</v>
      </c>
      <c r="C94" s="4"/>
      <c r="D94" s="4"/>
      <c r="E94" s="4"/>
      <c r="F94" s="5"/>
    </row>
    <row r="95" spans="2:6" ht="8.4499999999999993" customHeight="1" x14ac:dyDescent="0.2">
      <c r="B95" s="70" t="s">
        <v>1542</v>
      </c>
      <c r="C95" s="4"/>
      <c r="D95" s="4"/>
      <c r="E95" s="4"/>
      <c r="F95" s="5"/>
    </row>
    <row r="96" spans="2:6" ht="8.4499999999999993" customHeight="1" x14ac:dyDescent="0.2">
      <c r="B96" s="70" t="s">
        <v>300</v>
      </c>
      <c r="C96" s="71">
        <f>D96+E96+F96</f>
        <v>161.9</v>
      </c>
      <c r="D96" s="4"/>
      <c r="E96" s="4">
        <v>161.9</v>
      </c>
      <c r="F96" s="5"/>
    </row>
    <row r="97" spans="2:6" ht="8.4499999999999993" customHeight="1" x14ac:dyDescent="0.2">
      <c r="B97" s="70" t="s">
        <v>1542</v>
      </c>
      <c r="C97" s="4"/>
      <c r="D97" s="4"/>
      <c r="E97" s="4"/>
      <c r="F97" s="5"/>
    </row>
    <row r="98" spans="2:6" ht="8.4499999999999993" customHeight="1" x14ac:dyDescent="0.2">
      <c r="B98" s="70" t="s">
        <v>1232</v>
      </c>
      <c r="C98" s="4"/>
      <c r="D98" s="4"/>
      <c r="E98" s="4"/>
      <c r="F98" s="5"/>
    </row>
    <row r="99" spans="2:6" ht="8.4499999999999993" customHeight="1" x14ac:dyDescent="0.2">
      <c r="B99" s="70" t="s">
        <v>1542</v>
      </c>
      <c r="C99" s="4"/>
      <c r="D99" s="4"/>
      <c r="E99" s="4"/>
      <c r="F99" s="5"/>
    </row>
    <row r="100" spans="2:6" ht="8.4499999999999993" customHeight="1" x14ac:dyDescent="0.2">
      <c r="B100" s="70" t="s">
        <v>524</v>
      </c>
      <c r="C100" s="4"/>
      <c r="D100" s="4"/>
      <c r="E100" s="4"/>
      <c r="F100" s="5"/>
    </row>
    <row r="101" spans="2:6" ht="8.4499999999999993" customHeight="1" x14ac:dyDescent="0.2">
      <c r="B101" s="70" t="s">
        <v>1542</v>
      </c>
      <c r="C101" s="4"/>
      <c r="D101" s="4"/>
      <c r="E101" s="4"/>
      <c r="F101" s="5"/>
    </row>
    <row r="102" spans="2:6" ht="8.4499999999999993" customHeight="1" x14ac:dyDescent="0.2">
      <c r="B102" s="70" t="s">
        <v>552</v>
      </c>
      <c r="C102" s="4"/>
      <c r="D102" s="4"/>
      <c r="E102" s="4"/>
      <c r="F102" s="5"/>
    </row>
    <row r="103" spans="2:6" ht="8.4499999999999993" customHeight="1" x14ac:dyDescent="0.2">
      <c r="B103" s="70" t="s">
        <v>1542</v>
      </c>
      <c r="C103" s="4"/>
      <c r="D103" s="4"/>
      <c r="E103" s="4"/>
      <c r="F103" s="5"/>
    </row>
    <row r="104" spans="2:6" ht="8.4499999999999993" customHeight="1" x14ac:dyDescent="0.2">
      <c r="B104" s="70" t="s">
        <v>310</v>
      </c>
      <c r="C104" s="4"/>
      <c r="D104" s="4"/>
      <c r="E104" s="4"/>
      <c r="F104" s="5"/>
    </row>
    <row r="105" spans="2:6" ht="8.4499999999999993" customHeight="1" x14ac:dyDescent="0.2">
      <c r="B105" s="70" t="s">
        <v>416</v>
      </c>
      <c r="C105" s="4"/>
      <c r="D105" s="4"/>
      <c r="E105" s="4"/>
      <c r="F105" s="5"/>
    </row>
    <row r="106" spans="2:6" ht="8.4499999999999993" customHeight="1" x14ac:dyDescent="0.2">
      <c r="B106" s="70" t="s">
        <v>135</v>
      </c>
      <c r="C106" s="4"/>
      <c r="D106" s="4"/>
      <c r="E106" s="4"/>
      <c r="F106" s="5"/>
    </row>
    <row r="107" spans="2:6" ht="8.4499999999999993" customHeight="1" x14ac:dyDescent="0.2">
      <c r="B107" s="70" t="s">
        <v>1542</v>
      </c>
      <c r="C107" s="4"/>
      <c r="D107" s="4"/>
      <c r="E107" s="4"/>
      <c r="F107" s="5"/>
    </row>
    <row r="108" spans="2:6" ht="8.4499999999999993" customHeight="1" x14ac:dyDescent="0.2">
      <c r="B108" s="70" t="s">
        <v>1512</v>
      </c>
      <c r="C108" s="4"/>
      <c r="D108" s="4"/>
      <c r="E108" s="4"/>
      <c r="F108" s="5"/>
    </row>
    <row r="109" spans="2:6" ht="8.4499999999999993" customHeight="1" x14ac:dyDescent="0.2">
      <c r="B109" s="70" t="s">
        <v>1204</v>
      </c>
      <c r="C109" s="4"/>
      <c r="D109" s="4"/>
      <c r="E109" s="4"/>
      <c r="F109" s="5"/>
    </row>
    <row r="110" spans="2:6" ht="8.4499999999999993" customHeight="1" x14ac:dyDescent="0.2">
      <c r="B110" s="70" t="s">
        <v>53</v>
      </c>
      <c r="C110" s="4"/>
      <c r="D110" s="4"/>
      <c r="E110" s="4"/>
      <c r="F110" s="5"/>
    </row>
    <row r="111" spans="2:6" ht="8.4499999999999993" customHeight="1" x14ac:dyDescent="0.2">
      <c r="B111" s="70" t="s">
        <v>1036</v>
      </c>
      <c r="C111" s="71">
        <f>D111+E111+F111</f>
        <v>12530.9</v>
      </c>
      <c r="D111" s="4">
        <v>8901.9</v>
      </c>
      <c r="E111" s="4">
        <v>1536.6</v>
      </c>
      <c r="F111" s="5">
        <v>2092.4</v>
      </c>
    </row>
    <row r="112" spans="2:6" ht="8.4499999999999993" customHeight="1" x14ac:dyDescent="0.2">
      <c r="B112" s="70" t="s">
        <v>1542</v>
      </c>
      <c r="C112" s="4"/>
      <c r="D112" s="4"/>
      <c r="E112" s="4"/>
      <c r="F112" s="5"/>
    </row>
    <row r="113" spans="2:6" ht="8.4499999999999993" customHeight="1" x14ac:dyDescent="0.2">
      <c r="B113" s="70" t="s">
        <v>1219</v>
      </c>
      <c r="C113" s="4"/>
      <c r="D113" s="4"/>
      <c r="E113" s="4"/>
      <c r="F113" s="5"/>
    </row>
    <row r="114" spans="2:6" ht="8.4499999999999993" customHeight="1" x14ac:dyDescent="0.2">
      <c r="B114" s="70" t="s">
        <v>1542</v>
      </c>
      <c r="C114" s="4"/>
      <c r="D114" s="4"/>
      <c r="E114" s="4"/>
      <c r="F114" s="5"/>
    </row>
    <row r="115" spans="2:6" ht="8.4499999999999993" customHeight="1" x14ac:dyDescent="0.2">
      <c r="B115" s="70" t="s">
        <v>70</v>
      </c>
      <c r="C115" s="4"/>
      <c r="D115" s="4"/>
      <c r="E115" s="4"/>
      <c r="F115" s="5"/>
    </row>
    <row r="116" spans="2:6" ht="8.4499999999999993" customHeight="1" x14ac:dyDescent="0.2">
      <c r="B116" s="70" t="s">
        <v>699</v>
      </c>
      <c r="C116" s="4"/>
      <c r="D116" s="4"/>
      <c r="E116" s="4"/>
      <c r="F116" s="5"/>
    </row>
    <row r="117" spans="2:6" ht="8.4499999999999993" customHeight="1" x14ac:dyDescent="0.2">
      <c r="B117" s="70" t="s">
        <v>769</v>
      </c>
      <c r="C117" s="4"/>
      <c r="D117" s="4"/>
      <c r="E117" s="4"/>
      <c r="F117" s="5"/>
    </row>
    <row r="118" spans="2:6" ht="8.4499999999999993" customHeight="1" x14ac:dyDescent="0.2">
      <c r="B118" s="70" t="s">
        <v>649</v>
      </c>
      <c r="C118" s="71">
        <f>D118+E118+F118</f>
        <v>38831</v>
      </c>
      <c r="D118" s="4">
        <v>28542</v>
      </c>
      <c r="E118" s="4">
        <v>4080</v>
      </c>
      <c r="F118" s="5">
        <v>6209</v>
      </c>
    </row>
    <row r="119" spans="2:6" ht="8.4499999999999993" customHeight="1" x14ac:dyDescent="0.2">
      <c r="B119" s="70" t="s">
        <v>1542</v>
      </c>
      <c r="C119" s="4"/>
      <c r="D119" s="4"/>
      <c r="E119" s="4"/>
      <c r="F119" s="5"/>
    </row>
    <row r="120" spans="2:6" ht="8.4499999999999993" customHeight="1" x14ac:dyDescent="0.2">
      <c r="B120" s="67" t="s">
        <v>682</v>
      </c>
      <c r="C120" s="68">
        <v>74154</v>
      </c>
      <c r="D120" s="68">
        <v>54918</v>
      </c>
      <c r="E120" s="68">
        <v>7497</v>
      </c>
      <c r="F120" s="69">
        <v>11739</v>
      </c>
    </row>
    <row r="121" spans="2:6" ht="8.4499999999999993" customHeight="1" x14ac:dyDescent="0.2">
      <c r="B121" s="70" t="s">
        <v>1542</v>
      </c>
      <c r="C121" s="4"/>
      <c r="D121" s="4"/>
      <c r="E121" s="4"/>
      <c r="F121" s="5"/>
    </row>
    <row r="122" spans="2:6" ht="8.4499999999999993" customHeight="1" x14ac:dyDescent="0.2">
      <c r="B122" s="70" t="s">
        <v>959</v>
      </c>
      <c r="C122" s="4"/>
      <c r="D122" s="4"/>
      <c r="E122" s="4"/>
      <c r="F122" s="5"/>
    </row>
    <row r="123" spans="2:6" ht="8.4499999999999993" customHeight="1" x14ac:dyDescent="0.2">
      <c r="B123" s="70" t="s">
        <v>1542</v>
      </c>
      <c r="C123" s="4"/>
      <c r="D123" s="4"/>
      <c r="E123" s="4"/>
      <c r="F123" s="5"/>
    </row>
    <row r="124" spans="2:6" ht="8.4499999999999993" customHeight="1" x14ac:dyDescent="0.2">
      <c r="B124" s="70" t="s">
        <v>1396</v>
      </c>
      <c r="C124" s="4"/>
      <c r="D124" s="4"/>
      <c r="E124" s="4"/>
      <c r="F124" s="5"/>
    </row>
    <row r="125" spans="2:6" ht="8.4499999999999993" customHeight="1" x14ac:dyDescent="0.2">
      <c r="B125" s="70" t="s">
        <v>1542</v>
      </c>
      <c r="C125" s="4"/>
      <c r="D125" s="4"/>
      <c r="E125" s="4"/>
      <c r="F125" s="5"/>
    </row>
    <row r="126" spans="2:6" ht="8.4499999999999993" customHeight="1" x14ac:dyDescent="0.2">
      <c r="B126" s="70" t="s">
        <v>1268</v>
      </c>
      <c r="C126" s="4"/>
      <c r="D126" s="4"/>
      <c r="E126" s="4"/>
      <c r="F126" s="5"/>
    </row>
    <row r="127" spans="2:6" ht="8.4499999999999993" customHeight="1" x14ac:dyDescent="0.2">
      <c r="B127" s="70" t="s">
        <v>1286</v>
      </c>
      <c r="C127" s="4"/>
      <c r="D127" s="4"/>
      <c r="E127" s="4"/>
      <c r="F127" s="5"/>
    </row>
    <row r="128" spans="2:6" ht="8.4499999999999993" customHeight="1" x14ac:dyDescent="0.2">
      <c r="B128" s="70" t="s">
        <v>387</v>
      </c>
      <c r="C128" s="4"/>
      <c r="D128" s="4"/>
      <c r="E128" s="4"/>
      <c r="F128" s="5"/>
    </row>
    <row r="129" spans="2:6" ht="8.4499999999999993" customHeight="1" x14ac:dyDescent="0.2">
      <c r="B129" s="70" t="s">
        <v>441</v>
      </c>
      <c r="C129" s="71">
        <f>D129+E129+F129</f>
        <v>48953.599999999991</v>
      </c>
      <c r="D129" s="4">
        <v>33725.699999999997</v>
      </c>
      <c r="E129" s="4">
        <v>5581.1</v>
      </c>
      <c r="F129" s="5">
        <v>9646.7999999999993</v>
      </c>
    </row>
    <row r="130" spans="2:6" ht="8.4499999999999993" customHeight="1" x14ac:dyDescent="0.2">
      <c r="B130" s="70" t="s">
        <v>1542</v>
      </c>
      <c r="C130" s="4"/>
      <c r="D130" s="4"/>
      <c r="E130" s="4"/>
      <c r="F130" s="5"/>
    </row>
    <row r="131" spans="2:6" ht="8.4499999999999993" customHeight="1" x14ac:dyDescent="0.2">
      <c r="B131" s="70" t="s">
        <v>828</v>
      </c>
      <c r="C131" s="4"/>
      <c r="D131" s="4"/>
      <c r="E131" s="4"/>
      <c r="F131" s="5"/>
    </row>
    <row r="132" spans="2:6" ht="8.4499999999999993" customHeight="1" x14ac:dyDescent="0.2">
      <c r="B132" s="70" t="s">
        <v>1542</v>
      </c>
      <c r="C132" s="4"/>
      <c r="D132" s="4"/>
      <c r="E132" s="4"/>
      <c r="F132" s="5"/>
    </row>
    <row r="133" spans="2:6" ht="8.4499999999999993" customHeight="1" x14ac:dyDescent="0.2">
      <c r="B133" s="70" t="s">
        <v>685</v>
      </c>
      <c r="C133" s="71">
        <f>D133+E133+F133</f>
        <v>12290.5</v>
      </c>
      <c r="D133" s="4">
        <v>12290.5</v>
      </c>
      <c r="E133" s="4"/>
      <c r="F133" s="5"/>
    </row>
    <row r="134" spans="2:6" ht="8.4499999999999993" customHeight="1" x14ac:dyDescent="0.2">
      <c r="B134" s="61" t="s">
        <v>1542</v>
      </c>
      <c r="C134" s="8"/>
      <c r="D134" s="8"/>
      <c r="E134" s="8"/>
      <c r="F134" s="9"/>
    </row>
    <row r="135" spans="2:6" ht="8.4499999999999993" customHeight="1" x14ac:dyDescent="0.2">
      <c r="B135" s="70" t="s">
        <v>866</v>
      </c>
      <c r="C135" s="4"/>
      <c r="D135" s="4"/>
      <c r="E135" s="4"/>
      <c r="F135" s="5"/>
    </row>
    <row r="136" spans="2:6" ht="8.4499999999999993" customHeight="1" x14ac:dyDescent="0.2">
      <c r="B136" s="70" t="s">
        <v>1542</v>
      </c>
      <c r="C136" s="4"/>
      <c r="D136" s="4"/>
      <c r="E136" s="4"/>
      <c r="F136" s="5"/>
    </row>
    <row r="137" spans="2:6" ht="8.4499999999999993" customHeight="1" x14ac:dyDescent="0.2">
      <c r="B137" s="70" t="s">
        <v>428</v>
      </c>
      <c r="C137" s="71">
        <f>D137+E137+F137</f>
        <v>379.4</v>
      </c>
      <c r="D137" s="4"/>
      <c r="E137" s="4">
        <v>379.4</v>
      </c>
      <c r="F137" s="5"/>
    </row>
    <row r="138" spans="2:6" ht="8.4499999999999993" customHeight="1" x14ac:dyDescent="0.2">
      <c r="B138" s="70" t="s">
        <v>1542</v>
      </c>
      <c r="C138" s="4"/>
      <c r="D138" s="4"/>
      <c r="E138" s="4"/>
      <c r="F138" s="5"/>
    </row>
    <row r="139" spans="2:6" ht="8.4499999999999993" customHeight="1" x14ac:dyDescent="0.2">
      <c r="B139" s="70" t="s">
        <v>1232</v>
      </c>
      <c r="C139" s="4"/>
      <c r="D139" s="4"/>
      <c r="E139" s="4"/>
      <c r="F139" s="5"/>
    </row>
    <row r="140" spans="2:6" ht="8.4499999999999993" customHeight="1" x14ac:dyDescent="0.2">
      <c r="B140" s="70" t="s">
        <v>1542</v>
      </c>
      <c r="C140" s="4"/>
      <c r="D140" s="4"/>
      <c r="E140" s="4"/>
      <c r="F140" s="5"/>
    </row>
    <row r="141" spans="2:6" ht="8.4499999999999993" customHeight="1" x14ac:dyDescent="0.2">
      <c r="B141" s="70" t="s">
        <v>524</v>
      </c>
      <c r="C141" s="4"/>
      <c r="D141" s="4"/>
      <c r="E141" s="4"/>
      <c r="F141" s="5"/>
    </row>
    <row r="142" spans="2:6" ht="8.4499999999999993" customHeight="1" x14ac:dyDescent="0.2">
      <c r="B142" s="70" t="s">
        <v>1542</v>
      </c>
      <c r="C142" s="4"/>
      <c r="D142" s="4"/>
      <c r="E142" s="4"/>
      <c r="F142" s="5"/>
    </row>
    <row r="143" spans="2:6" ht="8.4499999999999993" customHeight="1" x14ac:dyDescent="0.2">
      <c r="B143" s="70" t="s">
        <v>552</v>
      </c>
      <c r="C143" s="4"/>
      <c r="D143" s="4"/>
      <c r="E143" s="4"/>
      <c r="F143" s="5"/>
    </row>
    <row r="144" spans="2:6" ht="8.4499999999999993" customHeight="1" x14ac:dyDescent="0.2">
      <c r="B144" s="70" t="s">
        <v>1542</v>
      </c>
      <c r="C144" s="4"/>
      <c r="D144" s="4"/>
      <c r="E144" s="4"/>
      <c r="F144" s="5"/>
    </row>
    <row r="145" spans="2:6" ht="8.4499999999999993" customHeight="1" x14ac:dyDescent="0.2">
      <c r="B145" s="70" t="s">
        <v>310</v>
      </c>
      <c r="C145" s="4"/>
      <c r="D145" s="4"/>
      <c r="E145" s="4"/>
      <c r="F145" s="5"/>
    </row>
    <row r="146" spans="2:6" ht="8.4499999999999993" customHeight="1" x14ac:dyDescent="0.2">
      <c r="B146" s="70" t="s">
        <v>416</v>
      </c>
      <c r="C146" s="4"/>
      <c r="D146" s="4"/>
      <c r="E146" s="4"/>
      <c r="F146" s="5"/>
    </row>
    <row r="147" spans="2:6" ht="8.4499999999999993" customHeight="1" x14ac:dyDescent="0.2">
      <c r="B147" s="70" t="s">
        <v>135</v>
      </c>
      <c r="C147" s="4"/>
      <c r="D147" s="4"/>
      <c r="E147" s="4"/>
      <c r="F147" s="5"/>
    </row>
    <row r="148" spans="2:6" ht="8.4499999999999993" customHeight="1" x14ac:dyDescent="0.2">
      <c r="B148" s="70" t="s">
        <v>1542</v>
      </c>
      <c r="C148" s="4"/>
      <c r="D148" s="4"/>
      <c r="E148" s="4"/>
      <c r="F148" s="5"/>
    </row>
    <row r="149" spans="2:6" ht="8.4499999999999993" customHeight="1" x14ac:dyDescent="0.2">
      <c r="B149" s="70" t="s">
        <v>196</v>
      </c>
      <c r="C149" s="4"/>
      <c r="D149" s="4"/>
      <c r="E149" s="4"/>
      <c r="F149" s="5"/>
    </row>
    <row r="150" spans="2:6" ht="8.4499999999999993" customHeight="1" x14ac:dyDescent="0.2">
      <c r="B150" s="70" t="s">
        <v>1451</v>
      </c>
      <c r="C150" s="4"/>
      <c r="D150" s="4"/>
      <c r="E150" s="4"/>
      <c r="F150" s="5"/>
    </row>
    <row r="151" spans="2:6" ht="8.4499999999999993" customHeight="1" x14ac:dyDescent="0.2">
      <c r="B151" s="70" t="s">
        <v>1052</v>
      </c>
      <c r="C151" s="4"/>
      <c r="D151" s="4"/>
      <c r="E151" s="4"/>
      <c r="F151" s="5"/>
    </row>
    <row r="152" spans="2:6" ht="8.4499999999999993" customHeight="1" x14ac:dyDescent="0.2">
      <c r="B152" s="70" t="s">
        <v>69</v>
      </c>
      <c r="C152" s="71">
        <f>D152+E152+F152</f>
        <v>12530.9</v>
      </c>
      <c r="D152" s="4">
        <v>8901.9</v>
      </c>
      <c r="E152" s="4">
        <v>1536.6</v>
      </c>
      <c r="F152" s="5">
        <v>2092.4</v>
      </c>
    </row>
    <row r="153" spans="2:6" ht="8.4499999999999993" customHeight="1" x14ac:dyDescent="0.2">
      <c r="B153" s="70" t="s">
        <v>1542</v>
      </c>
      <c r="C153" s="4"/>
      <c r="D153" s="4"/>
      <c r="E153" s="4"/>
      <c r="F153" s="5"/>
    </row>
    <row r="154" spans="2:6" ht="8.4499999999999993" customHeight="1" x14ac:dyDescent="0.2">
      <c r="B154" s="70" t="s">
        <v>1219</v>
      </c>
      <c r="C154" s="4"/>
      <c r="D154" s="4"/>
      <c r="E154" s="4"/>
      <c r="F154" s="5"/>
    </row>
    <row r="155" spans="2:6" ht="8.4499999999999993" customHeight="1" x14ac:dyDescent="0.2">
      <c r="B155" s="70" t="s">
        <v>1542</v>
      </c>
      <c r="C155" s="4"/>
      <c r="D155" s="4"/>
      <c r="E155" s="4"/>
      <c r="F155" s="5"/>
    </row>
    <row r="156" spans="2:6" ht="8.4499999999999993" customHeight="1" x14ac:dyDescent="0.2">
      <c r="B156" s="70" t="s">
        <v>804</v>
      </c>
      <c r="C156" s="4"/>
      <c r="D156" s="4"/>
      <c r="E156" s="4"/>
      <c r="F156" s="5"/>
    </row>
    <row r="157" spans="2:6" ht="8.4499999999999993" customHeight="1" x14ac:dyDescent="0.2">
      <c r="B157" s="70" t="s">
        <v>30</v>
      </c>
      <c r="C157" s="4"/>
      <c r="D157" s="4"/>
      <c r="E157" s="4"/>
      <c r="F157" s="5"/>
    </row>
    <row r="158" spans="2:6" ht="8.4499999999999993" customHeight="1" x14ac:dyDescent="0.2">
      <c r="B158" s="70" t="s">
        <v>240</v>
      </c>
      <c r="C158" s="4"/>
      <c r="D158" s="4"/>
      <c r="E158" s="4"/>
      <c r="F158" s="5"/>
    </row>
    <row r="159" spans="2:6" ht="8.4499999999999993" customHeight="1" x14ac:dyDescent="0.2">
      <c r="B159" s="70" t="s">
        <v>1217</v>
      </c>
      <c r="C159" s="71">
        <f>D159+E159+F159</f>
        <v>74154</v>
      </c>
      <c r="D159" s="4">
        <v>54918</v>
      </c>
      <c r="E159" s="4">
        <v>7497</v>
      </c>
      <c r="F159" s="5">
        <v>11739</v>
      </c>
    </row>
    <row r="160" spans="2:6" ht="8.4499999999999993" customHeight="1" x14ac:dyDescent="0.2">
      <c r="B160" s="70" t="s">
        <v>1542</v>
      </c>
      <c r="C160" s="4"/>
      <c r="D160" s="4"/>
      <c r="E160" s="4"/>
      <c r="F160" s="5"/>
    </row>
    <row r="161" spans="2:6" ht="8.4499999999999993" customHeight="1" x14ac:dyDescent="0.2">
      <c r="B161" s="67" t="s">
        <v>1521</v>
      </c>
      <c r="C161" s="68">
        <v>12850</v>
      </c>
      <c r="D161" s="68">
        <v>8901</v>
      </c>
      <c r="E161" s="68">
        <v>1536</v>
      </c>
      <c r="F161" s="69">
        <v>2413</v>
      </c>
    </row>
    <row r="162" spans="2:6" ht="8.4499999999999993" customHeight="1" x14ac:dyDescent="0.2">
      <c r="B162" s="70" t="s">
        <v>1542</v>
      </c>
      <c r="C162" s="4"/>
      <c r="D162" s="4"/>
      <c r="E162" s="4"/>
      <c r="F162" s="5"/>
    </row>
    <row r="163" spans="2:6" ht="8.4499999999999993" customHeight="1" x14ac:dyDescent="0.2">
      <c r="B163" s="70" t="s">
        <v>950</v>
      </c>
      <c r="C163" s="4"/>
      <c r="D163" s="4"/>
      <c r="E163" s="4"/>
      <c r="F163" s="5"/>
    </row>
    <row r="164" spans="2:6" ht="8.4499999999999993" customHeight="1" x14ac:dyDescent="0.2">
      <c r="B164" s="70" t="s">
        <v>1542</v>
      </c>
      <c r="C164" s="4"/>
      <c r="D164" s="4"/>
      <c r="E164" s="4"/>
      <c r="F164" s="5"/>
    </row>
    <row r="165" spans="2:6" ht="8.4499999999999993" customHeight="1" x14ac:dyDescent="0.2">
      <c r="B165" s="70" t="s">
        <v>524</v>
      </c>
      <c r="C165" s="4"/>
      <c r="D165" s="4"/>
      <c r="E165" s="4"/>
      <c r="F165" s="5"/>
    </row>
    <row r="166" spans="2:6" ht="8.4499999999999993" customHeight="1" x14ac:dyDescent="0.2">
      <c r="B166" s="70" t="s">
        <v>1542</v>
      </c>
      <c r="C166" s="4"/>
      <c r="D166" s="4"/>
      <c r="E166" s="4"/>
      <c r="F166" s="5"/>
    </row>
    <row r="167" spans="2:6" ht="8.4499999999999993" customHeight="1" x14ac:dyDescent="0.2">
      <c r="B167" s="70" t="s">
        <v>552</v>
      </c>
      <c r="C167" s="4"/>
      <c r="D167" s="4"/>
      <c r="E167" s="4"/>
      <c r="F167" s="5"/>
    </row>
    <row r="168" spans="2:6" ht="8.4499999999999993" customHeight="1" x14ac:dyDescent="0.2">
      <c r="B168" s="70" t="s">
        <v>1542</v>
      </c>
      <c r="C168" s="4"/>
      <c r="D168" s="4"/>
      <c r="E168" s="4"/>
      <c r="F168" s="5"/>
    </row>
    <row r="169" spans="2:6" ht="8.4499999999999993" customHeight="1" x14ac:dyDescent="0.2">
      <c r="B169" s="70" t="s">
        <v>310</v>
      </c>
      <c r="C169" s="4"/>
      <c r="D169" s="4"/>
      <c r="E169" s="4"/>
      <c r="F169" s="5"/>
    </row>
    <row r="170" spans="2:6" ht="8.4499999999999993" customHeight="1" x14ac:dyDescent="0.2">
      <c r="B170" s="70" t="s">
        <v>195</v>
      </c>
      <c r="C170" s="4"/>
      <c r="D170" s="4"/>
      <c r="E170" s="4"/>
      <c r="F170" s="5"/>
    </row>
    <row r="171" spans="2:6" ht="8.4499999999999993" customHeight="1" x14ac:dyDescent="0.2">
      <c r="B171" s="70" t="s">
        <v>1012</v>
      </c>
      <c r="C171" s="4"/>
      <c r="D171" s="4"/>
      <c r="E171" s="4"/>
      <c r="F171" s="5"/>
    </row>
    <row r="172" spans="2:6" ht="8.4499999999999993" customHeight="1" x14ac:dyDescent="0.2">
      <c r="B172" s="70" t="s">
        <v>1542</v>
      </c>
      <c r="C172" s="4"/>
      <c r="D172" s="4"/>
      <c r="E172" s="4"/>
      <c r="F172" s="5"/>
    </row>
    <row r="173" spans="2:6" ht="8.4499999999999993" customHeight="1" x14ac:dyDescent="0.2">
      <c r="B173" s="70" t="s">
        <v>196</v>
      </c>
      <c r="C173" s="4"/>
      <c r="D173" s="4"/>
      <c r="E173" s="4"/>
      <c r="F173" s="5"/>
    </row>
    <row r="174" spans="2:6" ht="8.4499999999999993" customHeight="1" x14ac:dyDescent="0.2">
      <c r="B174" s="70" t="s">
        <v>1451</v>
      </c>
      <c r="C174" s="4"/>
      <c r="D174" s="4"/>
      <c r="E174" s="4"/>
      <c r="F174" s="5"/>
    </row>
    <row r="175" spans="2:6" ht="8.4499999999999993" customHeight="1" x14ac:dyDescent="0.2">
      <c r="B175" s="70" t="s">
        <v>318</v>
      </c>
      <c r="C175" s="4"/>
      <c r="D175" s="4"/>
      <c r="E175" s="4"/>
      <c r="F175" s="5"/>
    </row>
    <row r="176" spans="2:6" ht="8.4499999999999993" customHeight="1" x14ac:dyDescent="0.2">
      <c r="B176" s="70" t="s">
        <v>1177</v>
      </c>
      <c r="C176" s="71">
        <f>D176+E176+F176</f>
        <v>12852</v>
      </c>
      <c r="D176" s="4">
        <v>8901.9</v>
      </c>
      <c r="E176" s="4">
        <v>1536.6</v>
      </c>
      <c r="F176" s="5">
        <v>2413.5</v>
      </c>
    </row>
    <row r="177" spans="2:6" ht="8.4499999999999993" customHeight="1" x14ac:dyDescent="0.2">
      <c r="B177" s="70" t="s">
        <v>1542</v>
      </c>
      <c r="C177" s="4"/>
      <c r="D177" s="4"/>
      <c r="E177" s="4"/>
      <c r="F177" s="5"/>
    </row>
    <row r="178" spans="2:6" ht="8.4499999999999993" customHeight="1" x14ac:dyDescent="0.2">
      <c r="B178" s="70" t="s">
        <v>62</v>
      </c>
      <c r="C178" s="4"/>
      <c r="D178" s="4"/>
      <c r="E178" s="4"/>
      <c r="F178" s="5"/>
    </row>
    <row r="179" spans="2:6" ht="8.4499999999999993" customHeight="1" x14ac:dyDescent="0.2">
      <c r="B179" s="70" t="s">
        <v>1542</v>
      </c>
      <c r="C179" s="4"/>
      <c r="D179" s="4"/>
      <c r="E179" s="4"/>
      <c r="F179" s="5"/>
    </row>
    <row r="180" spans="2:6" ht="8.4499999999999993" customHeight="1" x14ac:dyDescent="0.2">
      <c r="B180" s="70" t="s">
        <v>1400</v>
      </c>
      <c r="C180" s="4"/>
      <c r="D180" s="4"/>
      <c r="E180" s="4"/>
      <c r="F180" s="5"/>
    </row>
    <row r="181" spans="2:6" ht="8.4499999999999993" customHeight="1" x14ac:dyDescent="0.2">
      <c r="B181" s="70" t="s">
        <v>332</v>
      </c>
      <c r="C181" s="4"/>
      <c r="D181" s="4"/>
      <c r="E181" s="4"/>
      <c r="F181" s="5"/>
    </row>
    <row r="182" spans="2:6" ht="8.4499999999999993" customHeight="1" x14ac:dyDescent="0.2">
      <c r="B182" s="70" t="s">
        <v>926</v>
      </c>
      <c r="C182" s="4"/>
      <c r="D182" s="4"/>
      <c r="E182" s="4"/>
      <c r="F182" s="5"/>
    </row>
    <row r="183" spans="2:6" ht="8.4499999999999993" customHeight="1" x14ac:dyDescent="0.2">
      <c r="B183" s="70" t="s">
        <v>996</v>
      </c>
      <c r="C183" s="71">
        <f>D183+E183+F183</f>
        <v>12850</v>
      </c>
      <c r="D183" s="4">
        <v>8901</v>
      </c>
      <c r="E183" s="4">
        <v>1536</v>
      </c>
      <c r="F183" s="5">
        <v>2413</v>
      </c>
    </row>
    <row r="184" spans="2:6" ht="8.4499999999999993" customHeight="1" x14ac:dyDescent="0.2">
      <c r="B184" s="70" t="s">
        <v>1542</v>
      </c>
      <c r="C184" s="4"/>
      <c r="D184" s="4"/>
      <c r="E184" s="4"/>
      <c r="F184" s="5"/>
    </row>
    <row r="185" spans="2:6" ht="8.4499999999999993" customHeight="1" x14ac:dyDescent="0.2">
      <c r="B185" s="67" t="s">
        <v>100</v>
      </c>
      <c r="C185" s="68">
        <v>7433</v>
      </c>
      <c r="D185" s="68">
        <v>6278</v>
      </c>
      <c r="E185" s="68">
        <v>489</v>
      </c>
      <c r="F185" s="69">
        <v>666</v>
      </c>
    </row>
    <row r="186" spans="2:6" ht="8.4499999999999993" customHeight="1" x14ac:dyDescent="0.2">
      <c r="B186" s="70" t="s">
        <v>1542</v>
      </c>
      <c r="C186" s="4"/>
      <c r="D186" s="4"/>
      <c r="E186" s="4"/>
      <c r="F186" s="5"/>
    </row>
    <row r="187" spans="2:6" ht="8.4499999999999993" customHeight="1" x14ac:dyDescent="0.2">
      <c r="B187" s="70" t="s">
        <v>457</v>
      </c>
      <c r="C187" s="4"/>
      <c r="D187" s="4"/>
      <c r="E187" s="4"/>
      <c r="F187" s="5"/>
    </row>
    <row r="188" spans="2:6" ht="8.4499999999999993" customHeight="1" x14ac:dyDescent="0.2">
      <c r="B188" s="70" t="s">
        <v>1542</v>
      </c>
      <c r="C188" s="4"/>
      <c r="D188" s="4"/>
      <c r="E188" s="4"/>
      <c r="F188" s="5"/>
    </row>
    <row r="189" spans="2:6" ht="8.4499999999999993" customHeight="1" x14ac:dyDescent="0.2">
      <c r="B189" s="70" t="s">
        <v>358</v>
      </c>
      <c r="C189" s="4"/>
      <c r="D189" s="4"/>
      <c r="E189" s="4"/>
      <c r="F189" s="5"/>
    </row>
    <row r="190" spans="2:6" ht="8.4499999999999993" customHeight="1" x14ac:dyDescent="0.2">
      <c r="B190" s="70" t="s">
        <v>1542</v>
      </c>
      <c r="C190" s="4"/>
      <c r="D190" s="4"/>
      <c r="E190" s="4"/>
      <c r="F190" s="5"/>
    </row>
    <row r="191" spans="2:6" ht="8.4499999999999993" customHeight="1" x14ac:dyDescent="0.2">
      <c r="B191" s="70" t="s">
        <v>725</v>
      </c>
      <c r="C191" s="4"/>
      <c r="D191" s="4"/>
      <c r="E191" s="4"/>
      <c r="F191" s="5"/>
    </row>
    <row r="192" spans="2:6" ht="8.4499999999999993" customHeight="1" x14ac:dyDescent="0.2">
      <c r="B192" s="70" t="s">
        <v>1542</v>
      </c>
      <c r="C192" s="4"/>
      <c r="D192" s="4"/>
      <c r="E192" s="4"/>
      <c r="F192" s="5"/>
    </row>
    <row r="193" spans="2:6" ht="8.4499999999999993" customHeight="1" x14ac:dyDescent="0.2">
      <c r="B193" s="70" t="s">
        <v>475</v>
      </c>
      <c r="C193" s="4"/>
      <c r="D193" s="4"/>
      <c r="E193" s="4"/>
      <c r="F193" s="5"/>
    </row>
    <row r="194" spans="2:6" ht="8.4499999999999993" customHeight="1" x14ac:dyDescent="0.2">
      <c r="B194" s="70" t="s">
        <v>1542</v>
      </c>
      <c r="C194" s="4"/>
      <c r="D194" s="4"/>
      <c r="E194" s="4"/>
      <c r="F194" s="5"/>
    </row>
    <row r="195" spans="2:6" ht="8.4499999999999993" customHeight="1" x14ac:dyDescent="0.2">
      <c r="B195" s="70" t="s">
        <v>1011</v>
      </c>
      <c r="C195" s="4"/>
      <c r="D195" s="4"/>
      <c r="E195" s="4"/>
      <c r="F195" s="5"/>
    </row>
    <row r="196" spans="2:6" ht="8.4499999999999993" customHeight="1" x14ac:dyDescent="0.2">
      <c r="B196" s="70" t="s">
        <v>523</v>
      </c>
      <c r="C196" s="4"/>
      <c r="D196" s="4"/>
      <c r="E196" s="4"/>
      <c r="F196" s="5"/>
    </row>
    <row r="197" spans="2:6" ht="8.4499999999999993" customHeight="1" x14ac:dyDescent="0.2">
      <c r="B197" s="70" t="s">
        <v>26</v>
      </c>
      <c r="C197" s="4"/>
      <c r="D197" s="4"/>
      <c r="E197" s="4"/>
      <c r="F197" s="5"/>
    </row>
    <row r="198" spans="2:6" ht="8.4499999999999993" customHeight="1" x14ac:dyDescent="0.2">
      <c r="B198" s="70" t="s">
        <v>1542</v>
      </c>
      <c r="C198" s="4"/>
      <c r="D198" s="4"/>
      <c r="E198" s="4"/>
      <c r="F198" s="5"/>
    </row>
    <row r="199" spans="2:6" ht="8.4499999999999993" customHeight="1" x14ac:dyDescent="0.2">
      <c r="B199" s="61" t="s">
        <v>865</v>
      </c>
      <c r="C199" s="8"/>
      <c r="D199" s="8"/>
      <c r="E199" s="8"/>
      <c r="F199" s="9"/>
    </row>
    <row r="200" spans="2:6" ht="8.4499999999999993" customHeight="1" x14ac:dyDescent="0.2">
      <c r="B200" s="70" t="s">
        <v>1267</v>
      </c>
      <c r="C200" s="4"/>
      <c r="D200" s="4"/>
      <c r="E200" s="4"/>
      <c r="F200" s="5"/>
    </row>
    <row r="201" spans="2:6" ht="8.4499999999999993" customHeight="1" x14ac:dyDescent="0.2">
      <c r="B201" s="70" t="s">
        <v>48</v>
      </c>
      <c r="C201" s="4"/>
      <c r="D201" s="4"/>
      <c r="E201" s="4"/>
      <c r="F201" s="5"/>
    </row>
    <row r="202" spans="2:6" ht="8.4499999999999993" customHeight="1" x14ac:dyDescent="0.2">
      <c r="B202" s="70" t="s">
        <v>188</v>
      </c>
      <c r="C202" s="71">
        <f>D202+E202+F202</f>
        <v>3994.2000000000003</v>
      </c>
      <c r="D202" s="4">
        <v>2837.5</v>
      </c>
      <c r="E202" s="4">
        <v>489.8</v>
      </c>
      <c r="F202" s="5">
        <v>666.9</v>
      </c>
    </row>
    <row r="203" spans="2:6" ht="8.4499999999999993" customHeight="1" x14ac:dyDescent="0.2">
      <c r="B203" s="70" t="s">
        <v>1542</v>
      </c>
      <c r="C203" s="4"/>
      <c r="D203" s="4"/>
      <c r="E203" s="4"/>
      <c r="F203" s="5"/>
    </row>
    <row r="204" spans="2:6" ht="8.4499999999999993" customHeight="1" x14ac:dyDescent="0.2">
      <c r="B204" s="70" t="s">
        <v>365</v>
      </c>
      <c r="C204" s="4"/>
      <c r="D204" s="4"/>
      <c r="E204" s="4"/>
      <c r="F204" s="5"/>
    </row>
    <row r="205" spans="2:6" ht="8.4499999999999993" customHeight="1" x14ac:dyDescent="0.2">
      <c r="B205" s="70" t="s">
        <v>1542</v>
      </c>
      <c r="C205" s="4"/>
      <c r="D205" s="4"/>
      <c r="E205" s="4"/>
      <c r="F205" s="5"/>
    </row>
    <row r="206" spans="2:6" ht="8.4499999999999993" customHeight="1" x14ac:dyDescent="0.2">
      <c r="B206" s="70" t="s">
        <v>134</v>
      </c>
      <c r="C206" s="71">
        <f>D206+E206+F206</f>
        <v>3441.3</v>
      </c>
      <c r="D206" s="4">
        <v>3441.3</v>
      </c>
      <c r="E206" s="4"/>
      <c r="F206" s="5"/>
    </row>
    <row r="207" spans="2:6" ht="8.4499999999999993" customHeight="1" x14ac:dyDescent="0.2">
      <c r="B207" s="70" t="s">
        <v>1542</v>
      </c>
      <c r="C207" s="4"/>
      <c r="D207" s="4"/>
      <c r="E207" s="4"/>
      <c r="F207" s="5"/>
    </row>
    <row r="208" spans="2:6" ht="8.4499999999999993" customHeight="1" x14ac:dyDescent="0.2">
      <c r="B208" s="70" t="s">
        <v>749</v>
      </c>
      <c r="C208" s="4"/>
      <c r="D208" s="4"/>
      <c r="E208" s="4"/>
      <c r="F208" s="5"/>
    </row>
    <row r="209" spans="2:6" ht="8.4499999999999993" customHeight="1" x14ac:dyDescent="0.2">
      <c r="B209" s="70" t="s">
        <v>1542</v>
      </c>
      <c r="C209" s="4"/>
      <c r="D209" s="4"/>
      <c r="E209" s="4"/>
      <c r="F209" s="5"/>
    </row>
    <row r="210" spans="2:6" ht="8.4499999999999993" customHeight="1" x14ac:dyDescent="0.2">
      <c r="B210" s="70" t="s">
        <v>736</v>
      </c>
      <c r="C210" s="4"/>
      <c r="D210" s="4"/>
      <c r="E210" s="4"/>
      <c r="F210" s="5"/>
    </row>
    <row r="211" spans="2:6" ht="8.4499999999999993" customHeight="1" x14ac:dyDescent="0.2">
      <c r="B211" s="70" t="s">
        <v>735</v>
      </c>
      <c r="C211" s="4"/>
      <c r="D211" s="4"/>
      <c r="E211" s="4"/>
      <c r="F211" s="5"/>
    </row>
    <row r="212" spans="2:6" ht="8.4499999999999993" customHeight="1" x14ac:dyDescent="0.2">
      <c r="B212" s="70" t="s">
        <v>1505</v>
      </c>
      <c r="C212" s="4"/>
      <c r="D212" s="4"/>
      <c r="E212" s="4"/>
      <c r="F212" s="5"/>
    </row>
    <row r="213" spans="2:6" ht="8.4499999999999993" customHeight="1" x14ac:dyDescent="0.2">
      <c r="B213" s="70" t="s">
        <v>925</v>
      </c>
      <c r="C213" s="71">
        <f>D213+E213+F213</f>
        <v>7433</v>
      </c>
      <c r="D213" s="4">
        <v>6278</v>
      </c>
      <c r="E213" s="4">
        <v>489</v>
      </c>
      <c r="F213" s="5">
        <v>666</v>
      </c>
    </row>
    <row r="214" spans="2:6" ht="8.4499999999999993" customHeight="1" x14ac:dyDescent="0.2">
      <c r="B214" s="70" t="s">
        <v>1542</v>
      </c>
      <c r="C214" s="4"/>
      <c r="D214" s="4"/>
      <c r="E214" s="4"/>
      <c r="F214" s="5"/>
    </row>
    <row r="215" spans="2:6" ht="8.4499999999999993" customHeight="1" x14ac:dyDescent="0.2">
      <c r="B215" s="67" t="s">
        <v>1030</v>
      </c>
      <c r="C215" s="68">
        <v>2696</v>
      </c>
      <c r="D215" s="68">
        <v>1916</v>
      </c>
      <c r="E215" s="68">
        <v>330</v>
      </c>
      <c r="F215" s="69">
        <v>450</v>
      </c>
    </row>
    <row r="216" spans="2:6" ht="8.4499999999999993" customHeight="1" x14ac:dyDescent="0.2">
      <c r="B216" s="70" t="s">
        <v>1542</v>
      </c>
      <c r="C216" s="4"/>
      <c r="D216" s="4"/>
      <c r="E216" s="4"/>
      <c r="F216" s="5"/>
    </row>
    <row r="217" spans="2:6" ht="8.4499999999999993" customHeight="1" x14ac:dyDescent="0.2">
      <c r="B217" s="70" t="s">
        <v>1042</v>
      </c>
      <c r="C217" s="4"/>
      <c r="D217" s="4"/>
      <c r="E217" s="4"/>
      <c r="F217" s="5"/>
    </row>
    <row r="218" spans="2:6" ht="8.4499999999999993" customHeight="1" x14ac:dyDescent="0.2">
      <c r="B218" s="70" t="s">
        <v>1542</v>
      </c>
      <c r="C218" s="4"/>
      <c r="D218" s="4"/>
      <c r="E218" s="4"/>
      <c r="F218" s="5"/>
    </row>
    <row r="219" spans="2:6" ht="8.4499999999999993" customHeight="1" x14ac:dyDescent="0.2">
      <c r="B219" s="70" t="s">
        <v>151</v>
      </c>
      <c r="C219" s="4"/>
      <c r="D219" s="4"/>
      <c r="E219" s="4"/>
      <c r="F219" s="5"/>
    </row>
    <row r="220" spans="2:6" ht="8.4499999999999993" customHeight="1" x14ac:dyDescent="0.2">
      <c r="B220" s="70" t="s">
        <v>1542</v>
      </c>
      <c r="C220" s="4"/>
      <c r="D220" s="4"/>
      <c r="E220" s="4"/>
      <c r="F220" s="5"/>
    </row>
    <row r="221" spans="2:6" ht="8.4499999999999993" customHeight="1" x14ac:dyDescent="0.2">
      <c r="B221" s="70" t="s">
        <v>903</v>
      </c>
      <c r="C221" s="4"/>
      <c r="D221" s="4"/>
      <c r="E221" s="4"/>
      <c r="F221" s="5"/>
    </row>
    <row r="222" spans="2:6" ht="8.4499999999999993" customHeight="1" x14ac:dyDescent="0.2">
      <c r="B222" s="70" t="s">
        <v>668</v>
      </c>
      <c r="C222" s="4"/>
      <c r="D222" s="4"/>
      <c r="E222" s="4"/>
      <c r="F222" s="5"/>
    </row>
    <row r="223" spans="2:6" ht="8.4499999999999993" customHeight="1" x14ac:dyDescent="0.2">
      <c r="B223" s="70" t="s">
        <v>1190</v>
      </c>
      <c r="C223" s="4"/>
      <c r="D223" s="4"/>
      <c r="E223" s="4"/>
      <c r="F223" s="5"/>
    </row>
    <row r="224" spans="2:6" ht="8.4499999999999993" customHeight="1" x14ac:dyDescent="0.2">
      <c r="B224" s="70" t="s">
        <v>1542</v>
      </c>
      <c r="C224" s="4"/>
      <c r="D224" s="4"/>
      <c r="E224" s="4"/>
      <c r="F224" s="5"/>
    </row>
    <row r="225" spans="2:6" ht="8.4499999999999993" customHeight="1" x14ac:dyDescent="0.2">
      <c r="B225" s="70" t="s">
        <v>481</v>
      </c>
      <c r="C225" s="4"/>
      <c r="D225" s="4"/>
      <c r="E225" s="4"/>
      <c r="F225" s="5"/>
    </row>
    <row r="226" spans="2:6" ht="8.4499999999999993" customHeight="1" x14ac:dyDescent="0.2">
      <c r="B226" s="70" t="s">
        <v>364</v>
      </c>
      <c r="C226" s="4"/>
      <c r="D226" s="4"/>
      <c r="E226" s="4"/>
      <c r="F226" s="5"/>
    </row>
    <row r="227" spans="2:6" ht="8.4499999999999993" customHeight="1" x14ac:dyDescent="0.2">
      <c r="B227" s="70" t="s">
        <v>819</v>
      </c>
      <c r="C227" s="4"/>
      <c r="D227" s="4"/>
      <c r="E227" s="4"/>
      <c r="F227" s="5"/>
    </row>
    <row r="228" spans="2:6" ht="8.4499999999999993" customHeight="1" x14ac:dyDescent="0.2">
      <c r="B228" s="70" t="s">
        <v>1504</v>
      </c>
      <c r="C228" s="71">
        <f>D228+E228+F228</f>
        <v>2697.3</v>
      </c>
      <c r="D228" s="4">
        <v>1916.2</v>
      </c>
      <c r="E228" s="4">
        <v>330.7</v>
      </c>
      <c r="F228" s="5">
        <v>450.4</v>
      </c>
    </row>
    <row r="229" spans="2:6" ht="8.4499999999999993" customHeight="1" x14ac:dyDescent="0.2">
      <c r="B229" s="70" t="s">
        <v>1542</v>
      </c>
      <c r="C229" s="4"/>
      <c r="D229" s="4"/>
      <c r="E229" s="4"/>
      <c r="F229" s="5"/>
    </row>
    <row r="230" spans="2:6" ht="8.4499999999999993" customHeight="1" x14ac:dyDescent="0.2">
      <c r="B230" s="70" t="s">
        <v>62</v>
      </c>
      <c r="C230" s="4"/>
      <c r="D230" s="4"/>
      <c r="E230" s="4"/>
      <c r="F230" s="5"/>
    </row>
    <row r="231" spans="2:6" ht="8.4499999999999993" customHeight="1" x14ac:dyDescent="0.2">
      <c r="B231" s="70" t="s">
        <v>1542</v>
      </c>
      <c r="C231" s="4"/>
      <c r="D231" s="4"/>
      <c r="E231" s="4"/>
      <c r="F231" s="5"/>
    </row>
    <row r="232" spans="2:6" ht="8.4499999999999993" customHeight="1" x14ac:dyDescent="0.2">
      <c r="B232" s="70" t="s">
        <v>775</v>
      </c>
      <c r="C232" s="4"/>
      <c r="D232" s="4"/>
      <c r="E232" s="4"/>
      <c r="F232" s="5"/>
    </row>
    <row r="233" spans="2:6" ht="8.4499999999999993" customHeight="1" x14ac:dyDescent="0.2">
      <c r="B233" s="70" t="s">
        <v>827</v>
      </c>
      <c r="C233" s="4"/>
      <c r="D233" s="4"/>
      <c r="E233" s="4"/>
      <c r="F233" s="5"/>
    </row>
    <row r="234" spans="2:6" ht="8.4499999999999993" customHeight="1" x14ac:dyDescent="0.2">
      <c r="B234" s="70" t="s">
        <v>902</v>
      </c>
      <c r="C234" s="4"/>
      <c r="D234" s="4"/>
      <c r="E234" s="4"/>
      <c r="F234" s="5"/>
    </row>
    <row r="235" spans="2:6" ht="8.4499999999999993" customHeight="1" x14ac:dyDescent="0.2">
      <c r="B235" s="70" t="s">
        <v>1460</v>
      </c>
      <c r="C235" s="71">
        <f>D235+E235+F235</f>
        <v>2696</v>
      </c>
      <c r="D235" s="4">
        <v>1916</v>
      </c>
      <c r="E235" s="4">
        <v>330</v>
      </c>
      <c r="F235" s="5">
        <v>450</v>
      </c>
    </row>
    <row r="236" spans="2:6" ht="8.4499999999999993" customHeight="1" x14ac:dyDescent="0.2">
      <c r="B236" s="70" t="s">
        <v>1542</v>
      </c>
      <c r="C236" s="4"/>
      <c r="D236" s="4"/>
      <c r="E236" s="4"/>
      <c r="F236" s="5"/>
    </row>
    <row r="237" spans="2:6" ht="8.4499999999999993" customHeight="1" x14ac:dyDescent="0.2">
      <c r="B237" s="67" t="s">
        <v>1301</v>
      </c>
      <c r="C237" s="68">
        <v>6521</v>
      </c>
      <c r="D237" s="68">
        <v>3288</v>
      </c>
      <c r="E237" s="68">
        <v>2058</v>
      </c>
      <c r="F237" s="69">
        <v>1175</v>
      </c>
    </row>
    <row r="238" spans="2:6" ht="8.4499999999999993" customHeight="1" x14ac:dyDescent="0.2">
      <c r="B238" s="70" t="s">
        <v>1542</v>
      </c>
      <c r="C238" s="4"/>
      <c r="D238" s="4"/>
      <c r="E238" s="4"/>
      <c r="F238" s="5"/>
    </row>
    <row r="239" spans="2:6" ht="8.4499999999999993" customHeight="1" x14ac:dyDescent="0.2">
      <c r="B239" s="70" t="s">
        <v>940</v>
      </c>
      <c r="C239" s="4"/>
      <c r="D239" s="4"/>
      <c r="E239" s="4"/>
      <c r="F239" s="5"/>
    </row>
    <row r="240" spans="2:6" ht="8.4499999999999993" customHeight="1" x14ac:dyDescent="0.2">
      <c r="B240" s="70" t="s">
        <v>1542</v>
      </c>
      <c r="C240" s="4"/>
      <c r="D240" s="4"/>
      <c r="E240" s="4"/>
      <c r="F240" s="5"/>
    </row>
    <row r="241" spans="2:6" ht="8.4499999999999993" customHeight="1" x14ac:dyDescent="0.2">
      <c r="B241" s="70" t="s">
        <v>144</v>
      </c>
      <c r="C241" s="4"/>
      <c r="D241" s="4"/>
      <c r="E241" s="4"/>
      <c r="F241" s="5"/>
    </row>
    <row r="242" spans="2:6" ht="8.4499999999999993" customHeight="1" x14ac:dyDescent="0.2">
      <c r="B242" s="70" t="s">
        <v>1542</v>
      </c>
      <c r="C242" s="4"/>
      <c r="D242" s="4"/>
      <c r="E242" s="4"/>
      <c r="F242" s="5"/>
    </row>
    <row r="243" spans="2:6" ht="8.4499999999999993" customHeight="1" x14ac:dyDescent="0.2">
      <c r="B243" s="70" t="s">
        <v>1450</v>
      </c>
      <c r="C243" s="4"/>
      <c r="D243" s="4"/>
      <c r="E243" s="4"/>
      <c r="F243" s="5"/>
    </row>
    <row r="244" spans="2:6" ht="8.4499999999999993" customHeight="1" x14ac:dyDescent="0.2">
      <c r="B244" s="70" t="s">
        <v>454</v>
      </c>
      <c r="C244" s="4"/>
      <c r="D244" s="4"/>
      <c r="E244" s="4"/>
      <c r="F244" s="5"/>
    </row>
    <row r="245" spans="2:6" ht="8.4499999999999993" customHeight="1" x14ac:dyDescent="0.2">
      <c r="B245" s="70" t="s">
        <v>1072</v>
      </c>
      <c r="C245" s="4"/>
      <c r="D245" s="4"/>
      <c r="E245" s="4"/>
      <c r="F245" s="5"/>
    </row>
    <row r="246" spans="2:6" ht="8.4499999999999993" customHeight="1" x14ac:dyDescent="0.2">
      <c r="B246" s="70" t="s">
        <v>1542</v>
      </c>
      <c r="C246" s="4"/>
      <c r="D246" s="4"/>
      <c r="E246" s="4"/>
      <c r="F246" s="5"/>
    </row>
    <row r="247" spans="2:6" ht="8.4499999999999993" customHeight="1" x14ac:dyDescent="0.2">
      <c r="B247" s="70" t="s">
        <v>580</v>
      </c>
      <c r="C247" s="4"/>
      <c r="D247" s="4"/>
      <c r="E247" s="4"/>
      <c r="F247" s="5"/>
    </row>
    <row r="248" spans="2:6" ht="8.4499999999999993" customHeight="1" x14ac:dyDescent="0.2">
      <c r="B248" s="70" t="s">
        <v>1542</v>
      </c>
      <c r="C248" s="4"/>
      <c r="D248" s="4"/>
      <c r="E248" s="4"/>
      <c r="F248" s="5"/>
    </row>
    <row r="249" spans="2:6" ht="8.4499999999999993" customHeight="1" x14ac:dyDescent="0.2">
      <c r="B249" s="70" t="s">
        <v>704</v>
      </c>
      <c r="C249" s="4"/>
      <c r="D249" s="4"/>
      <c r="E249" s="4"/>
      <c r="F249" s="5"/>
    </row>
    <row r="250" spans="2:6" ht="8.4499999999999993" customHeight="1" x14ac:dyDescent="0.2">
      <c r="B250" s="70" t="s">
        <v>1542</v>
      </c>
      <c r="C250" s="4"/>
      <c r="D250" s="4"/>
      <c r="E250" s="4"/>
      <c r="F250" s="5"/>
    </row>
    <row r="251" spans="2:6" ht="8.4499999999999993" customHeight="1" x14ac:dyDescent="0.2">
      <c r="B251" s="70" t="s">
        <v>1355</v>
      </c>
      <c r="C251" s="4"/>
      <c r="D251" s="4"/>
      <c r="E251" s="4"/>
      <c r="F251" s="5"/>
    </row>
    <row r="252" spans="2:6" ht="8.4499999999999993" customHeight="1" x14ac:dyDescent="0.2">
      <c r="B252" s="70" t="s">
        <v>1542</v>
      </c>
      <c r="C252" s="4"/>
      <c r="D252" s="4"/>
      <c r="E252" s="4"/>
      <c r="F252" s="5"/>
    </row>
    <row r="253" spans="2:6" ht="8.4499999999999993" customHeight="1" x14ac:dyDescent="0.2">
      <c r="B253" s="70" t="s">
        <v>357</v>
      </c>
      <c r="C253" s="4"/>
      <c r="D253" s="4"/>
      <c r="E253" s="4"/>
      <c r="F253" s="5"/>
    </row>
    <row r="254" spans="2:6" ht="8.4499999999999993" customHeight="1" x14ac:dyDescent="0.2">
      <c r="B254" s="70" t="s">
        <v>1542</v>
      </c>
      <c r="C254" s="4"/>
      <c r="D254" s="4"/>
      <c r="E254" s="4"/>
      <c r="F254" s="5"/>
    </row>
    <row r="255" spans="2:6" ht="8.4499999999999993" customHeight="1" x14ac:dyDescent="0.2">
      <c r="B255" s="70" t="s">
        <v>1471</v>
      </c>
      <c r="C255" s="4"/>
      <c r="D255" s="4"/>
      <c r="E255" s="4"/>
      <c r="F255" s="5"/>
    </row>
    <row r="256" spans="2:6" ht="8.4499999999999993" customHeight="1" x14ac:dyDescent="0.2">
      <c r="B256" s="70" t="s">
        <v>1542</v>
      </c>
      <c r="C256" s="4"/>
      <c r="D256" s="4"/>
      <c r="E256" s="4"/>
      <c r="F256" s="5"/>
    </row>
    <row r="257" spans="2:6" ht="8.4499999999999993" customHeight="1" x14ac:dyDescent="0.2">
      <c r="B257" s="70" t="s">
        <v>1424</v>
      </c>
      <c r="C257" s="4"/>
      <c r="D257" s="4"/>
      <c r="E257" s="4"/>
      <c r="F257" s="5"/>
    </row>
    <row r="258" spans="2:6" ht="8.4499999999999993" customHeight="1" x14ac:dyDescent="0.2">
      <c r="B258" s="70" t="s">
        <v>1526</v>
      </c>
      <c r="C258" s="4"/>
      <c r="D258" s="4"/>
      <c r="E258" s="4"/>
      <c r="F258" s="5"/>
    </row>
    <row r="259" spans="2:6" ht="8.4499999999999993" customHeight="1" x14ac:dyDescent="0.2">
      <c r="B259" s="70" t="s">
        <v>202</v>
      </c>
      <c r="C259" s="4"/>
      <c r="D259" s="4"/>
      <c r="E259" s="4"/>
      <c r="F259" s="5"/>
    </row>
    <row r="260" spans="2:6" ht="8.4499999999999993" customHeight="1" x14ac:dyDescent="0.2">
      <c r="B260" s="70" t="s">
        <v>1542</v>
      </c>
      <c r="C260" s="4"/>
      <c r="D260" s="4"/>
      <c r="E260" s="4"/>
      <c r="F260" s="5"/>
    </row>
    <row r="261" spans="2:6" ht="8.4499999999999993" customHeight="1" x14ac:dyDescent="0.2">
      <c r="B261" s="70" t="s">
        <v>812</v>
      </c>
      <c r="C261" s="4"/>
      <c r="D261" s="4"/>
      <c r="E261" s="4"/>
      <c r="F261" s="5"/>
    </row>
    <row r="262" spans="2:6" ht="8.4499999999999993" customHeight="1" x14ac:dyDescent="0.2">
      <c r="B262" s="70" t="s">
        <v>1542</v>
      </c>
      <c r="C262" s="4"/>
      <c r="D262" s="4"/>
      <c r="E262" s="4"/>
      <c r="F262" s="5"/>
    </row>
    <row r="263" spans="2:6" ht="8.4499999999999993" customHeight="1" x14ac:dyDescent="0.2">
      <c r="B263" s="70" t="s">
        <v>1482</v>
      </c>
      <c r="C263" s="4"/>
      <c r="D263" s="4"/>
      <c r="E263" s="4"/>
      <c r="F263" s="5"/>
    </row>
    <row r="264" spans="2:6" ht="8.4499999999999993" customHeight="1" x14ac:dyDescent="0.2">
      <c r="B264" s="61" t="s">
        <v>50</v>
      </c>
      <c r="C264" s="8"/>
      <c r="D264" s="8"/>
      <c r="E264" s="8"/>
      <c r="F264" s="9"/>
    </row>
    <row r="265" spans="2:6" ht="8.4499999999999993" customHeight="1" x14ac:dyDescent="0.2">
      <c r="B265" s="70" t="s">
        <v>1459</v>
      </c>
      <c r="C265" s="4"/>
      <c r="D265" s="4"/>
      <c r="E265" s="4"/>
      <c r="F265" s="5"/>
    </row>
    <row r="266" spans="2:6" ht="8.4499999999999993" customHeight="1" x14ac:dyDescent="0.2">
      <c r="B266" s="70" t="s">
        <v>1542</v>
      </c>
      <c r="C266" s="4"/>
      <c r="D266" s="4"/>
      <c r="E266" s="4"/>
      <c r="F266" s="5"/>
    </row>
    <row r="267" spans="2:6" ht="8.4499999999999993" customHeight="1" x14ac:dyDescent="0.2">
      <c r="B267" s="70" t="s">
        <v>975</v>
      </c>
      <c r="C267" s="4"/>
      <c r="D267" s="4"/>
      <c r="E267" s="4"/>
      <c r="F267" s="5"/>
    </row>
    <row r="268" spans="2:6" ht="8.4499999999999993" customHeight="1" x14ac:dyDescent="0.2">
      <c r="B268" s="70" t="s">
        <v>1542</v>
      </c>
      <c r="C268" s="4"/>
      <c r="D268" s="4"/>
      <c r="E268" s="4"/>
      <c r="F268" s="5"/>
    </row>
    <row r="269" spans="2:6" ht="8.4499999999999993" customHeight="1" x14ac:dyDescent="0.2">
      <c r="B269" s="70" t="s">
        <v>1222</v>
      </c>
      <c r="C269" s="4"/>
      <c r="D269" s="4"/>
      <c r="E269" s="4"/>
      <c r="F269" s="5"/>
    </row>
    <row r="270" spans="2:6" ht="8.4499999999999993" customHeight="1" x14ac:dyDescent="0.2">
      <c r="B270" s="70" t="s">
        <v>458</v>
      </c>
      <c r="C270" s="4"/>
      <c r="D270" s="4"/>
      <c r="E270" s="4"/>
      <c r="F270" s="5"/>
    </row>
    <row r="271" spans="2:6" ht="8.4499999999999993" customHeight="1" x14ac:dyDescent="0.2">
      <c r="B271" s="70" t="s">
        <v>399</v>
      </c>
      <c r="C271" s="4"/>
      <c r="D271" s="4"/>
      <c r="E271" s="4"/>
      <c r="F271" s="5"/>
    </row>
    <row r="272" spans="2:6" ht="8.4499999999999993" customHeight="1" x14ac:dyDescent="0.2">
      <c r="B272" s="70" t="s">
        <v>1542</v>
      </c>
      <c r="C272" s="4"/>
      <c r="D272" s="4"/>
      <c r="E272" s="4"/>
      <c r="F272" s="5"/>
    </row>
    <row r="273" spans="2:6" ht="8.4499999999999993" customHeight="1" x14ac:dyDescent="0.2">
      <c r="B273" s="70" t="s">
        <v>955</v>
      </c>
      <c r="C273" s="4"/>
      <c r="D273" s="4"/>
      <c r="E273" s="4"/>
      <c r="F273" s="5"/>
    </row>
    <row r="274" spans="2:6" ht="8.4499999999999993" customHeight="1" x14ac:dyDescent="0.2">
      <c r="B274" s="70" t="s">
        <v>415</v>
      </c>
      <c r="C274" s="4"/>
      <c r="D274" s="4"/>
      <c r="E274" s="4"/>
      <c r="F274" s="5"/>
    </row>
    <row r="275" spans="2:6" ht="8.4499999999999993" customHeight="1" x14ac:dyDescent="0.2">
      <c r="B275" s="70" t="s">
        <v>1306</v>
      </c>
      <c r="C275" s="4"/>
      <c r="D275" s="4"/>
      <c r="E275" s="4"/>
      <c r="F275" s="5"/>
    </row>
    <row r="276" spans="2:6" ht="8.4499999999999993" customHeight="1" x14ac:dyDescent="0.2">
      <c r="B276" s="70" t="s">
        <v>87</v>
      </c>
      <c r="C276" s="71">
        <f>D276+E276+F276</f>
        <v>6521.7</v>
      </c>
      <c r="D276" s="4">
        <v>3288</v>
      </c>
      <c r="E276" s="4">
        <v>2058.4</v>
      </c>
      <c r="F276" s="5">
        <v>1175.3</v>
      </c>
    </row>
    <row r="277" spans="2:6" ht="8.4499999999999993" customHeight="1" x14ac:dyDescent="0.2">
      <c r="B277" s="70" t="s">
        <v>1542</v>
      </c>
      <c r="C277" s="4"/>
      <c r="D277" s="4"/>
      <c r="E277" s="4"/>
      <c r="F277" s="5"/>
    </row>
    <row r="278" spans="2:6" ht="8.4499999999999993" customHeight="1" x14ac:dyDescent="0.2">
      <c r="B278" s="70" t="s">
        <v>1542</v>
      </c>
      <c r="C278" s="4"/>
      <c r="D278" s="4"/>
      <c r="E278" s="4"/>
      <c r="F278" s="5"/>
    </row>
    <row r="279" spans="2:6" ht="8.4499999999999993" customHeight="1" x14ac:dyDescent="0.2">
      <c r="B279" s="70" t="s">
        <v>749</v>
      </c>
      <c r="C279" s="4"/>
      <c r="D279" s="4"/>
      <c r="E279" s="4"/>
      <c r="F279" s="5"/>
    </row>
    <row r="280" spans="2:6" ht="8.4499999999999993" customHeight="1" x14ac:dyDescent="0.2">
      <c r="B280" s="70" t="s">
        <v>1542</v>
      </c>
      <c r="C280" s="4"/>
      <c r="D280" s="4"/>
      <c r="E280" s="4"/>
      <c r="F280" s="5"/>
    </row>
    <row r="281" spans="2:6" ht="8.4499999999999993" customHeight="1" x14ac:dyDescent="0.2">
      <c r="B281" s="70" t="s">
        <v>718</v>
      </c>
      <c r="C281" s="4"/>
      <c r="D281" s="4"/>
      <c r="E281" s="4"/>
      <c r="F281" s="5"/>
    </row>
    <row r="282" spans="2:6" ht="8.4499999999999993" customHeight="1" x14ac:dyDescent="0.2">
      <c r="B282" s="70" t="s">
        <v>1288</v>
      </c>
      <c r="C282" s="4"/>
      <c r="D282" s="4"/>
      <c r="E282" s="4"/>
      <c r="F282" s="5"/>
    </row>
    <row r="283" spans="2:6" ht="8.4499999999999993" customHeight="1" x14ac:dyDescent="0.2">
      <c r="B283" s="70" t="s">
        <v>710</v>
      </c>
      <c r="C283" s="4"/>
      <c r="D283" s="4"/>
      <c r="E283" s="4"/>
      <c r="F283" s="5"/>
    </row>
    <row r="284" spans="2:6" ht="8.4499999999999993" customHeight="1" x14ac:dyDescent="0.2">
      <c r="B284" s="70" t="s">
        <v>1354</v>
      </c>
      <c r="C284" s="71">
        <f>D284+E284+F284</f>
        <v>6521</v>
      </c>
      <c r="D284" s="4">
        <v>3288</v>
      </c>
      <c r="E284" s="4">
        <v>2058</v>
      </c>
      <c r="F284" s="5">
        <v>1175</v>
      </c>
    </row>
    <row r="285" spans="2:6" ht="8.4499999999999993" customHeight="1" x14ac:dyDescent="0.2">
      <c r="B285" s="70" t="s">
        <v>1542</v>
      </c>
      <c r="C285" s="4"/>
      <c r="D285" s="4"/>
      <c r="E285" s="4"/>
      <c r="F285" s="5"/>
    </row>
    <row r="286" spans="2:6" ht="8.4499999999999993" customHeight="1" x14ac:dyDescent="0.2">
      <c r="B286" s="67" t="s">
        <v>1503</v>
      </c>
      <c r="C286" s="68">
        <v>8810</v>
      </c>
      <c r="D286" s="68">
        <v>7570</v>
      </c>
      <c r="E286" s="68">
        <v>606</v>
      </c>
      <c r="F286" s="69">
        <v>634</v>
      </c>
    </row>
    <row r="287" spans="2:6" ht="8.4499999999999993" customHeight="1" x14ac:dyDescent="0.2">
      <c r="B287" s="70" t="s">
        <v>1542</v>
      </c>
      <c r="C287" s="4"/>
      <c r="D287" s="4"/>
      <c r="E287" s="4"/>
      <c r="F287" s="5"/>
    </row>
    <row r="288" spans="2:6" ht="8.4499999999999993" customHeight="1" x14ac:dyDescent="0.2">
      <c r="B288" s="70" t="s">
        <v>1342</v>
      </c>
      <c r="C288" s="4"/>
      <c r="D288" s="4"/>
      <c r="E288" s="4"/>
      <c r="F288" s="5"/>
    </row>
    <row r="289" spans="2:6" ht="8.4499999999999993" customHeight="1" x14ac:dyDescent="0.2">
      <c r="B289" s="70" t="s">
        <v>1542</v>
      </c>
      <c r="C289" s="4"/>
      <c r="D289" s="4"/>
      <c r="E289" s="4"/>
      <c r="F289" s="5"/>
    </row>
    <row r="290" spans="2:6" ht="8.4499999999999993" customHeight="1" x14ac:dyDescent="0.2">
      <c r="B290" s="70" t="s">
        <v>1146</v>
      </c>
      <c r="C290" s="4"/>
      <c r="D290" s="4"/>
      <c r="E290" s="4"/>
      <c r="F290" s="5"/>
    </row>
    <row r="291" spans="2:6" ht="8.4499999999999993" customHeight="1" x14ac:dyDescent="0.2">
      <c r="B291" s="70" t="s">
        <v>1542</v>
      </c>
      <c r="C291" s="4"/>
      <c r="D291" s="4"/>
      <c r="E291" s="4"/>
      <c r="F291" s="5"/>
    </row>
    <row r="292" spans="2:6" ht="8.4499999999999993" customHeight="1" x14ac:dyDescent="0.2">
      <c r="B292" s="70" t="s">
        <v>1057</v>
      </c>
      <c r="C292" s="4"/>
      <c r="D292" s="4"/>
      <c r="E292" s="4"/>
      <c r="F292" s="5"/>
    </row>
    <row r="293" spans="2:6" ht="8.4499999999999993" customHeight="1" x14ac:dyDescent="0.2">
      <c r="B293" s="70" t="s">
        <v>1542</v>
      </c>
      <c r="C293" s="4"/>
      <c r="D293" s="4"/>
      <c r="E293" s="4"/>
      <c r="F293" s="5"/>
    </row>
    <row r="294" spans="2:6" ht="8.4499999999999993" customHeight="1" x14ac:dyDescent="0.2">
      <c r="B294" s="70" t="s">
        <v>636</v>
      </c>
      <c r="C294" s="4"/>
      <c r="D294" s="4"/>
      <c r="E294" s="4"/>
      <c r="F294" s="5"/>
    </row>
    <row r="295" spans="2:6" ht="8.4499999999999993" customHeight="1" x14ac:dyDescent="0.2">
      <c r="B295" s="70" t="s">
        <v>1542</v>
      </c>
      <c r="C295" s="4"/>
      <c r="D295" s="4"/>
      <c r="E295" s="4"/>
      <c r="F295" s="5"/>
    </row>
    <row r="296" spans="2:6" ht="8.4499999999999993" customHeight="1" x14ac:dyDescent="0.2">
      <c r="B296" s="70" t="s">
        <v>1542</v>
      </c>
      <c r="C296" s="4"/>
      <c r="D296" s="4"/>
      <c r="E296" s="4"/>
      <c r="F296" s="5"/>
    </row>
    <row r="297" spans="2:6" ht="8.4499999999999993" customHeight="1" x14ac:dyDescent="0.2">
      <c r="B297" s="70" t="s">
        <v>1362</v>
      </c>
      <c r="C297" s="4"/>
      <c r="D297" s="4"/>
      <c r="E297" s="4"/>
      <c r="F297" s="5"/>
    </row>
    <row r="298" spans="2:6" ht="8.4499999999999993" customHeight="1" x14ac:dyDescent="0.2">
      <c r="B298" s="70" t="s">
        <v>117</v>
      </c>
      <c r="C298" s="4"/>
      <c r="D298" s="4"/>
      <c r="E298" s="4"/>
      <c r="F298" s="5"/>
    </row>
    <row r="299" spans="2:6" ht="8.4499999999999993" customHeight="1" x14ac:dyDescent="0.2">
      <c r="B299" s="70" t="s">
        <v>810</v>
      </c>
      <c r="C299" s="4"/>
      <c r="D299" s="4"/>
      <c r="E299" s="4"/>
      <c r="F299" s="5"/>
    </row>
    <row r="300" spans="2:6" ht="8.4499999999999993" customHeight="1" x14ac:dyDescent="0.2">
      <c r="B300" s="70" t="s">
        <v>1542</v>
      </c>
      <c r="C300" s="4"/>
      <c r="D300" s="4"/>
      <c r="E300" s="4"/>
      <c r="F300" s="5"/>
    </row>
    <row r="301" spans="2:6" ht="8.4499999999999993" customHeight="1" x14ac:dyDescent="0.2">
      <c r="B301" s="70" t="s">
        <v>1035</v>
      </c>
      <c r="C301" s="4"/>
      <c r="D301" s="4"/>
      <c r="E301" s="4"/>
      <c r="F301" s="5"/>
    </row>
    <row r="302" spans="2:6" ht="8.4499999999999993" customHeight="1" x14ac:dyDescent="0.2">
      <c r="B302" s="70" t="s">
        <v>1361</v>
      </c>
      <c r="C302" s="4"/>
      <c r="D302" s="4"/>
      <c r="E302" s="4"/>
      <c r="F302" s="5"/>
    </row>
    <row r="303" spans="2:6" ht="8.4499999999999993" customHeight="1" x14ac:dyDescent="0.2">
      <c r="B303" s="70" t="s">
        <v>1107</v>
      </c>
      <c r="C303" s="4"/>
      <c r="D303" s="4"/>
      <c r="E303" s="4"/>
      <c r="F303" s="5"/>
    </row>
    <row r="304" spans="2:6" ht="8.4499999999999993" customHeight="1" x14ac:dyDescent="0.2">
      <c r="B304" s="70" t="s">
        <v>1170</v>
      </c>
      <c r="C304" s="71">
        <f>D304+E304+F304</f>
        <v>3195.3</v>
      </c>
      <c r="D304" s="4">
        <v>2270</v>
      </c>
      <c r="E304" s="4">
        <v>391.8</v>
      </c>
      <c r="F304" s="5">
        <v>533.5</v>
      </c>
    </row>
    <row r="305" spans="2:6" ht="8.4499999999999993" customHeight="1" x14ac:dyDescent="0.2">
      <c r="B305" s="70" t="s">
        <v>1542</v>
      </c>
      <c r="C305" s="4"/>
      <c r="D305" s="4"/>
      <c r="E305" s="4"/>
      <c r="F305" s="5"/>
    </row>
    <row r="306" spans="2:6" ht="8.4499999999999993" customHeight="1" x14ac:dyDescent="0.2">
      <c r="B306" s="70" t="s">
        <v>800</v>
      </c>
      <c r="C306" s="4"/>
      <c r="D306" s="4"/>
      <c r="E306" s="4"/>
      <c r="F306" s="5"/>
    </row>
    <row r="307" spans="2:6" ht="8.4499999999999993" customHeight="1" x14ac:dyDescent="0.2">
      <c r="B307" s="70" t="s">
        <v>1542</v>
      </c>
      <c r="C307" s="4"/>
      <c r="D307" s="4"/>
      <c r="E307" s="4"/>
      <c r="F307" s="5"/>
    </row>
    <row r="308" spans="2:6" ht="8.4499999999999993" customHeight="1" x14ac:dyDescent="0.2">
      <c r="B308" s="70" t="s">
        <v>629</v>
      </c>
      <c r="C308" s="71">
        <f>D308+E308+F308</f>
        <v>3441.3</v>
      </c>
      <c r="D308" s="4">
        <v>3441.3</v>
      </c>
      <c r="E308" s="4"/>
      <c r="F308" s="5"/>
    </row>
    <row r="309" spans="2:6" ht="8.4499999999999993" customHeight="1" x14ac:dyDescent="0.2">
      <c r="B309" s="70" t="s">
        <v>1542</v>
      </c>
      <c r="C309" s="4"/>
      <c r="D309" s="4"/>
      <c r="E309" s="4"/>
      <c r="F309" s="5"/>
    </row>
    <row r="310" spans="2:6" ht="8.4499999999999993" customHeight="1" x14ac:dyDescent="0.2">
      <c r="B310" s="70" t="s">
        <v>1060</v>
      </c>
      <c r="C310" s="4"/>
      <c r="D310" s="4"/>
      <c r="E310" s="4"/>
      <c r="F310" s="5"/>
    </row>
    <row r="311" spans="2:6" ht="8.4499999999999993" customHeight="1" x14ac:dyDescent="0.2">
      <c r="B311" s="70" t="s">
        <v>1542</v>
      </c>
      <c r="C311" s="4"/>
      <c r="D311" s="4"/>
      <c r="E311" s="4"/>
      <c r="F311" s="5"/>
    </row>
    <row r="312" spans="2:6" ht="8.4499999999999993" customHeight="1" x14ac:dyDescent="0.2">
      <c r="B312" s="70" t="s">
        <v>618</v>
      </c>
      <c r="C312" s="4"/>
      <c r="D312" s="4"/>
      <c r="E312" s="4"/>
      <c r="F312" s="5"/>
    </row>
    <row r="313" spans="2:6" ht="8.4499999999999993" customHeight="1" x14ac:dyDescent="0.2">
      <c r="B313" s="70" t="s">
        <v>1542</v>
      </c>
      <c r="C313" s="4"/>
      <c r="D313" s="4"/>
      <c r="E313" s="4"/>
      <c r="F313" s="5"/>
    </row>
    <row r="314" spans="2:6" ht="8.4499999999999993" customHeight="1" x14ac:dyDescent="0.2">
      <c r="B314" s="70" t="s">
        <v>610</v>
      </c>
      <c r="C314" s="4"/>
      <c r="D314" s="4"/>
      <c r="E314" s="4"/>
      <c r="F314" s="5"/>
    </row>
    <row r="315" spans="2:6" ht="8.4499999999999993" customHeight="1" x14ac:dyDescent="0.2">
      <c r="B315" s="70" t="s">
        <v>1542</v>
      </c>
      <c r="C315" s="4"/>
      <c r="D315" s="4"/>
      <c r="E315" s="4"/>
      <c r="F315" s="5"/>
    </row>
    <row r="316" spans="2:6" ht="8.4499999999999993" customHeight="1" x14ac:dyDescent="0.2">
      <c r="B316" s="70" t="s">
        <v>1509</v>
      </c>
      <c r="C316" s="4"/>
      <c r="D316" s="4"/>
      <c r="E316" s="4"/>
      <c r="F316" s="5"/>
    </row>
    <row r="317" spans="2:6" ht="8.4499999999999993" customHeight="1" x14ac:dyDescent="0.2">
      <c r="B317" s="70" t="s">
        <v>1078</v>
      </c>
      <c r="C317" s="4"/>
      <c r="D317" s="4"/>
      <c r="E317" s="4"/>
      <c r="F317" s="5"/>
    </row>
    <row r="318" spans="2:6" ht="8.4499999999999993" customHeight="1" x14ac:dyDescent="0.2">
      <c r="B318" s="70" t="s">
        <v>1277</v>
      </c>
      <c r="C318" s="4"/>
      <c r="D318" s="4"/>
      <c r="E318" s="4"/>
      <c r="F318" s="5"/>
    </row>
    <row r="319" spans="2:6" ht="8.4499999999999993" customHeight="1" x14ac:dyDescent="0.2">
      <c r="B319" s="70" t="s">
        <v>1542</v>
      </c>
      <c r="C319" s="4"/>
      <c r="D319" s="4"/>
      <c r="E319" s="4"/>
      <c r="F319" s="5"/>
    </row>
    <row r="320" spans="2:6" ht="8.4499999999999993" customHeight="1" x14ac:dyDescent="0.2">
      <c r="B320" s="70" t="s">
        <v>1162</v>
      </c>
      <c r="C320" s="4"/>
      <c r="D320" s="4"/>
      <c r="E320" s="4"/>
      <c r="F320" s="5"/>
    </row>
    <row r="321" spans="2:6" ht="8.4499999999999993" customHeight="1" x14ac:dyDescent="0.2">
      <c r="B321" s="70" t="s">
        <v>1151</v>
      </c>
      <c r="C321" s="4"/>
      <c r="D321" s="4"/>
      <c r="E321" s="4"/>
      <c r="F321" s="5"/>
    </row>
    <row r="322" spans="2:6" ht="8.4499999999999993" customHeight="1" x14ac:dyDescent="0.2">
      <c r="B322" s="70" t="s">
        <v>279</v>
      </c>
      <c r="C322" s="4"/>
      <c r="D322" s="4"/>
      <c r="E322" s="4"/>
      <c r="F322" s="5"/>
    </row>
    <row r="323" spans="2:6" ht="8.4499999999999993" customHeight="1" x14ac:dyDescent="0.2">
      <c r="B323" s="70" t="s">
        <v>563</v>
      </c>
      <c r="C323" s="71">
        <f>D323+E323+F323</f>
        <v>2174.2000000000003</v>
      </c>
      <c r="D323" s="4">
        <v>1858.8</v>
      </c>
      <c r="E323" s="4">
        <v>214.6</v>
      </c>
      <c r="F323" s="5">
        <v>100.8</v>
      </c>
    </row>
    <row r="324" spans="2:6" ht="8.4499999999999993" customHeight="1" x14ac:dyDescent="0.2">
      <c r="B324" s="70" t="s">
        <v>1542</v>
      </c>
      <c r="C324" s="4"/>
      <c r="D324" s="4"/>
      <c r="E324" s="4"/>
      <c r="F324" s="5"/>
    </row>
    <row r="325" spans="2:6" ht="8.4499999999999993" customHeight="1" x14ac:dyDescent="0.2">
      <c r="B325" s="70" t="s">
        <v>1121</v>
      </c>
      <c r="C325" s="4"/>
      <c r="D325" s="4"/>
      <c r="E325" s="4"/>
      <c r="F325" s="5"/>
    </row>
    <row r="326" spans="2:6" ht="8.4499999999999993" customHeight="1" x14ac:dyDescent="0.2">
      <c r="B326" s="70" t="s">
        <v>1542</v>
      </c>
      <c r="C326" s="4"/>
      <c r="D326" s="4"/>
      <c r="E326" s="4"/>
      <c r="F326" s="5"/>
    </row>
    <row r="327" spans="2:6" ht="8.4499999999999993" customHeight="1" x14ac:dyDescent="0.2">
      <c r="B327" s="70" t="s">
        <v>1248</v>
      </c>
      <c r="C327" s="4"/>
      <c r="D327" s="4"/>
      <c r="E327" s="4"/>
      <c r="F327" s="5"/>
    </row>
    <row r="328" spans="2:6" ht="8.4499999999999993" customHeight="1" x14ac:dyDescent="0.2">
      <c r="B328" s="70" t="s">
        <v>25</v>
      </c>
      <c r="C328" s="4"/>
      <c r="D328" s="4"/>
      <c r="E328" s="4"/>
      <c r="F328" s="5"/>
    </row>
    <row r="329" spans="2:6" ht="8.4499999999999993" customHeight="1" x14ac:dyDescent="0.2">
      <c r="B329" s="61" t="s">
        <v>619</v>
      </c>
      <c r="C329" s="8"/>
      <c r="D329" s="8"/>
      <c r="E329" s="8"/>
      <c r="F329" s="9"/>
    </row>
    <row r="330" spans="2:6" ht="8.4499999999999993" customHeight="1" x14ac:dyDescent="0.2">
      <c r="B330" s="70" t="s">
        <v>201</v>
      </c>
      <c r="C330" s="71">
        <f>D330+E330+F330</f>
        <v>8810</v>
      </c>
      <c r="D330" s="4">
        <v>7570</v>
      </c>
      <c r="E330" s="4">
        <v>606</v>
      </c>
      <c r="F330" s="5">
        <v>634</v>
      </c>
    </row>
    <row r="331" spans="2:6" ht="8.4499999999999993" customHeight="1" x14ac:dyDescent="0.2">
      <c r="B331" s="70" t="s">
        <v>1542</v>
      </c>
      <c r="C331" s="4"/>
      <c r="D331" s="4"/>
      <c r="E331" s="4"/>
      <c r="F331" s="5"/>
    </row>
    <row r="332" spans="2:6" ht="8.4499999999999993" customHeight="1" x14ac:dyDescent="0.2">
      <c r="B332" s="67" t="s">
        <v>181</v>
      </c>
      <c r="C332" s="68">
        <v>3517</v>
      </c>
      <c r="D332" s="68">
        <v>3517</v>
      </c>
      <c r="E332" s="4"/>
      <c r="F332" s="5"/>
    </row>
    <row r="333" spans="2:6" ht="8.4499999999999993" customHeight="1" x14ac:dyDescent="0.2">
      <c r="B333" s="70" t="s">
        <v>1542</v>
      </c>
      <c r="C333" s="4"/>
      <c r="D333" s="4"/>
      <c r="E333" s="4"/>
      <c r="F333" s="5"/>
    </row>
    <row r="334" spans="2:6" ht="8.4499999999999993" customHeight="1" x14ac:dyDescent="0.2">
      <c r="B334" s="70" t="s">
        <v>105</v>
      </c>
      <c r="C334" s="4"/>
      <c r="D334" s="4"/>
      <c r="E334" s="4"/>
      <c r="F334" s="5"/>
    </row>
    <row r="335" spans="2:6" ht="8.4499999999999993" customHeight="1" x14ac:dyDescent="0.2">
      <c r="B335" s="70" t="s">
        <v>1542</v>
      </c>
      <c r="C335" s="4"/>
      <c r="D335" s="4"/>
      <c r="E335" s="4"/>
      <c r="F335" s="5"/>
    </row>
    <row r="336" spans="2:6" ht="8.4499999999999993" customHeight="1" x14ac:dyDescent="0.2">
      <c r="B336" s="70" t="s">
        <v>1415</v>
      </c>
      <c r="C336" s="4"/>
      <c r="D336" s="4"/>
      <c r="E336" s="4"/>
      <c r="F336" s="5"/>
    </row>
    <row r="337" spans="2:6" ht="8.4499999999999993" customHeight="1" x14ac:dyDescent="0.2">
      <c r="B337" s="70" t="s">
        <v>1542</v>
      </c>
      <c r="C337" s="4"/>
      <c r="D337" s="4"/>
      <c r="E337" s="4"/>
      <c r="F337" s="5"/>
    </row>
    <row r="338" spans="2:6" ht="8.4499999999999993" customHeight="1" x14ac:dyDescent="0.2">
      <c r="B338" s="70" t="s">
        <v>126</v>
      </c>
      <c r="C338" s="4"/>
      <c r="D338" s="4"/>
      <c r="E338" s="4"/>
      <c r="F338" s="5"/>
    </row>
    <row r="339" spans="2:6" ht="8.4499999999999993" customHeight="1" x14ac:dyDescent="0.2">
      <c r="B339" s="70" t="s">
        <v>1542</v>
      </c>
      <c r="C339" s="4"/>
      <c r="D339" s="4"/>
      <c r="E339" s="4"/>
      <c r="F339" s="5"/>
    </row>
    <row r="340" spans="2:6" ht="8.4499999999999993" customHeight="1" x14ac:dyDescent="0.2">
      <c r="B340" s="70" t="s">
        <v>1436</v>
      </c>
      <c r="C340" s="71">
        <f>D340+E340+F340</f>
        <v>3517.9</v>
      </c>
      <c r="D340" s="4">
        <v>3517.9</v>
      </c>
      <c r="E340" s="4"/>
      <c r="F340" s="5"/>
    </row>
    <row r="341" spans="2:6" ht="8.4499999999999993" customHeight="1" x14ac:dyDescent="0.2">
      <c r="B341" s="70" t="s">
        <v>1542</v>
      </c>
      <c r="C341" s="4"/>
      <c r="D341" s="4"/>
      <c r="E341" s="4"/>
      <c r="F341" s="5"/>
    </row>
    <row r="342" spans="2:6" ht="8.4499999999999993" customHeight="1" x14ac:dyDescent="0.2">
      <c r="B342" s="70" t="s">
        <v>62</v>
      </c>
      <c r="C342" s="4"/>
      <c r="D342" s="4"/>
      <c r="E342" s="4"/>
      <c r="F342" s="5"/>
    </row>
    <row r="343" spans="2:6" ht="8.4499999999999993" customHeight="1" x14ac:dyDescent="0.2">
      <c r="B343" s="70" t="s">
        <v>1542</v>
      </c>
      <c r="C343" s="4"/>
      <c r="D343" s="4"/>
      <c r="E343" s="4"/>
      <c r="F343" s="5"/>
    </row>
    <row r="344" spans="2:6" ht="8.4499999999999993" customHeight="1" x14ac:dyDescent="0.2">
      <c r="B344" s="70" t="s">
        <v>1331</v>
      </c>
      <c r="C344" s="4"/>
      <c r="D344" s="4"/>
      <c r="E344" s="4"/>
      <c r="F344" s="5"/>
    </row>
    <row r="345" spans="2:6" ht="8.4499999999999993" customHeight="1" x14ac:dyDescent="0.2">
      <c r="B345" s="70" t="s">
        <v>1335</v>
      </c>
      <c r="C345" s="4"/>
      <c r="D345" s="4"/>
      <c r="E345" s="4"/>
      <c r="F345" s="5"/>
    </row>
    <row r="346" spans="2:6" ht="8.4499999999999993" customHeight="1" x14ac:dyDescent="0.2">
      <c r="B346" s="70" t="s">
        <v>648</v>
      </c>
      <c r="C346" s="4"/>
      <c r="D346" s="4"/>
      <c r="E346" s="4"/>
      <c r="F346" s="5"/>
    </row>
    <row r="347" spans="2:6" ht="8.4499999999999993" customHeight="1" x14ac:dyDescent="0.2">
      <c r="B347" s="70" t="s">
        <v>68</v>
      </c>
      <c r="C347" s="71">
        <f>D347+E347+F347</f>
        <v>3517</v>
      </c>
      <c r="D347" s="4">
        <v>3517</v>
      </c>
      <c r="E347" s="4"/>
      <c r="F347" s="5"/>
    </row>
    <row r="348" spans="2:6" ht="8.4499999999999993" customHeight="1" x14ac:dyDescent="0.2">
      <c r="B348" s="70" t="s">
        <v>1542</v>
      </c>
      <c r="C348" s="4"/>
      <c r="D348" s="4"/>
      <c r="E348" s="4"/>
      <c r="F348" s="5"/>
    </row>
    <row r="349" spans="2:6" ht="8.4499999999999993" customHeight="1" x14ac:dyDescent="0.2">
      <c r="B349" s="67" t="s">
        <v>485</v>
      </c>
      <c r="C349" s="68">
        <v>586</v>
      </c>
      <c r="D349" s="68">
        <v>586</v>
      </c>
      <c r="E349" s="4"/>
      <c r="F349" s="5"/>
    </row>
    <row r="350" spans="2:6" ht="8.4499999999999993" customHeight="1" x14ac:dyDescent="0.2">
      <c r="B350" s="70" t="s">
        <v>1542</v>
      </c>
      <c r="C350" s="4"/>
      <c r="D350" s="4"/>
      <c r="E350" s="4"/>
      <c r="F350" s="5"/>
    </row>
    <row r="351" spans="2:6" ht="8.4499999999999993" customHeight="1" x14ac:dyDescent="0.2">
      <c r="B351" s="70" t="s">
        <v>105</v>
      </c>
      <c r="C351" s="4"/>
      <c r="D351" s="4"/>
      <c r="E351" s="4"/>
      <c r="F351" s="5"/>
    </row>
    <row r="352" spans="2:6" ht="8.4499999999999993" customHeight="1" x14ac:dyDescent="0.2">
      <c r="B352" s="70" t="s">
        <v>1542</v>
      </c>
      <c r="C352" s="4"/>
      <c r="D352" s="4"/>
      <c r="E352" s="4"/>
      <c r="F352" s="5"/>
    </row>
    <row r="353" spans="2:6" ht="8.4499999999999993" customHeight="1" x14ac:dyDescent="0.2">
      <c r="B353" s="70" t="s">
        <v>681</v>
      </c>
      <c r="C353" s="4"/>
      <c r="D353" s="4"/>
      <c r="E353" s="4"/>
      <c r="F353" s="5"/>
    </row>
    <row r="354" spans="2:6" ht="8.4499999999999993" customHeight="1" x14ac:dyDescent="0.2">
      <c r="B354" s="70" t="s">
        <v>1542</v>
      </c>
      <c r="C354" s="4"/>
      <c r="D354" s="4"/>
      <c r="E354" s="4"/>
      <c r="F354" s="5"/>
    </row>
    <row r="355" spans="2:6" ht="8.4499999999999993" customHeight="1" x14ac:dyDescent="0.2">
      <c r="B355" s="70" t="s">
        <v>440</v>
      </c>
      <c r="C355" s="4"/>
      <c r="D355" s="4"/>
      <c r="E355" s="4"/>
      <c r="F355" s="5"/>
    </row>
    <row r="356" spans="2:6" ht="8.4499999999999993" customHeight="1" x14ac:dyDescent="0.2">
      <c r="B356" s="70" t="s">
        <v>1542</v>
      </c>
      <c r="C356" s="4"/>
      <c r="D356" s="4"/>
      <c r="E356" s="4"/>
      <c r="F356" s="5"/>
    </row>
    <row r="357" spans="2:6" ht="8.4499999999999993" customHeight="1" x14ac:dyDescent="0.2">
      <c r="B357" s="70" t="s">
        <v>601</v>
      </c>
      <c r="C357" s="71">
        <f>D357+E357+F357</f>
        <v>586.29999999999995</v>
      </c>
      <c r="D357" s="4">
        <v>586.29999999999995</v>
      </c>
      <c r="E357" s="4"/>
      <c r="F357" s="5"/>
    </row>
    <row r="358" spans="2:6" ht="8.4499999999999993" customHeight="1" x14ac:dyDescent="0.2">
      <c r="B358" s="70" t="s">
        <v>1542</v>
      </c>
      <c r="C358" s="4"/>
      <c r="D358" s="4"/>
      <c r="E358" s="4"/>
      <c r="F358" s="5"/>
    </row>
    <row r="359" spans="2:6" ht="8.4499999999999993" customHeight="1" x14ac:dyDescent="0.2">
      <c r="B359" s="70" t="s">
        <v>62</v>
      </c>
      <c r="C359" s="4"/>
      <c r="D359" s="4"/>
      <c r="E359" s="4"/>
      <c r="F359" s="5"/>
    </row>
    <row r="360" spans="2:6" ht="8.4499999999999993" customHeight="1" x14ac:dyDescent="0.2">
      <c r="B360" s="70" t="s">
        <v>1542</v>
      </c>
      <c r="C360" s="4"/>
      <c r="D360" s="4"/>
      <c r="E360" s="4"/>
      <c r="F360" s="5"/>
    </row>
    <row r="361" spans="2:6" ht="8.4499999999999993" customHeight="1" x14ac:dyDescent="0.2">
      <c r="B361" s="70" t="s">
        <v>1422</v>
      </c>
      <c r="C361" s="4"/>
      <c r="D361" s="4"/>
      <c r="E361" s="4"/>
      <c r="F361" s="5"/>
    </row>
    <row r="362" spans="2:6" ht="8.4499999999999993" customHeight="1" x14ac:dyDescent="0.2">
      <c r="B362" s="70" t="s">
        <v>1335</v>
      </c>
      <c r="C362" s="4"/>
      <c r="D362" s="4"/>
      <c r="E362" s="4"/>
      <c r="F362" s="5"/>
    </row>
    <row r="363" spans="2:6" ht="8.4499999999999993" customHeight="1" x14ac:dyDescent="0.2">
      <c r="B363" s="70" t="s">
        <v>648</v>
      </c>
      <c r="C363" s="4"/>
      <c r="D363" s="4"/>
      <c r="E363" s="4"/>
      <c r="F363" s="5"/>
    </row>
    <row r="364" spans="2:6" ht="8.4499999999999993" customHeight="1" x14ac:dyDescent="0.2">
      <c r="B364" s="70" t="s">
        <v>1235</v>
      </c>
      <c r="C364" s="71">
        <f>D364+E364+F364</f>
        <v>586</v>
      </c>
      <c r="D364" s="4">
        <v>586</v>
      </c>
      <c r="E364" s="4"/>
      <c r="F364" s="5"/>
    </row>
    <row r="365" spans="2:6" ht="8.4499999999999993" customHeight="1" x14ac:dyDescent="0.2">
      <c r="B365" s="70" t="s">
        <v>1542</v>
      </c>
      <c r="C365" s="4"/>
      <c r="D365" s="4"/>
      <c r="E365" s="4"/>
      <c r="F365" s="5"/>
    </row>
    <row r="366" spans="2:6" ht="8.4499999999999993" customHeight="1" x14ac:dyDescent="0.2">
      <c r="B366" s="67" t="s">
        <v>1444</v>
      </c>
      <c r="C366" s="68">
        <v>535</v>
      </c>
      <c r="D366" s="68">
        <v>535</v>
      </c>
      <c r="E366" s="4"/>
      <c r="F366" s="5"/>
    </row>
    <row r="367" spans="2:6" ht="8.4499999999999993" customHeight="1" x14ac:dyDescent="0.2">
      <c r="B367" s="70" t="s">
        <v>1542</v>
      </c>
      <c r="C367" s="4"/>
      <c r="D367" s="4"/>
      <c r="E367" s="4"/>
      <c r="F367" s="5"/>
    </row>
    <row r="368" spans="2:6" ht="8.4499999999999993" customHeight="1" x14ac:dyDescent="0.2">
      <c r="B368" s="70" t="s">
        <v>105</v>
      </c>
      <c r="C368" s="4"/>
      <c r="D368" s="4"/>
      <c r="E368" s="4"/>
      <c r="F368" s="5"/>
    </row>
    <row r="369" spans="2:6" ht="8.4499999999999993" customHeight="1" x14ac:dyDescent="0.2">
      <c r="B369" s="70" t="s">
        <v>1542</v>
      </c>
      <c r="C369" s="4"/>
      <c r="D369" s="4"/>
      <c r="E369" s="4"/>
      <c r="F369" s="5"/>
    </row>
    <row r="370" spans="2:6" ht="8.4499999999999993" customHeight="1" x14ac:dyDescent="0.2">
      <c r="B370" s="70" t="s">
        <v>313</v>
      </c>
      <c r="C370" s="4"/>
      <c r="D370" s="4"/>
      <c r="E370" s="4"/>
      <c r="F370" s="5"/>
    </row>
    <row r="371" spans="2:6" ht="8.4499999999999993" customHeight="1" x14ac:dyDescent="0.2">
      <c r="B371" s="70" t="s">
        <v>1542</v>
      </c>
      <c r="C371" s="4"/>
      <c r="D371" s="4"/>
      <c r="E371" s="4"/>
      <c r="F371" s="5"/>
    </row>
    <row r="372" spans="2:6" ht="8.4499999999999993" customHeight="1" x14ac:dyDescent="0.2">
      <c r="B372" s="70" t="s">
        <v>774</v>
      </c>
      <c r="C372" s="4"/>
      <c r="D372" s="4"/>
      <c r="E372" s="4"/>
      <c r="F372" s="5"/>
    </row>
    <row r="373" spans="2:6" ht="8.4499999999999993" customHeight="1" x14ac:dyDescent="0.2">
      <c r="B373" s="70" t="s">
        <v>1542</v>
      </c>
      <c r="C373" s="4"/>
      <c r="D373" s="4"/>
      <c r="E373" s="4"/>
      <c r="F373" s="5"/>
    </row>
    <row r="374" spans="2:6" ht="8.4499999999999993" customHeight="1" x14ac:dyDescent="0.2">
      <c r="B374" s="70" t="s">
        <v>901</v>
      </c>
      <c r="C374" s="71">
        <f>D374+E374+F374</f>
        <v>535.70000000000005</v>
      </c>
      <c r="D374" s="4">
        <v>535.70000000000005</v>
      </c>
      <c r="E374" s="4"/>
      <c r="F374" s="5"/>
    </row>
    <row r="375" spans="2:6" ht="8.4499999999999993" customHeight="1" x14ac:dyDescent="0.2">
      <c r="B375" s="70" t="s">
        <v>1542</v>
      </c>
      <c r="C375" s="4"/>
      <c r="D375" s="4"/>
      <c r="E375" s="4"/>
      <c r="F375" s="5"/>
    </row>
    <row r="376" spans="2:6" ht="8.4499999999999993" customHeight="1" x14ac:dyDescent="0.2">
      <c r="B376" s="70" t="s">
        <v>62</v>
      </c>
      <c r="C376" s="4"/>
      <c r="D376" s="4"/>
      <c r="E376" s="4"/>
      <c r="F376" s="5"/>
    </row>
    <row r="377" spans="2:6" ht="8.4499999999999993" customHeight="1" x14ac:dyDescent="0.2">
      <c r="B377" s="70" t="s">
        <v>1542</v>
      </c>
      <c r="C377" s="4"/>
      <c r="D377" s="4"/>
      <c r="E377" s="4"/>
      <c r="F377" s="5"/>
    </row>
    <row r="378" spans="2:6" ht="8.4499999999999993" customHeight="1" x14ac:dyDescent="0.2">
      <c r="B378" s="70" t="s">
        <v>278</v>
      </c>
      <c r="C378" s="4"/>
      <c r="D378" s="4"/>
      <c r="E378" s="4"/>
      <c r="F378" s="5"/>
    </row>
    <row r="379" spans="2:6" ht="8.4499999999999993" customHeight="1" x14ac:dyDescent="0.2">
      <c r="B379" s="70" t="s">
        <v>1335</v>
      </c>
      <c r="C379" s="4"/>
      <c r="D379" s="4"/>
      <c r="E379" s="4"/>
      <c r="F379" s="5"/>
    </row>
    <row r="380" spans="2:6" ht="8.4499999999999993" customHeight="1" x14ac:dyDescent="0.2">
      <c r="B380" s="70" t="s">
        <v>648</v>
      </c>
      <c r="C380" s="4"/>
      <c r="D380" s="4"/>
      <c r="E380" s="4"/>
      <c r="F380" s="5"/>
    </row>
    <row r="381" spans="2:6" ht="8.4499999999999993" customHeight="1" x14ac:dyDescent="0.2">
      <c r="B381" s="70" t="s">
        <v>67</v>
      </c>
      <c r="C381" s="71">
        <f>D381+E381+F381</f>
        <v>535</v>
      </c>
      <c r="D381" s="4">
        <v>535</v>
      </c>
      <c r="E381" s="4"/>
      <c r="F381" s="5"/>
    </row>
    <row r="382" spans="2:6" ht="8.4499999999999993" customHeight="1" x14ac:dyDescent="0.2">
      <c r="B382" s="70" t="s">
        <v>1542</v>
      </c>
      <c r="C382" s="4"/>
      <c r="D382" s="4"/>
      <c r="E382" s="4"/>
      <c r="F382" s="5"/>
    </row>
    <row r="383" spans="2:6" ht="8.4499999999999993" customHeight="1" x14ac:dyDescent="0.2">
      <c r="B383" s="67" t="s">
        <v>875</v>
      </c>
      <c r="C383" s="68">
        <v>84604</v>
      </c>
      <c r="D383" s="68">
        <v>33906</v>
      </c>
      <c r="E383" s="68">
        <v>48364</v>
      </c>
      <c r="F383" s="69">
        <v>2334</v>
      </c>
    </row>
    <row r="384" spans="2:6" ht="8.4499999999999993" customHeight="1" x14ac:dyDescent="0.2">
      <c r="B384" s="70" t="s">
        <v>1542</v>
      </c>
      <c r="C384" s="4"/>
      <c r="D384" s="4"/>
      <c r="E384" s="4"/>
      <c r="F384" s="5"/>
    </row>
    <row r="385" spans="2:6" ht="8.4499999999999993" customHeight="1" x14ac:dyDescent="0.2">
      <c r="B385" s="70" t="s">
        <v>1131</v>
      </c>
      <c r="C385" s="4"/>
      <c r="D385" s="4"/>
      <c r="E385" s="4"/>
      <c r="F385" s="5"/>
    </row>
    <row r="386" spans="2:6" ht="8.4499999999999993" customHeight="1" x14ac:dyDescent="0.2">
      <c r="B386" s="70" t="s">
        <v>1542</v>
      </c>
      <c r="C386" s="4"/>
      <c r="D386" s="4"/>
      <c r="E386" s="4"/>
      <c r="F386" s="5"/>
    </row>
    <row r="387" spans="2:6" ht="8.4499999999999993" customHeight="1" x14ac:dyDescent="0.2">
      <c r="B387" s="70" t="s">
        <v>247</v>
      </c>
      <c r="C387" s="4"/>
      <c r="D387" s="4"/>
      <c r="E387" s="4"/>
      <c r="F387" s="5"/>
    </row>
    <row r="388" spans="2:6" ht="8.4499999999999993" customHeight="1" x14ac:dyDescent="0.2">
      <c r="B388" s="70" t="s">
        <v>1542</v>
      </c>
      <c r="C388" s="4"/>
      <c r="D388" s="4"/>
      <c r="E388" s="4"/>
      <c r="F388" s="5"/>
    </row>
    <row r="389" spans="2:6" ht="8.4499999999999993" customHeight="1" x14ac:dyDescent="0.2">
      <c r="B389" s="70" t="s">
        <v>1291</v>
      </c>
      <c r="C389" s="4"/>
      <c r="D389" s="4"/>
      <c r="E389" s="4"/>
      <c r="F389" s="5"/>
    </row>
    <row r="390" spans="2:6" ht="8.4499999999999993" customHeight="1" x14ac:dyDescent="0.2">
      <c r="B390" s="70" t="s">
        <v>1542</v>
      </c>
      <c r="C390" s="4"/>
      <c r="D390" s="4"/>
      <c r="E390" s="4"/>
      <c r="F390" s="5"/>
    </row>
    <row r="391" spans="2:6" ht="8.4499999999999993" customHeight="1" x14ac:dyDescent="0.2">
      <c r="B391" s="70" t="s">
        <v>1120</v>
      </c>
      <c r="C391" s="71">
        <f>D391+E391+F391</f>
        <v>23453</v>
      </c>
      <c r="D391" s="4">
        <v>23453</v>
      </c>
      <c r="E391" s="4"/>
      <c r="F391" s="5"/>
    </row>
    <row r="392" spans="2:6" ht="8.4499999999999993" customHeight="1" x14ac:dyDescent="0.2">
      <c r="B392" s="70" t="s">
        <v>1542</v>
      </c>
      <c r="C392" s="4"/>
      <c r="D392" s="4"/>
      <c r="E392" s="4"/>
      <c r="F392" s="5"/>
    </row>
    <row r="393" spans="2:6" ht="8.4499999999999993" customHeight="1" x14ac:dyDescent="0.2">
      <c r="B393" s="70" t="s">
        <v>44</v>
      </c>
      <c r="C393" s="4"/>
      <c r="D393" s="4"/>
      <c r="E393" s="4"/>
      <c r="F393" s="5"/>
    </row>
    <row r="394" spans="2:6" ht="8.4499999999999993" customHeight="1" x14ac:dyDescent="0.2">
      <c r="B394" s="61" t="s">
        <v>1542</v>
      </c>
      <c r="C394" s="8"/>
      <c r="D394" s="8"/>
      <c r="E394" s="8"/>
      <c r="F394" s="9"/>
    </row>
    <row r="395" spans="2:6" ht="8.4499999999999993" customHeight="1" x14ac:dyDescent="0.2">
      <c r="B395" s="70" t="s">
        <v>185</v>
      </c>
      <c r="C395" s="4"/>
      <c r="D395" s="4"/>
      <c r="E395" s="4"/>
      <c r="F395" s="5"/>
    </row>
    <row r="396" spans="2:6" ht="8.4499999999999993" customHeight="1" x14ac:dyDescent="0.2">
      <c r="B396" s="70" t="s">
        <v>1542</v>
      </c>
      <c r="C396" s="4"/>
      <c r="D396" s="4"/>
      <c r="E396" s="4"/>
      <c r="F396" s="5"/>
    </row>
    <row r="397" spans="2:6" ht="8.4499999999999993" customHeight="1" x14ac:dyDescent="0.2">
      <c r="B397" s="70" t="s">
        <v>1399</v>
      </c>
      <c r="C397" s="4"/>
      <c r="D397" s="4"/>
      <c r="E397" s="4"/>
      <c r="F397" s="5"/>
    </row>
    <row r="398" spans="2:6" ht="8.4499999999999993" customHeight="1" x14ac:dyDescent="0.2">
      <c r="B398" s="70" t="s">
        <v>1116</v>
      </c>
      <c r="C398" s="4"/>
      <c r="D398" s="4"/>
      <c r="E398" s="4"/>
      <c r="F398" s="5"/>
    </row>
    <row r="399" spans="2:6" ht="8.4499999999999993" customHeight="1" x14ac:dyDescent="0.2">
      <c r="B399" s="70" t="s">
        <v>163</v>
      </c>
      <c r="C399" s="4"/>
      <c r="D399" s="4"/>
      <c r="E399" s="4"/>
      <c r="F399" s="5"/>
    </row>
    <row r="400" spans="2:6" ht="8.4499999999999993" customHeight="1" x14ac:dyDescent="0.2">
      <c r="B400" s="70" t="s">
        <v>56</v>
      </c>
      <c r="C400" s="71">
        <f>D400+E400+F400</f>
        <v>14952</v>
      </c>
      <c r="D400" s="4">
        <v>10453.299999999999</v>
      </c>
      <c r="E400" s="4">
        <v>2164.1999999999998</v>
      </c>
      <c r="F400" s="5">
        <v>2334.5</v>
      </c>
    </row>
    <row r="401" spans="2:6" ht="8.4499999999999993" customHeight="1" x14ac:dyDescent="0.2">
      <c r="B401" s="70" t="s">
        <v>1542</v>
      </c>
      <c r="C401" s="4"/>
      <c r="D401" s="4"/>
      <c r="E401" s="4"/>
      <c r="F401" s="5"/>
    </row>
    <row r="402" spans="2:6" ht="8.4499999999999993" customHeight="1" x14ac:dyDescent="0.2">
      <c r="B402" s="70" t="s">
        <v>309</v>
      </c>
      <c r="C402" s="4"/>
      <c r="D402" s="4"/>
      <c r="E402" s="4"/>
      <c r="F402" s="5"/>
    </row>
    <row r="403" spans="2:6" ht="8.4499999999999993" customHeight="1" x14ac:dyDescent="0.2">
      <c r="B403" s="70" t="s">
        <v>1542</v>
      </c>
      <c r="C403" s="4"/>
      <c r="D403" s="4"/>
      <c r="E403" s="4"/>
      <c r="F403" s="5"/>
    </row>
    <row r="404" spans="2:6" ht="8.4499999999999993" customHeight="1" x14ac:dyDescent="0.2">
      <c r="B404" s="70" t="s">
        <v>1056</v>
      </c>
      <c r="C404" s="71">
        <f>D404+E404+F404</f>
        <v>46200</v>
      </c>
      <c r="D404" s="4"/>
      <c r="E404" s="4">
        <v>46200</v>
      </c>
      <c r="F404" s="5"/>
    </row>
    <row r="405" spans="2:6" ht="8.4499999999999993" customHeight="1" x14ac:dyDescent="0.2">
      <c r="B405" s="70" t="s">
        <v>1542</v>
      </c>
      <c r="C405" s="4"/>
      <c r="D405" s="4"/>
      <c r="E405" s="4"/>
      <c r="F405" s="5"/>
    </row>
    <row r="406" spans="2:6" ht="8.4499999999999993" customHeight="1" x14ac:dyDescent="0.2">
      <c r="B406" s="70" t="s">
        <v>1121</v>
      </c>
      <c r="C406" s="4"/>
      <c r="D406" s="4"/>
      <c r="E406" s="4"/>
      <c r="F406" s="5"/>
    </row>
    <row r="407" spans="2:6" ht="8.4499999999999993" customHeight="1" x14ac:dyDescent="0.2">
      <c r="B407" s="70" t="s">
        <v>1542</v>
      </c>
      <c r="C407" s="4"/>
      <c r="D407" s="4"/>
      <c r="E407" s="4"/>
      <c r="F407" s="5"/>
    </row>
    <row r="408" spans="2:6" ht="8.4499999999999993" customHeight="1" x14ac:dyDescent="0.2">
      <c r="B408" s="70" t="s">
        <v>869</v>
      </c>
      <c r="C408" s="4"/>
      <c r="D408" s="4"/>
      <c r="E408" s="4"/>
      <c r="F408" s="5"/>
    </row>
    <row r="409" spans="2:6" ht="8.4499999999999993" customHeight="1" x14ac:dyDescent="0.2">
      <c r="B409" s="70" t="s">
        <v>912</v>
      </c>
      <c r="C409" s="4"/>
      <c r="D409" s="4"/>
      <c r="E409" s="4"/>
      <c r="F409" s="5"/>
    </row>
    <row r="410" spans="2:6" ht="8.4499999999999993" customHeight="1" x14ac:dyDescent="0.2">
      <c r="B410" s="70" t="s">
        <v>969</v>
      </c>
      <c r="C410" s="4"/>
      <c r="D410" s="4"/>
      <c r="E410" s="4"/>
      <c r="F410" s="5"/>
    </row>
    <row r="411" spans="2:6" ht="8.4499999999999993" customHeight="1" x14ac:dyDescent="0.2">
      <c r="B411" s="70" t="s">
        <v>285</v>
      </c>
      <c r="C411" s="71">
        <f>D411+E411+F411</f>
        <v>84604</v>
      </c>
      <c r="D411" s="4">
        <v>33906</v>
      </c>
      <c r="E411" s="4">
        <v>48364</v>
      </c>
      <c r="F411" s="5">
        <v>2334</v>
      </c>
    </row>
    <row r="412" spans="2:6" ht="8.4499999999999993" customHeight="1" x14ac:dyDescent="0.2">
      <c r="B412" s="70" t="s">
        <v>1542</v>
      </c>
      <c r="C412" s="4"/>
      <c r="D412" s="4"/>
      <c r="E412" s="4"/>
      <c r="F412" s="5"/>
    </row>
    <row r="413" spans="2:6" ht="8.4499999999999993" customHeight="1" x14ac:dyDescent="0.2">
      <c r="B413" s="67" t="s">
        <v>763</v>
      </c>
      <c r="C413" s="68">
        <v>49323</v>
      </c>
      <c r="D413" s="68">
        <v>23453</v>
      </c>
      <c r="E413" s="68">
        <v>25870</v>
      </c>
      <c r="F413" s="5"/>
    </row>
    <row r="414" spans="2:6" ht="8.4499999999999993" customHeight="1" x14ac:dyDescent="0.2">
      <c r="B414" s="70" t="s">
        <v>1542</v>
      </c>
      <c r="C414" s="4"/>
      <c r="D414" s="4"/>
      <c r="E414" s="4"/>
      <c r="F414" s="5"/>
    </row>
    <row r="415" spans="2:6" ht="8.4499999999999993" customHeight="1" x14ac:dyDescent="0.2">
      <c r="B415" s="70" t="s">
        <v>1183</v>
      </c>
      <c r="C415" s="4"/>
      <c r="D415" s="4"/>
      <c r="E415" s="4"/>
      <c r="F415" s="5"/>
    </row>
    <row r="416" spans="2:6" ht="8.4499999999999993" customHeight="1" x14ac:dyDescent="0.2">
      <c r="B416" s="70" t="s">
        <v>1542</v>
      </c>
      <c r="C416" s="4"/>
      <c r="D416" s="4"/>
      <c r="E416" s="4"/>
      <c r="F416" s="5"/>
    </row>
    <row r="417" spans="2:6" ht="8.4499999999999993" customHeight="1" x14ac:dyDescent="0.2">
      <c r="B417" s="70" t="s">
        <v>247</v>
      </c>
      <c r="C417" s="4"/>
      <c r="D417" s="4"/>
      <c r="E417" s="4"/>
      <c r="F417" s="5"/>
    </row>
    <row r="418" spans="2:6" ht="8.4499999999999993" customHeight="1" x14ac:dyDescent="0.2">
      <c r="B418" s="70" t="s">
        <v>1542</v>
      </c>
      <c r="C418" s="4"/>
      <c r="D418" s="4"/>
      <c r="E418" s="4"/>
      <c r="F418" s="5"/>
    </row>
    <row r="419" spans="2:6" ht="8.4499999999999993" customHeight="1" x14ac:dyDescent="0.2">
      <c r="B419" s="70" t="s">
        <v>1291</v>
      </c>
      <c r="C419" s="4"/>
      <c r="D419" s="4"/>
      <c r="E419" s="4"/>
      <c r="F419" s="5"/>
    </row>
    <row r="420" spans="2:6" ht="8.4499999999999993" customHeight="1" x14ac:dyDescent="0.2">
      <c r="B420" s="70" t="s">
        <v>1542</v>
      </c>
      <c r="C420" s="4"/>
      <c r="D420" s="4"/>
      <c r="E420" s="4"/>
      <c r="F420" s="5"/>
    </row>
    <row r="421" spans="2:6" ht="8.4499999999999993" customHeight="1" x14ac:dyDescent="0.2">
      <c r="B421" s="70" t="s">
        <v>1120</v>
      </c>
      <c r="C421" s="71">
        <f>D421+E421+F421</f>
        <v>23453</v>
      </c>
      <c r="D421" s="4">
        <v>23453</v>
      </c>
      <c r="E421" s="4"/>
      <c r="F421" s="5"/>
    </row>
    <row r="422" spans="2:6" ht="8.4499999999999993" customHeight="1" x14ac:dyDescent="0.2">
      <c r="B422" s="70" t="s">
        <v>1542</v>
      </c>
      <c r="C422" s="4"/>
      <c r="D422" s="4"/>
      <c r="E422" s="4"/>
      <c r="F422" s="5"/>
    </row>
    <row r="423" spans="2:6" ht="8.4499999999999993" customHeight="1" x14ac:dyDescent="0.2">
      <c r="B423" s="70" t="s">
        <v>391</v>
      </c>
      <c r="C423" s="4"/>
      <c r="D423" s="4"/>
      <c r="E423" s="4"/>
      <c r="F423" s="5"/>
    </row>
    <row r="424" spans="2:6" ht="8.4499999999999993" customHeight="1" x14ac:dyDescent="0.2">
      <c r="B424" s="70" t="s">
        <v>1542</v>
      </c>
      <c r="C424" s="4"/>
      <c r="D424" s="4"/>
      <c r="E424" s="4"/>
      <c r="F424" s="5"/>
    </row>
    <row r="425" spans="2:6" ht="8.4499999999999993" customHeight="1" x14ac:dyDescent="0.2">
      <c r="B425" s="70" t="s">
        <v>17</v>
      </c>
      <c r="C425" s="71">
        <f>D425+E425+F425</f>
        <v>25870</v>
      </c>
      <c r="D425" s="4"/>
      <c r="E425" s="4">
        <v>25870</v>
      </c>
      <c r="F425" s="5"/>
    </row>
    <row r="426" spans="2:6" ht="8.4499999999999993" customHeight="1" x14ac:dyDescent="0.2">
      <c r="B426" s="70" t="s">
        <v>1542</v>
      </c>
      <c r="C426" s="4"/>
      <c r="D426" s="4"/>
      <c r="E426" s="4"/>
      <c r="F426" s="5"/>
    </row>
    <row r="427" spans="2:6" ht="8.4499999999999993" customHeight="1" x14ac:dyDescent="0.2">
      <c r="B427" s="70" t="s">
        <v>749</v>
      </c>
      <c r="C427" s="4"/>
      <c r="D427" s="4"/>
      <c r="E427" s="4"/>
      <c r="F427" s="5"/>
    </row>
    <row r="428" spans="2:6" ht="8.4499999999999993" customHeight="1" x14ac:dyDescent="0.2">
      <c r="B428" s="70" t="s">
        <v>1542</v>
      </c>
      <c r="C428" s="4"/>
      <c r="D428" s="4"/>
      <c r="E428" s="4"/>
      <c r="F428" s="5"/>
    </row>
    <row r="429" spans="2:6" ht="8.4499999999999993" customHeight="1" x14ac:dyDescent="0.2">
      <c r="B429" s="70" t="s">
        <v>125</v>
      </c>
      <c r="C429" s="4"/>
      <c r="D429" s="4"/>
      <c r="E429" s="4"/>
      <c r="F429" s="5"/>
    </row>
    <row r="430" spans="2:6" ht="8.4499999999999993" customHeight="1" x14ac:dyDescent="0.2">
      <c r="B430" s="70" t="s">
        <v>1326</v>
      </c>
      <c r="C430" s="4"/>
      <c r="D430" s="4"/>
      <c r="E430" s="4"/>
      <c r="F430" s="5"/>
    </row>
    <row r="431" spans="2:6" ht="8.4499999999999993" customHeight="1" x14ac:dyDescent="0.2">
      <c r="B431" s="70" t="s">
        <v>648</v>
      </c>
      <c r="C431" s="4"/>
      <c r="D431" s="4"/>
      <c r="E431" s="4"/>
      <c r="F431" s="5"/>
    </row>
    <row r="432" spans="2:6" ht="8.4499999999999993" customHeight="1" x14ac:dyDescent="0.2">
      <c r="B432" s="70" t="s">
        <v>1538</v>
      </c>
      <c r="C432" s="71">
        <f>D432+E432+F432</f>
        <v>49323</v>
      </c>
      <c r="D432" s="4">
        <v>23453</v>
      </c>
      <c r="E432" s="4">
        <v>25870</v>
      </c>
      <c r="F432" s="5"/>
    </row>
    <row r="433" spans="2:6" ht="8.4499999999999993" customHeight="1" x14ac:dyDescent="0.2">
      <c r="B433" s="70" t="s">
        <v>1542</v>
      </c>
      <c r="C433" s="4"/>
      <c r="D433" s="4"/>
      <c r="E433" s="4"/>
      <c r="F433" s="5"/>
    </row>
    <row r="434" spans="2:6" ht="8.4499999999999993" customHeight="1" x14ac:dyDescent="0.2">
      <c r="B434" s="67" t="s">
        <v>579</v>
      </c>
      <c r="C434" s="68">
        <v>9381</v>
      </c>
      <c r="D434" s="68">
        <v>9381</v>
      </c>
      <c r="E434" s="4"/>
      <c r="F434" s="5"/>
    </row>
    <row r="435" spans="2:6" ht="8.4499999999999993" customHeight="1" x14ac:dyDescent="0.2">
      <c r="B435" s="70" t="s">
        <v>1542</v>
      </c>
      <c r="C435" s="4"/>
      <c r="D435" s="4"/>
      <c r="E435" s="4"/>
      <c r="F435" s="5"/>
    </row>
    <row r="436" spans="2:6" ht="8.4499999999999993" customHeight="1" x14ac:dyDescent="0.2">
      <c r="B436" s="70" t="s">
        <v>105</v>
      </c>
      <c r="C436" s="4"/>
      <c r="D436" s="4"/>
      <c r="E436" s="4"/>
      <c r="F436" s="5"/>
    </row>
    <row r="437" spans="2:6" ht="8.4499999999999993" customHeight="1" x14ac:dyDescent="0.2">
      <c r="B437" s="70" t="s">
        <v>1542</v>
      </c>
      <c r="C437" s="4"/>
      <c r="D437" s="4"/>
      <c r="E437" s="4"/>
      <c r="F437" s="5"/>
    </row>
    <row r="438" spans="2:6" ht="8.4499999999999993" customHeight="1" x14ac:dyDescent="0.2">
      <c r="B438" s="70" t="s">
        <v>1496</v>
      </c>
      <c r="C438" s="4"/>
      <c r="D438" s="4"/>
      <c r="E438" s="4"/>
      <c r="F438" s="5"/>
    </row>
    <row r="439" spans="2:6" ht="8.4499999999999993" customHeight="1" x14ac:dyDescent="0.2">
      <c r="B439" s="70" t="s">
        <v>1542</v>
      </c>
      <c r="C439" s="4"/>
      <c r="D439" s="4"/>
      <c r="E439" s="4"/>
      <c r="F439" s="5"/>
    </row>
    <row r="440" spans="2:6" ht="8.4499999999999993" customHeight="1" x14ac:dyDescent="0.2">
      <c r="B440" s="70" t="s">
        <v>375</v>
      </c>
      <c r="C440" s="4"/>
      <c r="D440" s="4"/>
      <c r="E440" s="4"/>
      <c r="F440" s="5"/>
    </row>
    <row r="441" spans="2:6" ht="8.4499999999999993" customHeight="1" x14ac:dyDescent="0.2">
      <c r="B441" s="70" t="s">
        <v>1542</v>
      </c>
      <c r="C441" s="4"/>
      <c r="D441" s="4"/>
      <c r="E441" s="4"/>
      <c r="F441" s="5"/>
    </row>
    <row r="442" spans="2:6" ht="8.4499999999999993" customHeight="1" x14ac:dyDescent="0.2">
      <c r="B442" s="70" t="s">
        <v>162</v>
      </c>
      <c r="C442" s="71">
        <f>D442+E442+F442</f>
        <v>9381.2000000000007</v>
      </c>
      <c r="D442" s="4">
        <v>9381.2000000000007</v>
      </c>
      <c r="E442" s="4"/>
      <c r="F442" s="5"/>
    </row>
    <row r="443" spans="2:6" ht="8.4499999999999993" customHeight="1" x14ac:dyDescent="0.2">
      <c r="B443" s="70" t="s">
        <v>1542</v>
      </c>
      <c r="C443" s="4"/>
      <c r="D443" s="4"/>
      <c r="E443" s="4"/>
      <c r="F443" s="5"/>
    </row>
    <row r="444" spans="2:6" ht="8.4499999999999993" customHeight="1" x14ac:dyDescent="0.2">
      <c r="B444" s="70" t="s">
        <v>62</v>
      </c>
      <c r="C444" s="4"/>
      <c r="D444" s="4"/>
      <c r="E444" s="4"/>
      <c r="F444" s="5"/>
    </row>
    <row r="445" spans="2:6" ht="8.4499999999999993" customHeight="1" x14ac:dyDescent="0.2">
      <c r="B445" s="70" t="s">
        <v>1542</v>
      </c>
      <c r="C445" s="4"/>
      <c r="D445" s="4"/>
      <c r="E445" s="4"/>
      <c r="F445" s="5"/>
    </row>
    <row r="446" spans="2:6" ht="8.4499999999999993" customHeight="1" x14ac:dyDescent="0.2">
      <c r="B446" s="70" t="s">
        <v>1539</v>
      </c>
      <c r="C446" s="4"/>
      <c r="D446" s="4"/>
      <c r="E446" s="4"/>
      <c r="F446" s="5"/>
    </row>
    <row r="447" spans="2:6" ht="8.4499999999999993" customHeight="1" x14ac:dyDescent="0.2">
      <c r="B447" s="70" t="s">
        <v>1335</v>
      </c>
      <c r="C447" s="4"/>
      <c r="D447" s="4"/>
      <c r="E447" s="4"/>
      <c r="F447" s="5"/>
    </row>
    <row r="448" spans="2:6" ht="8.4499999999999993" customHeight="1" x14ac:dyDescent="0.2">
      <c r="B448" s="70" t="s">
        <v>648</v>
      </c>
      <c r="C448" s="4"/>
      <c r="D448" s="4"/>
      <c r="E448" s="4"/>
      <c r="F448" s="5"/>
    </row>
    <row r="449" spans="2:6" ht="8.4499999999999993" customHeight="1" x14ac:dyDescent="0.2">
      <c r="B449" s="70" t="s">
        <v>1276</v>
      </c>
      <c r="C449" s="71">
        <f>D449+E449+F449</f>
        <v>9381</v>
      </c>
      <c r="D449" s="4">
        <v>9381</v>
      </c>
      <c r="E449" s="4"/>
      <c r="F449" s="5"/>
    </row>
    <row r="450" spans="2:6" ht="8.4499999999999993" customHeight="1" x14ac:dyDescent="0.2">
      <c r="B450" s="70" t="s">
        <v>1542</v>
      </c>
      <c r="C450" s="4"/>
      <c r="D450" s="4"/>
      <c r="E450" s="4"/>
      <c r="F450" s="5"/>
    </row>
    <row r="451" spans="2:6" ht="8.4499999999999993" customHeight="1" x14ac:dyDescent="0.2">
      <c r="B451" s="67" t="s">
        <v>968</v>
      </c>
      <c r="C451" s="68">
        <v>7035</v>
      </c>
      <c r="D451" s="68">
        <v>7035</v>
      </c>
      <c r="E451" s="4"/>
      <c r="F451" s="5"/>
    </row>
    <row r="452" spans="2:6" ht="8.4499999999999993" customHeight="1" x14ac:dyDescent="0.2">
      <c r="B452" s="70" t="s">
        <v>1542</v>
      </c>
      <c r="C452" s="4"/>
      <c r="D452" s="4"/>
      <c r="E452" s="4"/>
      <c r="F452" s="5"/>
    </row>
    <row r="453" spans="2:6" ht="8.4499999999999993" customHeight="1" x14ac:dyDescent="0.2">
      <c r="B453" s="70" t="s">
        <v>105</v>
      </c>
      <c r="C453" s="4"/>
      <c r="D453" s="4"/>
      <c r="E453" s="4"/>
      <c r="F453" s="5"/>
    </row>
    <row r="454" spans="2:6" ht="8.4499999999999993" customHeight="1" x14ac:dyDescent="0.2">
      <c r="B454" s="70" t="s">
        <v>1542</v>
      </c>
      <c r="C454" s="4"/>
      <c r="D454" s="4"/>
      <c r="E454" s="4"/>
      <c r="F454" s="5"/>
    </row>
    <row r="455" spans="2:6" ht="8.4499999999999993" customHeight="1" x14ac:dyDescent="0.2">
      <c r="B455" s="70" t="s">
        <v>826</v>
      </c>
      <c r="C455" s="4"/>
      <c r="D455" s="4"/>
      <c r="E455" s="4"/>
      <c r="F455" s="5"/>
    </row>
    <row r="456" spans="2:6" ht="8.4499999999999993" customHeight="1" x14ac:dyDescent="0.2">
      <c r="B456" s="70" t="s">
        <v>1542</v>
      </c>
      <c r="C456" s="4"/>
      <c r="D456" s="4"/>
      <c r="E456" s="4"/>
      <c r="F456" s="5"/>
    </row>
    <row r="457" spans="2:6" ht="8.4499999999999993" customHeight="1" x14ac:dyDescent="0.2">
      <c r="B457" s="70" t="s">
        <v>449</v>
      </c>
      <c r="C457" s="4"/>
      <c r="D457" s="4"/>
      <c r="E457" s="4"/>
      <c r="F457" s="5"/>
    </row>
    <row r="458" spans="2:6" ht="8.4499999999999993" customHeight="1" x14ac:dyDescent="0.2">
      <c r="B458" s="70" t="s">
        <v>1542</v>
      </c>
      <c r="C458" s="4"/>
      <c r="D458" s="4"/>
      <c r="E458" s="4"/>
      <c r="F458" s="5"/>
    </row>
    <row r="459" spans="2:6" ht="8.4499999999999993" customHeight="1" x14ac:dyDescent="0.2">
      <c r="B459" s="61" t="s">
        <v>124</v>
      </c>
      <c r="C459" s="65">
        <f>D459+E459+F459</f>
        <v>7035.9</v>
      </c>
      <c r="D459" s="8">
        <v>7035.9</v>
      </c>
      <c r="E459" s="8"/>
      <c r="F459" s="9"/>
    </row>
    <row r="460" spans="2:6" ht="8.4499999999999993" customHeight="1" x14ac:dyDescent="0.2">
      <c r="B460" s="70" t="s">
        <v>1542</v>
      </c>
      <c r="C460" s="4"/>
      <c r="D460" s="4"/>
      <c r="E460" s="4"/>
      <c r="F460" s="5"/>
    </row>
    <row r="461" spans="2:6" ht="8.4499999999999993" customHeight="1" x14ac:dyDescent="0.2">
      <c r="B461" s="70" t="s">
        <v>62</v>
      </c>
      <c r="C461" s="4"/>
      <c r="D461" s="4"/>
      <c r="E461" s="4"/>
      <c r="F461" s="5"/>
    </row>
    <row r="462" spans="2:6" ht="8.4499999999999993" customHeight="1" x14ac:dyDescent="0.2">
      <c r="B462" s="70" t="s">
        <v>1542</v>
      </c>
      <c r="C462" s="4"/>
      <c r="D462" s="4"/>
      <c r="E462" s="4"/>
      <c r="F462" s="5"/>
    </row>
    <row r="463" spans="2:6" ht="8.4499999999999993" customHeight="1" x14ac:dyDescent="0.2">
      <c r="B463" s="70" t="s">
        <v>974</v>
      </c>
      <c r="C463" s="4"/>
      <c r="D463" s="4"/>
      <c r="E463" s="4"/>
      <c r="F463" s="5"/>
    </row>
    <row r="464" spans="2:6" ht="8.4499999999999993" customHeight="1" x14ac:dyDescent="0.2">
      <c r="B464" s="70" t="s">
        <v>1335</v>
      </c>
      <c r="C464" s="4"/>
      <c r="D464" s="4"/>
      <c r="E464" s="4"/>
      <c r="F464" s="5"/>
    </row>
    <row r="465" spans="2:6" ht="8.4499999999999993" customHeight="1" x14ac:dyDescent="0.2">
      <c r="B465" s="70" t="s">
        <v>648</v>
      </c>
      <c r="C465" s="4"/>
      <c r="D465" s="4"/>
      <c r="E465" s="4"/>
      <c r="F465" s="5"/>
    </row>
    <row r="466" spans="2:6" ht="8.4499999999999993" customHeight="1" x14ac:dyDescent="0.2">
      <c r="B466" s="70" t="s">
        <v>1218</v>
      </c>
      <c r="C466" s="71">
        <f>D466+E466+F466</f>
        <v>7035</v>
      </c>
      <c r="D466" s="4">
        <v>7035</v>
      </c>
      <c r="E466" s="4"/>
      <c r="F466" s="5"/>
    </row>
    <row r="467" spans="2:6" ht="8.4499999999999993" customHeight="1" x14ac:dyDescent="0.2">
      <c r="B467" s="70" t="s">
        <v>1542</v>
      </c>
      <c r="C467" s="4"/>
      <c r="D467" s="4"/>
      <c r="E467" s="4"/>
      <c r="F467" s="5"/>
    </row>
    <row r="468" spans="2:6" ht="8.4499999999999993" customHeight="1" x14ac:dyDescent="0.2">
      <c r="B468" s="67" t="s">
        <v>933</v>
      </c>
      <c r="C468" s="68">
        <v>6429</v>
      </c>
      <c r="D468" s="68">
        <v>6429</v>
      </c>
      <c r="E468" s="4"/>
      <c r="F468" s="5"/>
    </row>
    <row r="469" spans="2:6" ht="8.4499999999999993" customHeight="1" x14ac:dyDescent="0.2">
      <c r="B469" s="70" t="s">
        <v>1542</v>
      </c>
      <c r="C469" s="4"/>
      <c r="D469" s="4"/>
      <c r="E469" s="4"/>
      <c r="F469" s="5"/>
    </row>
    <row r="470" spans="2:6" ht="8.4499999999999993" customHeight="1" x14ac:dyDescent="0.2">
      <c r="B470" s="70" t="s">
        <v>105</v>
      </c>
      <c r="C470" s="4"/>
      <c r="D470" s="4"/>
      <c r="E470" s="4"/>
      <c r="F470" s="5"/>
    </row>
    <row r="471" spans="2:6" ht="8.4499999999999993" customHeight="1" x14ac:dyDescent="0.2">
      <c r="B471" s="70" t="s">
        <v>1542</v>
      </c>
      <c r="C471" s="4"/>
      <c r="D471" s="4"/>
      <c r="E471" s="4"/>
      <c r="F471" s="5"/>
    </row>
    <row r="472" spans="2:6" ht="8.4499999999999993" customHeight="1" x14ac:dyDescent="0.2">
      <c r="B472" s="70" t="s">
        <v>356</v>
      </c>
      <c r="C472" s="4"/>
      <c r="D472" s="4"/>
      <c r="E472" s="4"/>
      <c r="F472" s="5"/>
    </row>
    <row r="473" spans="2:6" ht="8.4499999999999993" customHeight="1" x14ac:dyDescent="0.2">
      <c r="B473" s="70" t="s">
        <v>1542</v>
      </c>
      <c r="C473" s="4"/>
      <c r="D473" s="4"/>
      <c r="E473" s="4"/>
      <c r="F473" s="5"/>
    </row>
    <row r="474" spans="2:6" ht="8.4499999999999993" customHeight="1" x14ac:dyDescent="0.2">
      <c r="B474" s="70" t="s">
        <v>1414</v>
      </c>
      <c r="C474" s="4"/>
      <c r="D474" s="4"/>
      <c r="E474" s="4"/>
      <c r="F474" s="5"/>
    </row>
    <row r="475" spans="2:6" ht="8.4499999999999993" customHeight="1" x14ac:dyDescent="0.2">
      <c r="B475" s="70" t="s">
        <v>1542</v>
      </c>
      <c r="C475" s="4"/>
      <c r="D475" s="4"/>
      <c r="E475" s="4"/>
      <c r="F475" s="5"/>
    </row>
    <row r="476" spans="2:6" ht="8.4499999999999993" customHeight="1" x14ac:dyDescent="0.2">
      <c r="B476" s="70" t="s">
        <v>1470</v>
      </c>
      <c r="C476" s="71">
        <f>D476+E476+F476</f>
        <v>6429.1</v>
      </c>
      <c r="D476" s="4">
        <v>6429.1</v>
      </c>
      <c r="E476" s="4"/>
      <c r="F476" s="5"/>
    </row>
    <row r="477" spans="2:6" ht="8.4499999999999993" customHeight="1" x14ac:dyDescent="0.2">
      <c r="B477" s="70" t="s">
        <v>1542</v>
      </c>
      <c r="C477" s="4"/>
      <c r="D477" s="4"/>
      <c r="E477" s="4"/>
      <c r="F477" s="5"/>
    </row>
    <row r="478" spans="2:6" ht="8.4499999999999993" customHeight="1" x14ac:dyDescent="0.2">
      <c r="B478" s="70" t="s">
        <v>62</v>
      </c>
      <c r="C478" s="4"/>
      <c r="D478" s="4"/>
      <c r="E478" s="4"/>
      <c r="F478" s="5"/>
    </row>
    <row r="479" spans="2:6" ht="8.4499999999999993" customHeight="1" x14ac:dyDescent="0.2">
      <c r="B479" s="70" t="s">
        <v>1542</v>
      </c>
      <c r="C479" s="4"/>
      <c r="D479" s="4"/>
      <c r="E479" s="4"/>
      <c r="F479" s="5"/>
    </row>
    <row r="480" spans="2:6" ht="8.4499999999999993" customHeight="1" x14ac:dyDescent="0.2">
      <c r="B480" s="70" t="s">
        <v>1341</v>
      </c>
      <c r="C480" s="4"/>
      <c r="D480" s="4"/>
      <c r="E480" s="4"/>
      <c r="F480" s="5"/>
    </row>
    <row r="481" spans="2:6" ht="8.4499999999999993" customHeight="1" x14ac:dyDescent="0.2">
      <c r="B481" s="70" t="s">
        <v>1335</v>
      </c>
      <c r="C481" s="4"/>
      <c r="D481" s="4"/>
      <c r="E481" s="4"/>
      <c r="F481" s="5"/>
    </row>
    <row r="482" spans="2:6" ht="8.4499999999999993" customHeight="1" x14ac:dyDescent="0.2">
      <c r="B482" s="70" t="s">
        <v>648</v>
      </c>
      <c r="C482" s="4"/>
      <c r="D482" s="4"/>
      <c r="E482" s="4"/>
      <c r="F482" s="5"/>
    </row>
    <row r="483" spans="2:6" ht="8.4499999999999993" customHeight="1" x14ac:dyDescent="0.2">
      <c r="B483" s="70" t="s">
        <v>835</v>
      </c>
      <c r="C483" s="71">
        <f>D483+E483+F483</f>
        <v>6429</v>
      </c>
      <c r="D483" s="4">
        <v>6429</v>
      </c>
      <c r="E483" s="4"/>
      <c r="F483" s="5"/>
    </row>
    <row r="484" spans="2:6" ht="8.4499999999999993" customHeight="1" x14ac:dyDescent="0.2">
      <c r="B484" s="70" t="s">
        <v>1542</v>
      </c>
      <c r="C484" s="4"/>
      <c r="D484" s="4"/>
      <c r="E484" s="4"/>
      <c r="F484" s="5"/>
    </row>
    <row r="485" spans="2:6" ht="8.4499999999999993" customHeight="1" x14ac:dyDescent="0.2">
      <c r="B485" s="67" t="s">
        <v>34</v>
      </c>
      <c r="C485" s="68">
        <v>55991</v>
      </c>
      <c r="D485" s="68">
        <v>39207</v>
      </c>
      <c r="E485" s="68">
        <v>16000</v>
      </c>
      <c r="F485" s="69">
        <v>784</v>
      </c>
    </row>
    <row r="486" spans="2:6" ht="8.4499999999999993" customHeight="1" x14ac:dyDescent="0.2">
      <c r="B486" s="70" t="s">
        <v>1542</v>
      </c>
      <c r="C486" s="4"/>
      <c r="D486" s="4"/>
      <c r="E486" s="4"/>
      <c r="F486" s="5"/>
    </row>
    <row r="487" spans="2:6" ht="8.4499999999999993" customHeight="1" x14ac:dyDescent="0.2">
      <c r="B487" s="70" t="s">
        <v>743</v>
      </c>
      <c r="C487" s="4"/>
      <c r="D487" s="4"/>
      <c r="E487" s="4"/>
      <c r="F487" s="5"/>
    </row>
    <row r="488" spans="2:6" ht="8.4499999999999993" customHeight="1" x14ac:dyDescent="0.2">
      <c r="B488" s="70" t="s">
        <v>1542</v>
      </c>
      <c r="C488" s="4"/>
      <c r="D488" s="4"/>
      <c r="E488" s="4"/>
      <c r="F488" s="5"/>
    </row>
    <row r="489" spans="2:6" ht="8.4499999999999993" customHeight="1" x14ac:dyDescent="0.2">
      <c r="B489" s="70" t="s">
        <v>33</v>
      </c>
      <c r="C489" s="4"/>
      <c r="D489" s="4"/>
      <c r="E489" s="4"/>
      <c r="F489" s="5"/>
    </row>
    <row r="490" spans="2:6" ht="8.4499999999999993" customHeight="1" x14ac:dyDescent="0.2">
      <c r="B490" s="70" t="s">
        <v>1542</v>
      </c>
      <c r="C490" s="4"/>
      <c r="D490" s="4"/>
      <c r="E490" s="4"/>
      <c r="F490" s="5"/>
    </row>
    <row r="491" spans="2:6" ht="8.4499999999999993" customHeight="1" x14ac:dyDescent="0.2">
      <c r="B491" s="70" t="s">
        <v>133</v>
      </c>
      <c r="C491" s="4"/>
      <c r="D491" s="4"/>
      <c r="E491" s="4"/>
      <c r="F491" s="5"/>
    </row>
    <row r="492" spans="2:6" ht="8.4499999999999993" customHeight="1" x14ac:dyDescent="0.2">
      <c r="B492" s="70" t="s">
        <v>1542</v>
      </c>
      <c r="C492" s="4"/>
      <c r="D492" s="4"/>
      <c r="E492" s="4"/>
      <c r="F492" s="5"/>
    </row>
    <row r="493" spans="2:6" ht="8.4499999999999993" customHeight="1" x14ac:dyDescent="0.2">
      <c r="B493" s="70" t="s">
        <v>1435</v>
      </c>
      <c r="C493" s="71">
        <f>D493+E493+F493</f>
        <v>39207.800000000003</v>
      </c>
      <c r="D493" s="4">
        <v>39207.800000000003</v>
      </c>
      <c r="E493" s="4"/>
      <c r="F493" s="5"/>
    </row>
    <row r="494" spans="2:6" ht="8.4499999999999993" customHeight="1" x14ac:dyDescent="0.2">
      <c r="B494" s="70" t="s">
        <v>1542</v>
      </c>
      <c r="C494" s="4"/>
      <c r="D494" s="4"/>
      <c r="E494" s="4"/>
      <c r="F494" s="5"/>
    </row>
    <row r="495" spans="2:6" ht="8.4499999999999993" customHeight="1" x14ac:dyDescent="0.2">
      <c r="B495" s="70" t="s">
        <v>830</v>
      </c>
      <c r="C495" s="4"/>
      <c r="D495" s="4"/>
      <c r="E495" s="4"/>
      <c r="F495" s="5"/>
    </row>
    <row r="496" spans="2:6" ht="8.4499999999999993" customHeight="1" x14ac:dyDescent="0.2">
      <c r="B496" s="70" t="s">
        <v>1542</v>
      </c>
      <c r="C496" s="4"/>
      <c r="D496" s="4"/>
      <c r="E496" s="4"/>
      <c r="F496" s="5"/>
    </row>
    <row r="497" spans="2:6" ht="8.4499999999999993" customHeight="1" x14ac:dyDescent="0.2">
      <c r="B497" s="70" t="s">
        <v>1372</v>
      </c>
      <c r="C497" s="71">
        <f>D497+E497+F497</f>
        <v>16000</v>
      </c>
      <c r="D497" s="4"/>
      <c r="E497" s="4">
        <v>16000</v>
      </c>
      <c r="F497" s="5"/>
    </row>
    <row r="498" spans="2:6" ht="8.4499999999999993" customHeight="1" x14ac:dyDescent="0.2">
      <c r="B498" s="70" t="s">
        <v>1542</v>
      </c>
      <c r="C498" s="4"/>
      <c r="D498" s="4"/>
      <c r="E498" s="4"/>
      <c r="F498" s="5"/>
    </row>
    <row r="499" spans="2:6" ht="8.4499999999999993" customHeight="1" x14ac:dyDescent="0.2">
      <c r="B499" s="70" t="s">
        <v>1094</v>
      </c>
      <c r="C499" s="4"/>
      <c r="D499" s="4"/>
      <c r="E499" s="4"/>
      <c r="F499" s="5"/>
    </row>
    <row r="500" spans="2:6" ht="8.4499999999999993" customHeight="1" x14ac:dyDescent="0.2">
      <c r="B500" s="70" t="s">
        <v>1542</v>
      </c>
      <c r="C500" s="4"/>
      <c r="D500" s="4"/>
      <c r="E500" s="4"/>
      <c r="F500" s="5"/>
    </row>
    <row r="501" spans="2:6" ht="8.4499999999999993" customHeight="1" x14ac:dyDescent="0.2">
      <c r="B501" s="70" t="s">
        <v>756</v>
      </c>
      <c r="C501" s="71">
        <f>D501+E501+F501</f>
        <v>784.1</v>
      </c>
      <c r="D501" s="4"/>
      <c r="E501" s="4"/>
      <c r="F501" s="5">
        <v>784.1</v>
      </c>
    </row>
    <row r="502" spans="2:6" ht="8.4499999999999993" customHeight="1" x14ac:dyDescent="0.2">
      <c r="B502" s="70" t="s">
        <v>1542</v>
      </c>
      <c r="C502" s="4"/>
      <c r="D502" s="4"/>
      <c r="E502" s="4"/>
      <c r="F502" s="5"/>
    </row>
    <row r="503" spans="2:6" ht="8.4499999999999993" customHeight="1" x14ac:dyDescent="0.2">
      <c r="B503" s="70" t="s">
        <v>1121</v>
      </c>
      <c r="C503" s="4"/>
      <c r="D503" s="4"/>
      <c r="E503" s="4"/>
      <c r="F503" s="5"/>
    </row>
    <row r="504" spans="2:6" ht="8.4499999999999993" customHeight="1" x14ac:dyDescent="0.2">
      <c r="B504" s="70" t="s">
        <v>1542</v>
      </c>
      <c r="C504" s="4"/>
      <c r="D504" s="4"/>
      <c r="E504" s="4"/>
      <c r="F504" s="5"/>
    </row>
    <row r="505" spans="2:6" ht="8.4499999999999993" customHeight="1" x14ac:dyDescent="0.2">
      <c r="B505" s="70" t="s">
        <v>982</v>
      </c>
      <c r="C505" s="4"/>
      <c r="D505" s="4"/>
      <c r="E505" s="4"/>
      <c r="F505" s="5"/>
    </row>
    <row r="506" spans="2:6" ht="8.4499999999999993" customHeight="1" x14ac:dyDescent="0.2">
      <c r="B506" s="70" t="s">
        <v>291</v>
      </c>
      <c r="C506" s="4"/>
      <c r="D506" s="4"/>
      <c r="E506" s="4"/>
      <c r="F506" s="5"/>
    </row>
    <row r="507" spans="2:6" ht="8.4499999999999993" customHeight="1" x14ac:dyDescent="0.2">
      <c r="B507" s="70" t="s">
        <v>1430</v>
      </c>
      <c r="C507" s="4"/>
      <c r="D507" s="4"/>
      <c r="E507" s="4"/>
      <c r="F507" s="5"/>
    </row>
    <row r="508" spans="2:6" ht="8.4499999999999993" customHeight="1" x14ac:dyDescent="0.2">
      <c r="B508" s="70" t="s">
        <v>1525</v>
      </c>
      <c r="C508" s="71">
        <f>D508+E508+F508</f>
        <v>55991</v>
      </c>
      <c r="D508" s="4">
        <v>39207</v>
      </c>
      <c r="E508" s="4">
        <v>16000</v>
      </c>
      <c r="F508" s="5">
        <v>784</v>
      </c>
    </row>
    <row r="509" spans="2:6" ht="8.4499999999999993" customHeight="1" x14ac:dyDescent="0.2">
      <c r="B509" s="70" t="s">
        <v>1542</v>
      </c>
      <c r="C509" s="4"/>
      <c r="D509" s="4"/>
      <c r="E509" s="4"/>
      <c r="F509" s="5"/>
    </row>
    <row r="510" spans="2:6" ht="8.4499999999999993" customHeight="1" x14ac:dyDescent="0.2">
      <c r="B510" s="67" t="s">
        <v>209</v>
      </c>
      <c r="C510" s="68">
        <v>21791</v>
      </c>
      <c r="D510" s="68">
        <v>16570</v>
      </c>
      <c r="E510" s="68">
        <v>4890</v>
      </c>
      <c r="F510" s="69">
        <v>331</v>
      </c>
    </row>
    <row r="511" spans="2:6" ht="8.4499999999999993" customHeight="1" x14ac:dyDescent="0.2">
      <c r="B511" s="70" t="s">
        <v>1542</v>
      </c>
      <c r="C511" s="4"/>
      <c r="D511" s="4"/>
      <c r="E511" s="4"/>
      <c r="F511" s="5"/>
    </row>
    <row r="512" spans="2:6" ht="8.4499999999999993" customHeight="1" x14ac:dyDescent="0.2">
      <c r="B512" s="70" t="s">
        <v>743</v>
      </c>
      <c r="C512" s="4"/>
      <c r="D512" s="4"/>
      <c r="E512" s="4"/>
      <c r="F512" s="5"/>
    </row>
    <row r="513" spans="2:6" ht="8.4499999999999993" customHeight="1" x14ac:dyDescent="0.2">
      <c r="B513" s="70" t="s">
        <v>1542</v>
      </c>
      <c r="C513" s="4"/>
      <c r="D513" s="4"/>
      <c r="E513" s="4"/>
      <c r="F513" s="5"/>
    </row>
    <row r="514" spans="2:6" ht="8.4499999999999993" customHeight="1" x14ac:dyDescent="0.2">
      <c r="B514" s="70" t="s">
        <v>1449</v>
      </c>
      <c r="C514" s="4"/>
      <c r="D514" s="4"/>
      <c r="E514" s="4"/>
      <c r="F514" s="5"/>
    </row>
    <row r="515" spans="2:6" ht="8.4499999999999993" customHeight="1" x14ac:dyDescent="0.2">
      <c r="B515" s="70" t="s">
        <v>1542</v>
      </c>
      <c r="C515" s="4"/>
      <c r="D515" s="4"/>
      <c r="E515" s="4"/>
      <c r="F515" s="5"/>
    </row>
    <row r="516" spans="2:6" ht="8.4499999999999993" customHeight="1" x14ac:dyDescent="0.2">
      <c r="B516" s="70" t="s">
        <v>587</v>
      </c>
      <c r="C516" s="4"/>
      <c r="D516" s="4"/>
      <c r="E516" s="4"/>
      <c r="F516" s="5"/>
    </row>
    <row r="517" spans="2:6" ht="8.4499999999999993" customHeight="1" x14ac:dyDescent="0.2">
      <c r="B517" s="70" t="s">
        <v>1542</v>
      </c>
      <c r="C517" s="4"/>
      <c r="D517" s="4"/>
      <c r="E517" s="4"/>
      <c r="F517" s="5"/>
    </row>
    <row r="518" spans="2:6" ht="8.4499999999999993" customHeight="1" x14ac:dyDescent="0.2">
      <c r="B518" s="70" t="s">
        <v>628</v>
      </c>
      <c r="C518" s="71">
        <f>D518+E518+F518</f>
        <v>16570.3</v>
      </c>
      <c r="D518" s="4">
        <v>16570.3</v>
      </c>
      <c r="E518" s="4"/>
      <c r="F518" s="5"/>
    </row>
    <row r="519" spans="2:6" ht="8.4499999999999993" customHeight="1" x14ac:dyDescent="0.2">
      <c r="B519" s="70" t="s">
        <v>1542</v>
      </c>
      <c r="C519" s="4"/>
      <c r="D519" s="4"/>
      <c r="E519" s="4"/>
      <c r="F519" s="5"/>
    </row>
    <row r="520" spans="2:6" ht="8.4499999999999993" customHeight="1" x14ac:dyDescent="0.2">
      <c r="B520" s="70" t="s">
        <v>830</v>
      </c>
      <c r="C520" s="4"/>
      <c r="D520" s="4"/>
      <c r="E520" s="4"/>
      <c r="F520" s="5"/>
    </row>
    <row r="521" spans="2:6" ht="8.4499999999999993" customHeight="1" x14ac:dyDescent="0.2">
      <c r="B521" s="70" t="s">
        <v>1542</v>
      </c>
      <c r="C521" s="4"/>
      <c r="D521" s="4"/>
      <c r="E521" s="4"/>
      <c r="F521" s="5"/>
    </row>
    <row r="522" spans="2:6" ht="8.4499999999999993" customHeight="1" x14ac:dyDescent="0.2">
      <c r="B522" s="70" t="s">
        <v>294</v>
      </c>
      <c r="C522" s="71">
        <f>D522+E522+F522</f>
        <v>4890</v>
      </c>
      <c r="D522" s="4"/>
      <c r="E522" s="4">
        <v>4890</v>
      </c>
      <c r="F522" s="5"/>
    </row>
    <row r="523" spans="2:6" ht="8.4499999999999993" customHeight="1" x14ac:dyDescent="0.2">
      <c r="B523" s="70" t="s">
        <v>1542</v>
      </c>
      <c r="C523" s="4"/>
      <c r="D523" s="4"/>
      <c r="E523" s="4"/>
      <c r="F523" s="5"/>
    </row>
    <row r="524" spans="2:6" ht="8.4499999999999993" customHeight="1" x14ac:dyDescent="0.2">
      <c r="B524" s="61" t="s">
        <v>1094</v>
      </c>
      <c r="C524" s="8"/>
      <c r="D524" s="8"/>
      <c r="E524" s="8"/>
      <c r="F524" s="9"/>
    </row>
    <row r="525" spans="2:6" ht="8.4499999999999993" customHeight="1" x14ac:dyDescent="0.2">
      <c r="B525" s="70" t="s">
        <v>1542</v>
      </c>
      <c r="C525" s="4"/>
      <c r="D525" s="4"/>
      <c r="E525" s="4"/>
      <c r="F525" s="5"/>
    </row>
    <row r="526" spans="2:6" ht="8.4499999999999993" customHeight="1" x14ac:dyDescent="0.2">
      <c r="B526" s="70" t="s">
        <v>5</v>
      </c>
      <c r="C526" s="71">
        <f>D526+E526+F526</f>
        <v>331.4</v>
      </c>
      <c r="D526" s="4"/>
      <c r="E526" s="4"/>
      <c r="F526" s="5">
        <v>331.4</v>
      </c>
    </row>
    <row r="527" spans="2:6" ht="8.4499999999999993" customHeight="1" x14ac:dyDescent="0.2">
      <c r="B527" s="70" t="s">
        <v>1542</v>
      </c>
      <c r="C527" s="4"/>
      <c r="D527" s="4"/>
      <c r="E527" s="4"/>
      <c r="F527" s="5"/>
    </row>
    <row r="528" spans="2:6" ht="8.4499999999999993" customHeight="1" x14ac:dyDescent="0.2">
      <c r="B528" s="70" t="s">
        <v>1121</v>
      </c>
      <c r="C528" s="4"/>
      <c r="D528" s="4"/>
      <c r="E528" s="4"/>
      <c r="F528" s="5"/>
    </row>
    <row r="529" spans="2:6" ht="8.4499999999999993" customHeight="1" x14ac:dyDescent="0.2">
      <c r="B529" s="70" t="s">
        <v>1542</v>
      </c>
      <c r="C529" s="4"/>
      <c r="D529" s="4"/>
      <c r="E529" s="4"/>
      <c r="F529" s="5"/>
    </row>
    <row r="530" spans="2:6" ht="8.4499999999999993" customHeight="1" x14ac:dyDescent="0.2">
      <c r="B530" s="70" t="s">
        <v>680</v>
      </c>
      <c r="C530" s="4"/>
      <c r="D530" s="4"/>
      <c r="E530" s="4"/>
      <c r="F530" s="5"/>
    </row>
    <row r="531" spans="2:6" ht="8.4499999999999993" customHeight="1" x14ac:dyDescent="0.2">
      <c r="B531" s="70" t="s">
        <v>474</v>
      </c>
      <c r="C531" s="4"/>
      <c r="D531" s="4"/>
      <c r="E531" s="4"/>
      <c r="F531" s="5"/>
    </row>
    <row r="532" spans="2:6" ht="8.4499999999999993" customHeight="1" x14ac:dyDescent="0.2">
      <c r="B532" s="70" t="s">
        <v>1115</v>
      </c>
      <c r="C532" s="4"/>
      <c r="D532" s="4"/>
      <c r="E532" s="4"/>
      <c r="F532" s="5"/>
    </row>
    <row r="533" spans="2:6" ht="8.4499999999999993" customHeight="1" x14ac:dyDescent="0.2">
      <c r="B533" s="70" t="s">
        <v>717</v>
      </c>
      <c r="C533" s="71">
        <f>D533+E533+F533</f>
        <v>21791</v>
      </c>
      <c r="D533" s="4">
        <v>16570</v>
      </c>
      <c r="E533" s="4">
        <v>4890</v>
      </c>
      <c r="F533" s="5">
        <v>331</v>
      </c>
    </row>
    <row r="534" spans="2:6" ht="8.4499999999999993" customHeight="1" x14ac:dyDescent="0.2">
      <c r="B534" s="70" t="s">
        <v>1542</v>
      </c>
      <c r="C534" s="4"/>
      <c r="D534" s="4"/>
      <c r="E534" s="4"/>
      <c r="F534" s="5"/>
    </row>
    <row r="535" spans="2:6" ht="8.4499999999999993" customHeight="1" x14ac:dyDescent="0.2">
      <c r="B535" s="67" t="s">
        <v>1203</v>
      </c>
      <c r="C535" s="68">
        <v>98574</v>
      </c>
      <c r="D535" s="68">
        <v>97611</v>
      </c>
      <c r="E535" s="4"/>
      <c r="F535" s="69">
        <v>963</v>
      </c>
    </row>
    <row r="536" spans="2:6" ht="8.4499999999999993" customHeight="1" x14ac:dyDescent="0.2">
      <c r="B536" s="70" t="s">
        <v>1542</v>
      </c>
      <c r="C536" s="4"/>
      <c r="D536" s="4"/>
      <c r="E536" s="4"/>
      <c r="F536" s="5"/>
    </row>
    <row r="537" spans="2:6" ht="8.4499999999999993" customHeight="1" x14ac:dyDescent="0.2">
      <c r="B537" s="70" t="s">
        <v>105</v>
      </c>
      <c r="C537" s="4"/>
      <c r="D537" s="4"/>
      <c r="E537" s="4"/>
      <c r="F537" s="5"/>
    </row>
    <row r="538" spans="2:6" ht="8.4499999999999993" customHeight="1" x14ac:dyDescent="0.2">
      <c r="B538" s="70" t="s">
        <v>1542</v>
      </c>
      <c r="C538" s="4"/>
      <c r="D538" s="4"/>
      <c r="E538" s="4"/>
      <c r="F538" s="5"/>
    </row>
    <row r="539" spans="2:6" ht="8.4499999999999993" customHeight="1" x14ac:dyDescent="0.2">
      <c r="B539" s="70" t="s">
        <v>1300</v>
      </c>
      <c r="C539" s="4"/>
      <c r="D539" s="4"/>
      <c r="E539" s="4"/>
      <c r="F539" s="5"/>
    </row>
    <row r="540" spans="2:6" ht="8.4499999999999993" customHeight="1" x14ac:dyDescent="0.2">
      <c r="B540" s="70" t="s">
        <v>1542</v>
      </c>
      <c r="C540" s="4"/>
      <c r="D540" s="4"/>
      <c r="E540" s="4"/>
      <c r="F540" s="5"/>
    </row>
    <row r="541" spans="2:6" ht="8.4499999999999993" customHeight="1" x14ac:dyDescent="0.2">
      <c r="B541" s="70" t="s">
        <v>782</v>
      </c>
      <c r="C541" s="4"/>
      <c r="D541" s="4"/>
      <c r="E541" s="4"/>
      <c r="F541" s="5"/>
    </row>
    <row r="542" spans="2:6" ht="8.4499999999999993" customHeight="1" x14ac:dyDescent="0.2">
      <c r="B542" s="70" t="s">
        <v>1542</v>
      </c>
      <c r="C542" s="4"/>
      <c r="D542" s="4"/>
      <c r="E542" s="4"/>
      <c r="F542" s="5"/>
    </row>
    <row r="543" spans="2:6" ht="8.4499999999999993" customHeight="1" x14ac:dyDescent="0.2">
      <c r="B543" s="70" t="s">
        <v>545</v>
      </c>
      <c r="C543" s="71">
        <f>D543+E543+F543</f>
        <v>97611.9</v>
      </c>
      <c r="D543" s="4">
        <v>97611.9</v>
      </c>
      <c r="E543" s="4"/>
      <c r="F543" s="5"/>
    </row>
    <row r="544" spans="2:6" ht="8.4499999999999993" customHeight="1" x14ac:dyDescent="0.2">
      <c r="B544" s="70" t="s">
        <v>1542</v>
      </c>
      <c r="C544" s="4"/>
      <c r="D544" s="4"/>
      <c r="E544" s="4"/>
      <c r="F544" s="5"/>
    </row>
    <row r="545" spans="2:6" ht="8.4499999999999993" customHeight="1" x14ac:dyDescent="0.2">
      <c r="B545" s="70" t="s">
        <v>858</v>
      </c>
      <c r="C545" s="4"/>
      <c r="D545" s="4"/>
      <c r="E545" s="4"/>
      <c r="F545" s="5"/>
    </row>
    <row r="546" spans="2:6" ht="8.4499999999999993" customHeight="1" x14ac:dyDescent="0.2">
      <c r="B546" s="70" t="s">
        <v>1542</v>
      </c>
      <c r="C546" s="4"/>
      <c r="D546" s="4"/>
      <c r="E546" s="4"/>
      <c r="F546" s="5"/>
    </row>
    <row r="547" spans="2:6" ht="8.4499999999999993" customHeight="1" x14ac:dyDescent="0.2">
      <c r="B547" s="70" t="s">
        <v>381</v>
      </c>
      <c r="C547" s="71">
        <f>D547+E547+F547</f>
        <v>963.5</v>
      </c>
      <c r="D547" s="4"/>
      <c r="E547" s="4"/>
      <c r="F547" s="5">
        <v>963.5</v>
      </c>
    </row>
    <row r="548" spans="2:6" ht="8.4499999999999993" customHeight="1" x14ac:dyDescent="0.2">
      <c r="B548" s="70" t="s">
        <v>1542</v>
      </c>
      <c r="C548" s="4"/>
      <c r="D548" s="4"/>
      <c r="E548" s="4"/>
      <c r="F548" s="5"/>
    </row>
    <row r="549" spans="2:6" ht="8.4499999999999993" customHeight="1" x14ac:dyDescent="0.2">
      <c r="B549" s="70" t="s">
        <v>749</v>
      </c>
      <c r="C549" s="4"/>
      <c r="D549" s="4"/>
      <c r="E549" s="4"/>
      <c r="F549" s="5"/>
    </row>
    <row r="550" spans="2:6" ht="8.4499999999999993" customHeight="1" x14ac:dyDescent="0.2">
      <c r="B550" s="70" t="s">
        <v>1542</v>
      </c>
      <c r="C550" s="4"/>
      <c r="D550" s="4"/>
      <c r="E550" s="4"/>
      <c r="F550" s="5"/>
    </row>
    <row r="551" spans="2:6" ht="8.4499999999999993" customHeight="1" x14ac:dyDescent="0.2">
      <c r="B551" s="70" t="s">
        <v>1169</v>
      </c>
      <c r="C551" s="4"/>
      <c r="D551" s="4"/>
      <c r="E551" s="4"/>
      <c r="F551" s="5"/>
    </row>
    <row r="552" spans="2:6" ht="8.4499999999999993" customHeight="1" x14ac:dyDescent="0.2">
      <c r="B552" s="70" t="s">
        <v>1335</v>
      </c>
      <c r="C552" s="4"/>
      <c r="D552" s="4"/>
      <c r="E552" s="4"/>
      <c r="F552" s="5"/>
    </row>
    <row r="553" spans="2:6" ht="8.4499999999999993" customHeight="1" x14ac:dyDescent="0.2">
      <c r="B553" s="70" t="s">
        <v>104</v>
      </c>
      <c r="C553" s="4"/>
      <c r="D553" s="4"/>
      <c r="E553" s="4"/>
      <c r="F553" s="5"/>
    </row>
    <row r="554" spans="2:6" ht="8.4499999999999993" customHeight="1" x14ac:dyDescent="0.2">
      <c r="B554" s="70" t="s">
        <v>1180</v>
      </c>
      <c r="C554" s="71">
        <f>D554+E554+F554</f>
        <v>98574</v>
      </c>
      <c r="D554" s="4">
        <v>97611</v>
      </c>
      <c r="E554" s="4"/>
      <c r="F554" s="5">
        <v>963</v>
      </c>
    </row>
    <row r="555" spans="2:6" ht="8.4499999999999993" customHeight="1" x14ac:dyDescent="0.2">
      <c r="B555" s="70" t="s">
        <v>1542</v>
      </c>
      <c r="C555" s="4"/>
      <c r="D555" s="4"/>
      <c r="E555" s="4"/>
      <c r="F555" s="5"/>
    </row>
    <row r="556" spans="2:6" ht="8.4499999999999993" customHeight="1" x14ac:dyDescent="0.2">
      <c r="B556" s="67" t="s">
        <v>370</v>
      </c>
      <c r="C556" s="68">
        <v>6835</v>
      </c>
      <c r="D556" s="68">
        <v>6835</v>
      </c>
      <c r="E556" s="4"/>
      <c r="F556" s="5"/>
    </row>
    <row r="557" spans="2:6" ht="8.4499999999999993" customHeight="1" x14ac:dyDescent="0.2">
      <c r="B557" s="70" t="s">
        <v>1542</v>
      </c>
      <c r="C557" s="4"/>
      <c r="D557" s="4"/>
      <c r="E557" s="4"/>
      <c r="F557" s="5"/>
    </row>
    <row r="558" spans="2:6" ht="8.4499999999999993" customHeight="1" x14ac:dyDescent="0.2">
      <c r="B558" s="70" t="s">
        <v>1183</v>
      </c>
      <c r="C558" s="4"/>
      <c r="D558" s="4"/>
      <c r="E558" s="4"/>
      <c r="F558" s="5"/>
    </row>
    <row r="559" spans="2:6" ht="8.4499999999999993" customHeight="1" x14ac:dyDescent="0.2">
      <c r="B559" s="70" t="s">
        <v>1542</v>
      </c>
      <c r="C559" s="4"/>
      <c r="D559" s="4"/>
      <c r="E559" s="4"/>
      <c r="F559" s="5"/>
    </row>
    <row r="560" spans="2:6" ht="8.4499999999999993" customHeight="1" x14ac:dyDescent="0.2">
      <c r="B560" s="70" t="s">
        <v>534</v>
      </c>
      <c r="C560" s="4"/>
      <c r="D560" s="4"/>
      <c r="E560" s="4"/>
      <c r="F560" s="5"/>
    </row>
    <row r="561" spans="2:6" ht="8.4499999999999993" customHeight="1" x14ac:dyDescent="0.2">
      <c r="B561" s="70" t="s">
        <v>1542</v>
      </c>
      <c r="C561" s="4"/>
      <c r="D561" s="4"/>
      <c r="E561" s="4"/>
      <c r="F561" s="5"/>
    </row>
    <row r="562" spans="2:6" ht="8.4499999999999993" customHeight="1" x14ac:dyDescent="0.2">
      <c r="B562" s="70" t="s">
        <v>498</v>
      </c>
      <c r="C562" s="4"/>
      <c r="D562" s="4"/>
      <c r="E562" s="4"/>
      <c r="F562" s="5"/>
    </row>
    <row r="563" spans="2:6" ht="8.4499999999999993" customHeight="1" x14ac:dyDescent="0.2">
      <c r="B563" s="70" t="s">
        <v>1542</v>
      </c>
      <c r="C563" s="4"/>
      <c r="D563" s="4"/>
      <c r="E563" s="4"/>
      <c r="F563" s="5"/>
    </row>
    <row r="564" spans="2:6" ht="8.4499999999999993" customHeight="1" x14ac:dyDescent="0.2">
      <c r="B564" s="70" t="s">
        <v>913</v>
      </c>
      <c r="C564" s="71">
        <f>D564+E564+F564</f>
        <v>6835.5</v>
      </c>
      <c r="D564" s="4">
        <v>6835.5</v>
      </c>
      <c r="E564" s="4"/>
      <c r="F564" s="5"/>
    </row>
    <row r="565" spans="2:6" ht="8.4499999999999993" customHeight="1" x14ac:dyDescent="0.2">
      <c r="B565" s="70" t="s">
        <v>1542</v>
      </c>
      <c r="C565" s="4"/>
      <c r="D565" s="4"/>
      <c r="E565" s="4"/>
      <c r="F565" s="5"/>
    </row>
    <row r="566" spans="2:6" ht="8.4499999999999993" customHeight="1" x14ac:dyDescent="0.2">
      <c r="B566" s="70" t="s">
        <v>62</v>
      </c>
      <c r="C566" s="4"/>
      <c r="D566" s="4"/>
      <c r="E566" s="4"/>
      <c r="F566" s="5"/>
    </row>
    <row r="567" spans="2:6" ht="8.4499999999999993" customHeight="1" x14ac:dyDescent="0.2">
      <c r="B567" s="70" t="s">
        <v>1542</v>
      </c>
      <c r="C567" s="4"/>
      <c r="D567" s="4"/>
      <c r="E567" s="4"/>
      <c r="F567" s="5"/>
    </row>
    <row r="568" spans="2:6" ht="8.4499999999999993" customHeight="1" x14ac:dyDescent="0.2">
      <c r="B568" s="70" t="s">
        <v>1024</v>
      </c>
      <c r="C568" s="4"/>
      <c r="D568" s="4"/>
      <c r="E568" s="4"/>
      <c r="F568" s="5"/>
    </row>
    <row r="569" spans="2:6" ht="8.4499999999999993" customHeight="1" x14ac:dyDescent="0.2">
      <c r="B569" s="70" t="s">
        <v>1335</v>
      </c>
      <c r="C569" s="4"/>
      <c r="D569" s="4"/>
      <c r="E569" s="4"/>
      <c r="F569" s="5"/>
    </row>
    <row r="570" spans="2:6" ht="8.4499999999999993" customHeight="1" x14ac:dyDescent="0.2">
      <c r="B570" s="70" t="s">
        <v>648</v>
      </c>
      <c r="C570" s="4"/>
      <c r="D570" s="4"/>
      <c r="E570" s="4"/>
      <c r="F570" s="5"/>
    </row>
    <row r="571" spans="2:6" ht="8.4499999999999993" customHeight="1" x14ac:dyDescent="0.2">
      <c r="B571" s="70" t="s">
        <v>939</v>
      </c>
      <c r="C571" s="71">
        <f>D571+E571+F571</f>
        <v>6835</v>
      </c>
      <c r="D571" s="4">
        <v>6835</v>
      </c>
      <c r="E571" s="4"/>
      <c r="F571" s="5"/>
    </row>
    <row r="572" spans="2:6" ht="8.4499999999999993" customHeight="1" x14ac:dyDescent="0.2">
      <c r="B572" s="70" t="s">
        <v>1542</v>
      </c>
      <c r="C572" s="4"/>
      <c r="D572" s="4"/>
      <c r="E572" s="4"/>
      <c r="F572" s="5"/>
    </row>
    <row r="573" spans="2:6" ht="8.4499999999999993" customHeight="1" x14ac:dyDescent="0.2">
      <c r="B573" s="67" t="s">
        <v>1099</v>
      </c>
      <c r="C573" s="68">
        <v>5281</v>
      </c>
      <c r="D573" s="68">
        <v>5281</v>
      </c>
      <c r="E573" s="4"/>
      <c r="F573" s="5"/>
    </row>
    <row r="574" spans="2:6" ht="8.4499999999999993" customHeight="1" x14ac:dyDescent="0.2">
      <c r="B574" s="70" t="s">
        <v>1542</v>
      </c>
      <c r="C574" s="4"/>
      <c r="D574" s="4"/>
      <c r="E574" s="4"/>
      <c r="F574" s="5"/>
    </row>
    <row r="575" spans="2:6" ht="8.4499999999999993" customHeight="1" x14ac:dyDescent="0.2">
      <c r="B575" s="70" t="s">
        <v>1183</v>
      </c>
      <c r="C575" s="4"/>
      <c r="D575" s="4"/>
      <c r="E575" s="4"/>
      <c r="F575" s="5"/>
    </row>
    <row r="576" spans="2:6" ht="8.4499999999999993" customHeight="1" x14ac:dyDescent="0.2">
      <c r="B576" s="70" t="s">
        <v>1542</v>
      </c>
      <c r="C576" s="4"/>
      <c r="D576" s="4"/>
      <c r="E576" s="4"/>
      <c r="F576" s="5"/>
    </row>
    <row r="577" spans="2:6" ht="8.4499999999999993" customHeight="1" x14ac:dyDescent="0.2">
      <c r="B577" s="70" t="s">
        <v>1426</v>
      </c>
      <c r="C577" s="4"/>
      <c r="D577" s="4"/>
      <c r="E577" s="4"/>
      <c r="F577" s="5"/>
    </row>
    <row r="578" spans="2:6" ht="8.4499999999999993" customHeight="1" x14ac:dyDescent="0.2">
      <c r="B578" s="70" t="s">
        <v>1542</v>
      </c>
      <c r="C578" s="4"/>
      <c r="D578" s="4"/>
      <c r="E578" s="4"/>
      <c r="F578" s="5"/>
    </row>
    <row r="579" spans="2:6" ht="8.4499999999999993" customHeight="1" x14ac:dyDescent="0.2">
      <c r="B579" s="70" t="s">
        <v>815</v>
      </c>
      <c r="C579" s="4"/>
      <c r="D579" s="4"/>
      <c r="E579" s="4"/>
      <c r="F579" s="5"/>
    </row>
    <row r="580" spans="2:6" ht="8.4499999999999993" customHeight="1" x14ac:dyDescent="0.2">
      <c r="B580" s="70" t="s">
        <v>1542</v>
      </c>
      <c r="C580" s="4"/>
      <c r="D580" s="4"/>
      <c r="E580" s="4"/>
      <c r="F580" s="5"/>
    </row>
    <row r="581" spans="2:6" ht="8.4499999999999993" customHeight="1" x14ac:dyDescent="0.2">
      <c r="B581" s="70" t="s">
        <v>1161</v>
      </c>
      <c r="C581" s="71">
        <f>D581+E581+F581</f>
        <v>5281.9</v>
      </c>
      <c r="D581" s="4">
        <v>5281.9</v>
      </c>
      <c r="E581" s="4"/>
      <c r="F581" s="5"/>
    </row>
    <row r="582" spans="2:6" ht="8.4499999999999993" customHeight="1" x14ac:dyDescent="0.2">
      <c r="B582" s="70" t="s">
        <v>1542</v>
      </c>
      <c r="C582" s="4"/>
      <c r="D582" s="4"/>
      <c r="E582" s="4"/>
      <c r="F582" s="5"/>
    </row>
    <row r="583" spans="2:6" ht="8.4499999999999993" customHeight="1" x14ac:dyDescent="0.2">
      <c r="B583" s="70" t="s">
        <v>62</v>
      </c>
      <c r="C583" s="4"/>
      <c r="D583" s="4"/>
      <c r="E583" s="4"/>
      <c r="F583" s="5"/>
    </row>
    <row r="584" spans="2:6" ht="8.4499999999999993" customHeight="1" x14ac:dyDescent="0.2">
      <c r="B584" s="70" t="s">
        <v>1542</v>
      </c>
      <c r="C584" s="4"/>
      <c r="D584" s="4"/>
      <c r="E584" s="4"/>
      <c r="F584" s="5"/>
    </row>
    <row r="585" spans="2:6" ht="8.4499999999999993" customHeight="1" x14ac:dyDescent="0.2">
      <c r="B585" s="70" t="s">
        <v>659</v>
      </c>
      <c r="C585" s="4"/>
      <c r="D585" s="4"/>
      <c r="E585" s="4"/>
      <c r="F585" s="5"/>
    </row>
    <row r="586" spans="2:6" ht="8.4499999999999993" customHeight="1" x14ac:dyDescent="0.2">
      <c r="B586" s="70" t="s">
        <v>1335</v>
      </c>
      <c r="C586" s="4"/>
      <c r="D586" s="4"/>
      <c r="E586" s="4"/>
      <c r="F586" s="5"/>
    </row>
    <row r="587" spans="2:6" ht="8.4499999999999993" customHeight="1" x14ac:dyDescent="0.2">
      <c r="B587" s="70" t="s">
        <v>648</v>
      </c>
      <c r="C587" s="4"/>
      <c r="D587" s="4"/>
      <c r="E587" s="4"/>
      <c r="F587" s="5"/>
    </row>
    <row r="588" spans="2:6" ht="8.4499999999999993" customHeight="1" x14ac:dyDescent="0.2">
      <c r="B588" s="70" t="s">
        <v>1537</v>
      </c>
      <c r="C588" s="71">
        <f>D588+E588+F588</f>
        <v>5281</v>
      </c>
      <c r="D588" s="4">
        <v>5281</v>
      </c>
      <c r="E588" s="4"/>
      <c r="F588" s="5"/>
    </row>
    <row r="589" spans="2:6" ht="8.4499999999999993" customHeight="1" x14ac:dyDescent="0.2">
      <c r="B589" s="61" t="s">
        <v>1542</v>
      </c>
      <c r="C589" s="8"/>
      <c r="D589" s="8"/>
      <c r="E589" s="8"/>
      <c r="F589" s="9"/>
    </row>
    <row r="590" spans="2:6" ht="8.4499999999999993" customHeight="1" x14ac:dyDescent="0.2">
      <c r="B590" s="67" t="s">
        <v>95</v>
      </c>
      <c r="C590" s="68">
        <v>5281</v>
      </c>
      <c r="D590" s="68">
        <v>5281</v>
      </c>
      <c r="E590" s="4"/>
      <c r="F590" s="5"/>
    </row>
    <row r="591" spans="2:6" ht="8.4499999999999993" customHeight="1" x14ac:dyDescent="0.2">
      <c r="B591" s="70" t="s">
        <v>1542</v>
      </c>
      <c r="C591" s="4"/>
      <c r="D591" s="4"/>
      <c r="E591" s="4"/>
      <c r="F591" s="5"/>
    </row>
    <row r="592" spans="2:6" ht="8.4499999999999993" customHeight="1" x14ac:dyDescent="0.2">
      <c r="B592" s="70" t="s">
        <v>1183</v>
      </c>
      <c r="C592" s="4"/>
      <c r="D592" s="4"/>
      <c r="E592" s="4"/>
      <c r="F592" s="5"/>
    </row>
    <row r="593" spans="2:6" ht="8.4499999999999993" customHeight="1" x14ac:dyDescent="0.2">
      <c r="B593" s="70" t="s">
        <v>1542</v>
      </c>
      <c r="C593" s="4"/>
      <c r="D593" s="4"/>
      <c r="E593" s="4"/>
      <c r="F593" s="5"/>
    </row>
    <row r="594" spans="2:6" ht="8.4499999999999993" customHeight="1" x14ac:dyDescent="0.2">
      <c r="B594" s="70" t="s">
        <v>1426</v>
      </c>
      <c r="C594" s="4"/>
      <c r="D594" s="4"/>
      <c r="E594" s="4"/>
      <c r="F594" s="5"/>
    </row>
    <row r="595" spans="2:6" ht="8.4499999999999993" customHeight="1" x14ac:dyDescent="0.2">
      <c r="B595" s="70" t="s">
        <v>1542</v>
      </c>
      <c r="C595" s="4"/>
      <c r="D595" s="4"/>
      <c r="E595" s="4"/>
      <c r="F595" s="5"/>
    </row>
    <row r="596" spans="2:6" ht="8.4499999999999993" customHeight="1" x14ac:dyDescent="0.2">
      <c r="B596" s="70" t="s">
        <v>815</v>
      </c>
      <c r="C596" s="4"/>
      <c r="D596" s="4"/>
      <c r="E596" s="4"/>
      <c r="F596" s="5"/>
    </row>
    <row r="597" spans="2:6" ht="8.4499999999999993" customHeight="1" x14ac:dyDescent="0.2">
      <c r="B597" s="70" t="s">
        <v>1542</v>
      </c>
      <c r="C597" s="4"/>
      <c r="D597" s="4"/>
      <c r="E597" s="4"/>
      <c r="F597" s="5"/>
    </row>
    <row r="598" spans="2:6" ht="8.4499999999999993" customHeight="1" x14ac:dyDescent="0.2">
      <c r="B598" s="70" t="s">
        <v>1161</v>
      </c>
      <c r="C598" s="71">
        <f>D598+E598+F598</f>
        <v>5281.9</v>
      </c>
      <c r="D598" s="4">
        <v>5281.9</v>
      </c>
      <c r="E598" s="4"/>
      <c r="F598" s="5"/>
    </row>
    <row r="599" spans="2:6" ht="8.4499999999999993" customHeight="1" x14ac:dyDescent="0.2">
      <c r="B599" s="70" t="s">
        <v>1542</v>
      </c>
      <c r="C599" s="4"/>
      <c r="D599" s="4"/>
      <c r="E599" s="4"/>
      <c r="F599" s="5"/>
    </row>
    <row r="600" spans="2:6" ht="8.4499999999999993" customHeight="1" x14ac:dyDescent="0.2">
      <c r="B600" s="70" t="s">
        <v>62</v>
      </c>
      <c r="C600" s="4"/>
      <c r="D600" s="4"/>
      <c r="E600" s="4"/>
      <c r="F600" s="5"/>
    </row>
    <row r="601" spans="2:6" ht="8.4499999999999993" customHeight="1" x14ac:dyDescent="0.2">
      <c r="B601" s="70" t="s">
        <v>1542</v>
      </c>
      <c r="C601" s="4"/>
      <c r="D601" s="4"/>
      <c r="E601" s="4"/>
      <c r="F601" s="5"/>
    </row>
    <row r="602" spans="2:6" ht="8.4499999999999993" customHeight="1" x14ac:dyDescent="0.2">
      <c r="B602" s="70" t="s">
        <v>659</v>
      </c>
      <c r="C602" s="4"/>
      <c r="D602" s="4"/>
      <c r="E602" s="4"/>
      <c r="F602" s="5"/>
    </row>
    <row r="603" spans="2:6" ht="8.4499999999999993" customHeight="1" x14ac:dyDescent="0.2">
      <c r="B603" s="70" t="s">
        <v>1335</v>
      </c>
      <c r="C603" s="4"/>
      <c r="D603" s="4"/>
      <c r="E603" s="4"/>
      <c r="F603" s="5"/>
    </row>
    <row r="604" spans="2:6" ht="8.4499999999999993" customHeight="1" x14ac:dyDescent="0.2">
      <c r="B604" s="70" t="s">
        <v>648</v>
      </c>
      <c r="C604" s="4"/>
      <c r="D604" s="4"/>
      <c r="E604" s="4"/>
      <c r="F604" s="5"/>
    </row>
    <row r="605" spans="2:6" ht="8.4499999999999993" customHeight="1" x14ac:dyDescent="0.2">
      <c r="B605" s="70" t="s">
        <v>1537</v>
      </c>
      <c r="C605" s="71">
        <f>D605+E605+F605</f>
        <v>5281</v>
      </c>
      <c r="D605" s="4">
        <v>5281</v>
      </c>
      <c r="E605" s="4"/>
      <c r="F605" s="5"/>
    </row>
    <row r="606" spans="2:6" ht="8.4499999999999993" customHeight="1" x14ac:dyDescent="0.2">
      <c r="B606" s="70" t="s">
        <v>1542</v>
      </c>
      <c r="C606" s="4"/>
      <c r="D606" s="4"/>
      <c r="E606" s="4"/>
      <c r="F606" s="5"/>
    </row>
    <row r="607" spans="2:6" ht="8.4499999999999993" customHeight="1" x14ac:dyDescent="0.2">
      <c r="B607" s="67" t="s">
        <v>180</v>
      </c>
      <c r="C607" s="68">
        <v>166306</v>
      </c>
      <c r="D607" s="68">
        <v>166306</v>
      </c>
      <c r="E607" s="4"/>
      <c r="F607" s="5"/>
    </row>
    <row r="608" spans="2:6" ht="8.4499999999999993" customHeight="1" x14ac:dyDescent="0.2">
      <c r="B608" s="70" t="s">
        <v>1542</v>
      </c>
      <c r="C608" s="4"/>
      <c r="D608" s="4"/>
      <c r="E608" s="4"/>
      <c r="F608" s="5"/>
    </row>
    <row r="609" spans="2:6" ht="8.4499999999999993" customHeight="1" x14ac:dyDescent="0.2">
      <c r="B609" s="70" t="s">
        <v>857</v>
      </c>
      <c r="C609" s="4"/>
      <c r="D609" s="4"/>
      <c r="E609" s="4"/>
      <c r="F609" s="5"/>
    </row>
    <row r="610" spans="2:6" ht="8.4499999999999993" customHeight="1" x14ac:dyDescent="0.2">
      <c r="B610" s="70" t="s">
        <v>1542</v>
      </c>
      <c r="C610" s="4"/>
      <c r="D610" s="4"/>
      <c r="E610" s="4"/>
      <c r="F610" s="5"/>
    </row>
    <row r="611" spans="2:6" ht="8.4499999999999993" customHeight="1" x14ac:dyDescent="0.2">
      <c r="B611" s="70" t="s">
        <v>507</v>
      </c>
      <c r="C611" s="4"/>
      <c r="D611" s="4"/>
      <c r="E611" s="4"/>
      <c r="F611" s="5"/>
    </row>
    <row r="612" spans="2:6" ht="8.4499999999999993" customHeight="1" x14ac:dyDescent="0.2">
      <c r="B612" s="70" t="s">
        <v>597</v>
      </c>
      <c r="C612" s="4"/>
      <c r="D612" s="4"/>
      <c r="E612" s="4"/>
      <c r="F612" s="5"/>
    </row>
    <row r="613" spans="2:6" ht="8.4499999999999993" customHeight="1" x14ac:dyDescent="0.2">
      <c r="B613" s="70" t="s">
        <v>1223</v>
      </c>
      <c r="C613" s="71">
        <f>D613+E613+F613</f>
        <v>60054.9</v>
      </c>
      <c r="D613" s="4">
        <v>60054.9</v>
      </c>
      <c r="E613" s="4"/>
      <c r="F613" s="5"/>
    </row>
    <row r="614" spans="2:6" ht="8.4499999999999993" customHeight="1" x14ac:dyDescent="0.2">
      <c r="B614" s="70" t="s">
        <v>1542</v>
      </c>
      <c r="C614" s="4"/>
      <c r="D614" s="4"/>
      <c r="E614" s="4"/>
      <c r="F614" s="5"/>
    </row>
    <row r="615" spans="2:6" ht="8.4499999999999993" customHeight="1" x14ac:dyDescent="0.2">
      <c r="B615" s="70" t="s">
        <v>644</v>
      </c>
      <c r="C615" s="4"/>
      <c r="D615" s="4"/>
      <c r="E615" s="4"/>
      <c r="F615" s="5"/>
    </row>
    <row r="616" spans="2:6" ht="8.4499999999999993" customHeight="1" x14ac:dyDescent="0.2">
      <c r="B616" s="70" t="s">
        <v>1542</v>
      </c>
      <c r="C616" s="4"/>
      <c r="D616" s="4"/>
      <c r="E616" s="4"/>
      <c r="F616" s="5"/>
    </row>
    <row r="617" spans="2:6" ht="8.4499999999999993" customHeight="1" x14ac:dyDescent="0.2">
      <c r="B617" s="70" t="s">
        <v>541</v>
      </c>
      <c r="C617" s="4"/>
      <c r="D617" s="4"/>
      <c r="E617" s="4"/>
      <c r="F617" s="5"/>
    </row>
    <row r="618" spans="2:6" ht="8.4499999999999993" customHeight="1" x14ac:dyDescent="0.2">
      <c r="B618" s="70" t="s">
        <v>1524</v>
      </c>
      <c r="C618" s="4"/>
      <c r="D618" s="4"/>
      <c r="E618" s="4"/>
      <c r="F618" s="5"/>
    </row>
    <row r="619" spans="2:6" ht="8.4499999999999993" customHeight="1" x14ac:dyDescent="0.2">
      <c r="B619" s="70" t="s">
        <v>320</v>
      </c>
      <c r="C619" s="71">
        <f>D619+E619+F619</f>
        <v>106251.1</v>
      </c>
      <c r="D619" s="4">
        <v>106251.1</v>
      </c>
      <c r="E619" s="4"/>
      <c r="F619" s="5"/>
    </row>
    <row r="620" spans="2:6" ht="8.4499999999999993" customHeight="1" x14ac:dyDescent="0.2">
      <c r="B620" s="70" t="s">
        <v>1542</v>
      </c>
      <c r="C620" s="4"/>
      <c r="D620" s="4"/>
      <c r="E620" s="4"/>
      <c r="F620" s="5"/>
    </row>
    <row r="621" spans="2:6" ht="8.4499999999999993" customHeight="1" x14ac:dyDescent="0.2">
      <c r="B621" s="70" t="s">
        <v>412</v>
      </c>
      <c r="C621" s="4"/>
      <c r="D621" s="4"/>
      <c r="E621" s="4"/>
      <c r="F621" s="5"/>
    </row>
    <row r="622" spans="2:6" ht="8.4499999999999993" customHeight="1" x14ac:dyDescent="0.2">
      <c r="B622" s="70" t="s">
        <v>1542</v>
      </c>
      <c r="C622" s="4"/>
      <c r="D622" s="4"/>
      <c r="E622" s="4"/>
      <c r="F622" s="5"/>
    </row>
    <row r="623" spans="2:6" ht="8.4499999999999993" customHeight="1" x14ac:dyDescent="0.2">
      <c r="B623" s="70" t="s">
        <v>167</v>
      </c>
      <c r="C623" s="4"/>
      <c r="D623" s="4"/>
      <c r="E623" s="4"/>
      <c r="F623" s="5"/>
    </row>
    <row r="624" spans="2:6" ht="8.4499999999999993" customHeight="1" x14ac:dyDescent="0.2">
      <c r="B624" s="70" t="s">
        <v>1335</v>
      </c>
      <c r="C624" s="4"/>
      <c r="D624" s="4"/>
      <c r="E624" s="4"/>
      <c r="F624" s="5"/>
    </row>
    <row r="625" spans="2:6" ht="8.4499999999999993" customHeight="1" x14ac:dyDescent="0.2">
      <c r="B625" s="70" t="s">
        <v>648</v>
      </c>
      <c r="C625" s="4"/>
      <c r="D625" s="4"/>
      <c r="E625" s="4"/>
      <c r="F625" s="5"/>
    </row>
    <row r="626" spans="2:6" ht="8.4499999999999993" customHeight="1" x14ac:dyDescent="0.2">
      <c r="B626" s="70" t="s">
        <v>1168</v>
      </c>
      <c r="C626" s="71">
        <f>D626+E626+F626</f>
        <v>166306</v>
      </c>
      <c r="D626" s="4">
        <v>166306</v>
      </c>
      <c r="E626" s="4"/>
      <c r="F626" s="5"/>
    </row>
    <row r="627" spans="2:6" ht="8.4499999999999993" customHeight="1" x14ac:dyDescent="0.2">
      <c r="B627" s="70" t="s">
        <v>1542</v>
      </c>
      <c r="C627" s="4"/>
      <c r="D627" s="4"/>
      <c r="E627" s="4"/>
      <c r="F627" s="5"/>
    </row>
    <row r="628" spans="2:6" ht="8.4499999999999993" customHeight="1" x14ac:dyDescent="0.2">
      <c r="B628" s="67" t="s">
        <v>1029</v>
      </c>
      <c r="C628" s="68">
        <v>101631</v>
      </c>
      <c r="D628" s="68">
        <v>101631</v>
      </c>
      <c r="E628" s="4"/>
      <c r="F628" s="5"/>
    </row>
    <row r="629" spans="2:6" ht="8.4499999999999993" customHeight="1" x14ac:dyDescent="0.2">
      <c r="B629" s="70" t="s">
        <v>1542</v>
      </c>
      <c r="C629" s="4"/>
      <c r="D629" s="4"/>
      <c r="E629" s="4"/>
      <c r="F629" s="5"/>
    </row>
    <row r="630" spans="2:6" ht="8.4499999999999993" customHeight="1" x14ac:dyDescent="0.2">
      <c r="B630" s="70" t="s">
        <v>857</v>
      </c>
      <c r="C630" s="4"/>
      <c r="D630" s="4"/>
      <c r="E630" s="4"/>
      <c r="F630" s="5"/>
    </row>
    <row r="631" spans="2:6" ht="8.4499999999999993" customHeight="1" x14ac:dyDescent="0.2">
      <c r="B631" s="70" t="s">
        <v>1542</v>
      </c>
      <c r="C631" s="4"/>
      <c r="D631" s="4"/>
      <c r="E631" s="4"/>
      <c r="F631" s="5"/>
    </row>
    <row r="632" spans="2:6" ht="8.4499999999999993" customHeight="1" x14ac:dyDescent="0.2">
      <c r="B632" s="70" t="s">
        <v>1325</v>
      </c>
      <c r="C632" s="4"/>
      <c r="D632" s="4"/>
      <c r="E632" s="4"/>
      <c r="F632" s="5"/>
    </row>
    <row r="633" spans="2:6" ht="8.4499999999999993" customHeight="1" x14ac:dyDescent="0.2">
      <c r="B633" s="70" t="s">
        <v>506</v>
      </c>
      <c r="C633" s="4"/>
      <c r="D633" s="4"/>
      <c r="E633" s="4"/>
      <c r="F633" s="5"/>
    </row>
    <row r="634" spans="2:6" ht="8.4499999999999993" customHeight="1" x14ac:dyDescent="0.2">
      <c r="B634" s="70" t="s">
        <v>533</v>
      </c>
      <c r="C634" s="71">
        <f>D634+E634+F634</f>
        <v>39476.6</v>
      </c>
      <c r="D634" s="4">
        <v>39476.6</v>
      </c>
      <c r="E634" s="4"/>
      <c r="F634" s="5"/>
    </row>
    <row r="635" spans="2:6" ht="8.4499999999999993" customHeight="1" x14ac:dyDescent="0.2">
      <c r="B635" s="70" t="s">
        <v>1542</v>
      </c>
      <c r="C635" s="4"/>
      <c r="D635" s="4"/>
      <c r="E635" s="4"/>
      <c r="F635" s="5"/>
    </row>
    <row r="636" spans="2:6" ht="8.4499999999999993" customHeight="1" x14ac:dyDescent="0.2">
      <c r="B636" s="70" t="s">
        <v>644</v>
      </c>
      <c r="C636" s="4"/>
      <c r="D636" s="4"/>
      <c r="E636" s="4"/>
      <c r="F636" s="5"/>
    </row>
    <row r="637" spans="2:6" ht="8.4499999999999993" customHeight="1" x14ac:dyDescent="0.2">
      <c r="B637" s="70" t="s">
        <v>1542</v>
      </c>
      <c r="C637" s="4"/>
      <c r="D637" s="4"/>
      <c r="E637" s="4"/>
      <c r="F637" s="5"/>
    </row>
    <row r="638" spans="2:6" ht="8.4499999999999993" customHeight="1" x14ac:dyDescent="0.2">
      <c r="B638" s="70" t="s">
        <v>530</v>
      </c>
      <c r="C638" s="4"/>
      <c r="D638" s="4"/>
      <c r="E638" s="4"/>
      <c r="F638" s="5"/>
    </row>
    <row r="639" spans="2:6" ht="8.4499999999999993" customHeight="1" x14ac:dyDescent="0.2">
      <c r="B639" s="70" t="s">
        <v>80</v>
      </c>
      <c r="C639" s="4"/>
      <c r="D639" s="4"/>
      <c r="E639" s="4"/>
      <c r="F639" s="5"/>
    </row>
    <row r="640" spans="2:6" ht="8.4499999999999993" customHeight="1" x14ac:dyDescent="0.2">
      <c r="B640" s="70" t="s">
        <v>1252</v>
      </c>
      <c r="C640" s="71">
        <f>D640+E640+F640</f>
        <v>62154.7</v>
      </c>
      <c r="D640" s="4">
        <v>62154.7</v>
      </c>
      <c r="E640" s="4"/>
      <c r="F640" s="5"/>
    </row>
    <row r="641" spans="2:6" ht="8.4499999999999993" customHeight="1" x14ac:dyDescent="0.2">
      <c r="B641" s="70" t="s">
        <v>1542</v>
      </c>
      <c r="C641" s="4"/>
      <c r="D641" s="4"/>
      <c r="E641" s="4"/>
      <c r="F641" s="5"/>
    </row>
    <row r="642" spans="2:6" ht="8.4499999999999993" customHeight="1" x14ac:dyDescent="0.2">
      <c r="B642" s="70" t="s">
        <v>412</v>
      </c>
      <c r="C642" s="4"/>
      <c r="D642" s="4"/>
      <c r="E642" s="4"/>
      <c r="F642" s="5"/>
    </row>
    <row r="643" spans="2:6" ht="8.4499999999999993" customHeight="1" x14ac:dyDescent="0.2">
      <c r="B643" s="70" t="s">
        <v>1542</v>
      </c>
      <c r="C643" s="4"/>
      <c r="D643" s="4"/>
      <c r="E643" s="4"/>
      <c r="F643" s="5"/>
    </row>
    <row r="644" spans="2:6" ht="8.4499999999999993" customHeight="1" x14ac:dyDescent="0.2">
      <c r="B644" s="70" t="s">
        <v>888</v>
      </c>
      <c r="C644" s="4"/>
      <c r="D644" s="4"/>
      <c r="E644" s="4"/>
      <c r="F644" s="5"/>
    </row>
    <row r="645" spans="2:6" ht="8.4499999999999993" customHeight="1" x14ac:dyDescent="0.2">
      <c r="B645" s="70" t="s">
        <v>1335</v>
      </c>
      <c r="C645" s="4"/>
      <c r="D645" s="4"/>
      <c r="E645" s="4"/>
      <c r="F645" s="5"/>
    </row>
    <row r="646" spans="2:6" ht="8.4499999999999993" customHeight="1" x14ac:dyDescent="0.2">
      <c r="B646" s="70" t="s">
        <v>648</v>
      </c>
      <c r="C646" s="4"/>
      <c r="D646" s="4"/>
      <c r="E646" s="4"/>
      <c r="F646" s="5"/>
    </row>
    <row r="647" spans="2:6" ht="8.4499999999999993" customHeight="1" x14ac:dyDescent="0.2">
      <c r="B647" s="70" t="s">
        <v>1176</v>
      </c>
      <c r="C647" s="71">
        <f>D647+E647+F647</f>
        <v>101631</v>
      </c>
      <c r="D647" s="4">
        <v>101631</v>
      </c>
      <c r="E647" s="4"/>
      <c r="F647" s="5"/>
    </row>
    <row r="648" spans="2:6" ht="8.4499999999999993" customHeight="1" x14ac:dyDescent="0.2">
      <c r="B648" s="70" t="s">
        <v>1542</v>
      </c>
      <c r="C648" s="4"/>
      <c r="D648" s="4"/>
      <c r="E648" s="4"/>
      <c r="F648" s="5"/>
    </row>
    <row r="649" spans="2:6" ht="8.4499999999999993" customHeight="1" x14ac:dyDescent="0.2">
      <c r="B649" s="67" t="s">
        <v>516</v>
      </c>
      <c r="C649" s="68">
        <v>115289</v>
      </c>
      <c r="D649" s="68">
        <v>101580</v>
      </c>
      <c r="E649" s="68">
        <v>6595</v>
      </c>
      <c r="F649" s="69">
        <v>7114</v>
      </c>
    </row>
    <row r="650" spans="2:6" ht="8.4499999999999993" customHeight="1" x14ac:dyDescent="0.2">
      <c r="B650" s="70" t="s">
        <v>1542</v>
      </c>
      <c r="C650" s="4"/>
      <c r="D650" s="4"/>
      <c r="E650" s="4"/>
      <c r="F650" s="5"/>
    </row>
    <row r="651" spans="2:6" ht="8.4499999999999993" customHeight="1" x14ac:dyDescent="0.2">
      <c r="B651" s="70" t="s">
        <v>1131</v>
      </c>
      <c r="C651" s="4"/>
      <c r="D651" s="4"/>
      <c r="E651" s="4"/>
      <c r="F651" s="5"/>
    </row>
    <row r="652" spans="2:6" ht="8.4499999999999993" customHeight="1" x14ac:dyDescent="0.2">
      <c r="B652" s="70" t="s">
        <v>1542</v>
      </c>
      <c r="C652" s="4"/>
      <c r="D652" s="4"/>
      <c r="E652" s="4"/>
      <c r="F652" s="5"/>
    </row>
    <row r="653" spans="2:6" ht="8.4499999999999993" customHeight="1" x14ac:dyDescent="0.2">
      <c r="B653" s="70" t="s">
        <v>424</v>
      </c>
      <c r="C653" s="4"/>
      <c r="D653" s="4"/>
      <c r="E653" s="4"/>
      <c r="F653" s="5"/>
    </row>
    <row r="654" spans="2:6" ht="8.4499999999999993" customHeight="1" x14ac:dyDescent="0.2">
      <c r="B654" s="61" t="s">
        <v>1542</v>
      </c>
      <c r="C654" s="8"/>
      <c r="D654" s="8"/>
      <c r="E654" s="8"/>
      <c r="F654" s="9"/>
    </row>
    <row r="655" spans="2:6" ht="8.4499999999999993" customHeight="1" x14ac:dyDescent="0.2">
      <c r="B655" s="70" t="s">
        <v>1149</v>
      </c>
      <c r="C655" s="4"/>
      <c r="D655" s="4"/>
      <c r="E655" s="4"/>
      <c r="F655" s="5"/>
    </row>
    <row r="656" spans="2:6" ht="8.4499999999999993" customHeight="1" x14ac:dyDescent="0.2">
      <c r="B656" s="70" t="s">
        <v>1542</v>
      </c>
      <c r="C656" s="4"/>
      <c r="D656" s="4"/>
      <c r="E656" s="4"/>
      <c r="F656" s="5"/>
    </row>
    <row r="657" spans="2:6" ht="8.4499999999999993" customHeight="1" x14ac:dyDescent="0.2">
      <c r="B657" s="70" t="s">
        <v>1270</v>
      </c>
      <c r="C657" s="71">
        <f>D657+E657+F657</f>
        <v>69722.8</v>
      </c>
      <c r="D657" s="4">
        <v>69722.8</v>
      </c>
      <c r="E657" s="4"/>
      <c r="F657" s="5"/>
    </row>
    <row r="658" spans="2:6" ht="8.4499999999999993" customHeight="1" x14ac:dyDescent="0.2">
      <c r="B658" s="70" t="s">
        <v>1542</v>
      </c>
      <c r="C658" s="4"/>
      <c r="D658" s="4"/>
      <c r="E658" s="4"/>
      <c r="F658" s="5"/>
    </row>
    <row r="659" spans="2:6" ht="8.4499999999999993" customHeight="1" x14ac:dyDescent="0.2">
      <c r="B659" s="70" t="s">
        <v>44</v>
      </c>
      <c r="C659" s="4"/>
      <c r="D659" s="4"/>
      <c r="E659" s="4"/>
      <c r="F659" s="5"/>
    </row>
    <row r="660" spans="2:6" ht="8.4499999999999993" customHeight="1" x14ac:dyDescent="0.2">
      <c r="B660" s="70" t="s">
        <v>1542</v>
      </c>
      <c r="C660" s="4"/>
      <c r="D660" s="4"/>
      <c r="E660" s="4"/>
      <c r="F660" s="5"/>
    </row>
    <row r="661" spans="2:6" ht="8.4499999999999993" customHeight="1" x14ac:dyDescent="0.2">
      <c r="B661" s="70" t="s">
        <v>1465</v>
      </c>
      <c r="C661" s="4"/>
      <c r="D661" s="4"/>
      <c r="E661" s="4"/>
      <c r="F661" s="5"/>
    </row>
    <row r="662" spans="2:6" ht="8.4499999999999993" customHeight="1" x14ac:dyDescent="0.2">
      <c r="B662" s="70" t="s">
        <v>1542</v>
      </c>
      <c r="C662" s="4"/>
      <c r="D662" s="4"/>
      <c r="E662" s="4"/>
      <c r="F662" s="5"/>
    </row>
    <row r="663" spans="2:6" ht="8.4499999999999993" customHeight="1" x14ac:dyDescent="0.2">
      <c r="B663" s="70" t="s">
        <v>448</v>
      </c>
      <c r="C663" s="4"/>
      <c r="D663" s="4"/>
      <c r="E663" s="4"/>
      <c r="F663" s="5"/>
    </row>
    <row r="664" spans="2:6" ht="8.4499999999999993" customHeight="1" x14ac:dyDescent="0.2">
      <c r="B664" s="70" t="s">
        <v>1490</v>
      </c>
      <c r="C664" s="4"/>
      <c r="D664" s="4"/>
      <c r="E664" s="4"/>
      <c r="F664" s="5"/>
    </row>
    <row r="665" spans="2:6" ht="8.4499999999999993" customHeight="1" x14ac:dyDescent="0.2">
      <c r="B665" s="70" t="s">
        <v>1313</v>
      </c>
      <c r="C665" s="4"/>
      <c r="D665" s="4"/>
      <c r="E665" s="4"/>
      <c r="F665" s="5"/>
    </row>
    <row r="666" spans="2:6" ht="8.4499999999999993" customHeight="1" x14ac:dyDescent="0.2">
      <c r="B666" s="70" t="s">
        <v>742</v>
      </c>
      <c r="C666" s="71">
        <f>D666+E666+F666</f>
        <v>45568.500000000007</v>
      </c>
      <c r="D666" s="4">
        <v>31857.9</v>
      </c>
      <c r="E666" s="4">
        <v>6595.8</v>
      </c>
      <c r="F666" s="5">
        <v>7114.8</v>
      </c>
    </row>
    <row r="667" spans="2:6" ht="8.4499999999999993" customHeight="1" x14ac:dyDescent="0.2">
      <c r="B667" s="70" t="s">
        <v>1542</v>
      </c>
      <c r="C667" s="4"/>
      <c r="D667" s="4"/>
      <c r="E667" s="4"/>
      <c r="F667" s="5"/>
    </row>
    <row r="668" spans="2:6" ht="8.4499999999999993" customHeight="1" x14ac:dyDescent="0.2">
      <c r="B668" s="70" t="s">
        <v>749</v>
      </c>
      <c r="C668" s="4"/>
      <c r="D668" s="4"/>
      <c r="E668" s="4"/>
      <c r="F668" s="5"/>
    </row>
    <row r="669" spans="2:6" ht="8.4499999999999993" customHeight="1" x14ac:dyDescent="0.2">
      <c r="B669" s="70" t="s">
        <v>1542</v>
      </c>
      <c r="C669" s="4"/>
      <c r="D669" s="4"/>
      <c r="E669" s="4"/>
      <c r="F669" s="5"/>
    </row>
    <row r="670" spans="2:6" ht="8.4499999999999993" customHeight="1" x14ac:dyDescent="0.2">
      <c r="B670" s="70" t="s">
        <v>1495</v>
      </c>
      <c r="C670" s="4"/>
      <c r="D670" s="4"/>
      <c r="E670" s="4"/>
      <c r="F670" s="5"/>
    </row>
    <row r="671" spans="2:6" ht="8.4499999999999993" customHeight="1" x14ac:dyDescent="0.2">
      <c r="B671" s="70" t="s">
        <v>1051</v>
      </c>
      <c r="C671" s="4"/>
      <c r="D671" s="4"/>
      <c r="E671" s="4"/>
      <c r="F671" s="5"/>
    </row>
    <row r="672" spans="2:6" ht="8.4499999999999993" customHeight="1" x14ac:dyDescent="0.2">
      <c r="B672" s="70" t="s">
        <v>622</v>
      </c>
      <c r="C672" s="4"/>
      <c r="D672" s="4"/>
      <c r="E672" s="4"/>
      <c r="F672" s="5"/>
    </row>
    <row r="673" spans="2:6" ht="8.4499999999999993" customHeight="1" x14ac:dyDescent="0.2">
      <c r="B673" s="70" t="s">
        <v>1220</v>
      </c>
      <c r="C673" s="71">
        <f>D673+E673+F673</f>
        <v>115289</v>
      </c>
      <c r="D673" s="4">
        <v>101580</v>
      </c>
      <c r="E673" s="4">
        <v>6595</v>
      </c>
      <c r="F673" s="5">
        <v>7114</v>
      </c>
    </row>
    <row r="674" spans="2:6" ht="8.4499999999999993" customHeight="1" x14ac:dyDescent="0.2">
      <c r="B674" s="70" t="s">
        <v>1542</v>
      </c>
      <c r="C674" s="4"/>
      <c r="D674" s="4"/>
      <c r="E674" s="4"/>
      <c r="F674" s="5"/>
    </row>
    <row r="675" spans="2:6" ht="8.4499999999999993" customHeight="1" x14ac:dyDescent="0.2">
      <c r="B675" s="67" t="s">
        <v>1130</v>
      </c>
      <c r="C675" s="68">
        <v>52068</v>
      </c>
      <c r="D675" s="68">
        <v>52068</v>
      </c>
      <c r="E675" s="4"/>
      <c r="F675" s="5"/>
    </row>
    <row r="676" spans="2:6" ht="8.4499999999999993" customHeight="1" x14ac:dyDescent="0.2">
      <c r="B676" s="70" t="s">
        <v>1542</v>
      </c>
      <c r="C676" s="4"/>
      <c r="D676" s="4"/>
      <c r="E676" s="4"/>
      <c r="F676" s="5"/>
    </row>
    <row r="677" spans="2:6" ht="8.4499999999999993" customHeight="1" x14ac:dyDescent="0.2">
      <c r="B677" s="70" t="s">
        <v>743</v>
      </c>
      <c r="C677" s="4"/>
      <c r="D677" s="4"/>
      <c r="E677" s="4"/>
      <c r="F677" s="5"/>
    </row>
    <row r="678" spans="2:6" ht="8.4499999999999993" customHeight="1" x14ac:dyDescent="0.2">
      <c r="B678" s="70" t="s">
        <v>1542</v>
      </c>
      <c r="C678" s="4"/>
      <c r="D678" s="4"/>
      <c r="E678" s="4"/>
      <c r="F678" s="5"/>
    </row>
    <row r="679" spans="2:6" ht="8.4499999999999993" customHeight="1" x14ac:dyDescent="0.2">
      <c r="B679" s="70" t="s">
        <v>1245</v>
      </c>
      <c r="C679" s="4"/>
      <c r="D679" s="4"/>
      <c r="E679" s="4"/>
      <c r="F679" s="5"/>
    </row>
    <row r="680" spans="2:6" ht="8.4499999999999993" customHeight="1" x14ac:dyDescent="0.2">
      <c r="B680" s="70" t="s">
        <v>1542</v>
      </c>
      <c r="C680" s="4"/>
      <c r="D680" s="4"/>
      <c r="E680" s="4"/>
      <c r="F680" s="5"/>
    </row>
    <row r="681" spans="2:6" ht="8.4499999999999993" customHeight="1" x14ac:dyDescent="0.2">
      <c r="B681" s="70" t="s">
        <v>460</v>
      </c>
      <c r="C681" s="4"/>
      <c r="D681" s="4"/>
      <c r="E681" s="4"/>
      <c r="F681" s="5"/>
    </row>
    <row r="682" spans="2:6" ht="8.4499999999999993" customHeight="1" x14ac:dyDescent="0.2">
      <c r="B682" s="70" t="s">
        <v>1542</v>
      </c>
      <c r="C682" s="4"/>
      <c r="D682" s="4"/>
      <c r="E682" s="4"/>
      <c r="F682" s="5"/>
    </row>
    <row r="683" spans="2:6" ht="8.4499999999999993" customHeight="1" x14ac:dyDescent="0.2">
      <c r="B683" s="70" t="s">
        <v>18</v>
      </c>
      <c r="C683" s="71">
        <f>D683+E683+F683</f>
        <v>52068.2</v>
      </c>
      <c r="D683" s="4">
        <v>52068.2</v>
      </c>
      <c r="E683" s="4"/>
      <c r="F683" s="5"/>
    </row>
    <row r="684" spans="2:6" ht="8.4499999999999993" customHeight="1" x14ac:dyDescent="0.2">
      <c r="B684" s="70" t="s">
        <v>1542</v>
      </c>
      <c r="C684" s="4"/>
      <c r="D684" s="4"/>
      <c r="E684" s="4"/>
      <c r="F684" s="5"/>
    </row>
    <row r="685" spans="2:6" ht="8.4499999999999993" customHeight="1" x14ac:dyDescent="0.2">
      <c r="B685" s="70" t="s">
        <v>62</v>
      </c>
      <c r="C685" s="4"/>
      <c r="D685" s="4"/>
      <c r="E685" s="4"/>
      <c r="F685" s="5"/>
    </row>
    <row r="686" spans="2:6" ht="8.4499999999999993" customHeight="1" x14ac:dyDescent="0.2">
      <c r="B686" s="70" t="s">
        <v>1542</v>
      </c>
      <c r="C686" s="4"/>
      <c r="D686" s="4"/>
      <c r="E686" s="4"/>
      <c r="F686" s="5"/>
    </row>
    <row r="687" spans="2:6" ht="8.4499999999999993" customHeight="1" x14ac:dyDescent="0.2">
      <c r="B687" s="70" t="s">
        <v>1010</v>
      </c>
      <c r="C687" s="4"/>
      <c r="D687" s="4"/>
      <c r="E687" s="4"/>
      <c r="F687" s="5"/>
    </row>
    <row r="688" spans="2:6" ht="8.4499999999999993" customHeight="1" x14ac:dyDescent="0.2">
      <c r="B688" s="70" t="s">
        <v>1476</v>
      </c>
      <c r="C688" s="4"/>
      <c r="D688" s="4"/>
      <c r="E688" s="4"/>
      <c r="F688" s="5"/>
    </row>
    <row r="689" spans="2:6" ht="8.4499999999999993" customHeight="1" x14ac:dyDescent="0.2">
      <c r="B689" s="70" t="s">
        <v>995</v>
      </c>
      <c r="C689" s="4"/>
      <c r="D689" s="4"/>
      <c r="E689" s="4"/>
      <c r="F689" s="5"/>
    </row>
    <row r="690" spans="2:6" ht="8.4499999999999993" customHeight="1" x14ac:dyDescent="0.2">
      <c r="B690" s="70" t="s">
        <v>497</v>
      </c>
      <c r="C690" s="71">
        <f>D690+E690+F690</f>
        <v>52068</v>
      </c>
      <c r="D690" s="4">
        <v>52068</v>
      </c>
      <c r="E690" s="4"/>
      <c r="F690" s="5"/>
    </row>
    <row r="691" spans="2:6" ht="8.4499999999999993" customHeight="1" x14ac:dyDescent="0.2">
      <c r="B691" s="70" t="s">
        <v>1542</v>
      </c>
      <c r="C691" s="4"/>
      <c r="D691" s="4"/>
      <c r="E691" s="4"/>
      <c r="F691" s="5"/>
    </row>
    <row r="692" spans="2:6" ht="8.4499999999999993" customHeight="1" x14ac:dyDescent="0.2">
      <c r="B692" s="67" t="s">
        <v>613</v>
      </c>
      <c r="C692" s="68">
        <v>255793</v>
      </c>
      <c r="D692" s="68">
        <v>206704</v>
      </c>
      <c r="E692" s="68">
        <v>10850</v>
      </c>
      <c r="F692" s="69">
        <v>38239</v>
      </c>
    </row>
    <row r="693" spans="2:6" ht="8.4499999999999993" customHeight="1" x14ac:dyDescent="0.2">
      <c r="B693" s="70" t="s">
        <v>1542</v>
      </c>
      <c r="C693" s="4"/>
      <c r="D693" s="4"/>
      <c r="E693" s="4"/>
      <c r="F693" s="5"/>
    </row>
    <row r="694" spans="2:6" ht="8.4499999999999993" customHeight="1" x14ac:dyDescent="0.2">
      <c r="B694" s="70" t="s">
        <v>490</v>
      </c>
      <c r="C694" s="4"/>
      <c r="D694" s="4"/>
      <c r="E694" s="4"/>
      <c r="F694" s="5"/>
    </row>
    <row r="695" spans="2:6" ht="8.4499999999999993" customHeight="1" x14ac:dyDescent="0.2">
      <c r="B695" s="70" t="s">
        <v>1542</v>
      </c>
      <c r="C695" s="4"/>
      <c r="D695" s="4"/>
      <c r="E695" s="4"/>
      <c r="F695" s="5"/>
    </row>
    <row r="696" spans="2:6" ht="8.4499999999999993" customHeight="1" x14ac:dyDescent="0.2">
      <c r="B696" s="70" t="s">
        <v>853</v>
      </c>
      <c r="C696" s="4"/>
      <c r="D696" s="4"/>
      <c r="E696" s="4"/>
      <c r="F696" s="5"/>
    </row>
    <row r="697" spans="2:6" ht="8.4499999999999993" customHeight="1" x14ac:dyDescent="0.2">
      <c r="B697" s="70" t="s">
        <v>1542</v>
      </c>
      <c r="C697" s="4"/>
      <c r="D697" s="4"/>
      <c r="E697" s="4"/>
      <c r="F697" s="5"/>
    </row>
    <row r="698" spans="2:6" ht="8.4499999999999993" customHeight="1" x14ac:dyDescent="0.2">
      <c r="B698" s="70" t="s">
        <v>170</v>
      </c>
      <c r="C698" s="4"/>
      <c r="D698" s="4"/>
      <c r="E698" s="4"/>
      <c r="F698" s="5"/>
    </row>
    <row r="699" spans="2:6" ht="8.4499999999999993" customHeight="1" x14ac:dyDescent="0.2">
      <c r="B699" s="70" t="s">
        <v>1542</v>
      </c>
      <c r="C699" s="4"/>
      <c r="D699" s="4"/>
      <c r="E699" s="4"/>
      <c r="F699" s="5"/>
    </row>
    <row r="700" spans="2:6" ht="8.4499999999999993" customHeight="1" x14ac:dyDescent="0.2">
      <c r="B700" s="70" t="s">
        <v>1443</v>
      </c>
      <c r="C700" s="71">
        <f>D700+E700+F700</f>
        <v>134699.70000000001</v>
      </c>
      <c r="D700" s="4">
        <v>134699.70000000001</v>
      </c>
      <c r="E700" s="4"/>
      <c r="F700" s="5"/>
    </row>
    <row r="701" spans="2:6" ht="8.4499999999999993" customHeight="1" x14ac:dyDescent="0.2">
      <c r="B701" s="70" t="s">
        <v>1542</v>
      </c>
      <c r="C701" s="4"/>
      <c r="D701" s="4"/>
      <c r="E701" s="4"/>
      <c r="F701" s="5"/>
    </row>
    <row r="702" spans="2:6" ht="8.4499999999999993" customHeight="1" x14ac:dyDescent="0.2">
      <c r="B702" s="70" t="s">
        <v>331</v>
      </c>
      <c r="C702" s="4"/>
      <c r="D702" s="4"/>
      <c r="E702" s="4"/>
      <c r="F702" s="5"/>
    </row>
    <row r="703" spans="2:6" ht="8.4499999999999993" customHeight="1" x14ac:dyDescent="0.2">
      <c r="B703" s="70" t="s">
        <v>1542</v>
      </c>
      <c r="C703" s="4"/>
      <c r="D703" s="4"/>
      <c r="E703" s="4"/>
      <c r="F703" s="5"/>
    </row>
    <row r="704" spans="2:6" ht="8.4499999999999993" customHeight="1" x14ac:dyDescent="0.2">
      <c r="B704" s="70" t="s">
        <v>768</v>
      </c>
      <c r="C704" s="4"/>
      <c r="D704" s="4"/>
      <c r="E704" s="4"/>
      <c r="F704" s="5"/>
    </row>
    <row r="705" spans="2:6" ht="8.4499999999999993" customHeight="1" x14ac:dyDescent="0.2">
      <c r="B705" s="70" t="s">
        <v>1542</v>
      </c>
      <c r="C705" s="4"/>
      <c r="D705" s="4"/>
      <c r="E705" s="4"/>
      <c r="F705" s="5"/>
    </row>
    <row r="706" spans="2:6" ht="8.4499999999999993" customHeight="1" x14ac:dyDescent="0.2">
      <c r="B706" s="70" t="s">
        <v>945</v>
      </c>
      <c r="C706" s="4"/>
      <c r="D706" s="4"/>
      <c r="E706" s="4"/>
      <c r="F706" s="5"/>
    </row>
    <row r="707" spans="2:6" ht="8.4499999999999993" customHeight="1" x14ac:dyDescent="0.2">
      <c r="B707" s="70" t="s">
        <v>1542</v>
      </c>
      <c r="C707" s="4"/>
      <c r="D707" s="4"/>
      <c r="E707" s="4"/>
      <c r="F707" s="5"/>
    </row>
    <row r="708" spans="2:6" ht="8.4499999999999993" customHeight="1" x14ac:dyDescent="0.2">
      <c r="B708" s="70" t="s">
        <v>336</v>
      </c>
      <c r="C708" s="4"/>
      <c r="D708" s="4"/>
      <c r="E708" s="4"/>
      <c r="F708" s="5"/>
    </row>
    <row r="709" spans="2:6" ht="8.4499999999999993" customHeight="1" x14ac:dyDescent="0.2">
      <c r="B709" s="70" t="s">
        <v>716</v>
      </c>
      <c r="C709" s="4"/>
      <c r="D709" s="4"/>
      <c r="E709" s="4"/>
      <c r="F709" s="5"/>
    </row>
    <row r="710" spans="2:6" ht="8.4499999999999993" customHeight="1" x14ac:dyDescent="0.2">
      <c r="B710" s="70" t="s">
        <v>299</v>
      </c>
      <c r="C710" s="4"/>
      <c r="D710" s="4"/>
      <c r="E710" s="4"/>
      <c r="F710" s="5"/>
    </row>
    <row r="711" spans="2:6" ht="8.4499999999999993" customHeight="1" x14ac:dyDescent="0.2">
      <c r="B711" s="70" t="s">
        <v>816</v>
      </c>
      <c r="C711" s="71">
        <f>D711+E711+F711</f>
        <v>121094.6</v>
      </c>
      <c r="D711" s="4">
        <v>72004.399999999994</v>
      </c>
      <c r="E711" s="4">
        <v>10850.6</v>
      </c>
      <c r="F711" s="5">
        <v>38239.599999999999</v>
      </c>
    </row>
    <row r="712" spans="2:6" ht="8.4499999999999993" customHeight="1" x14ac:dyDescent="0.2">
      <c r="B712" s="70" t="s">
        <v>1542</v>
      </c>
      <c r="C712" s="4"/>
      <c r="D712" s="4"/>
      <c r="E712" s="4"/>
      <c r="F712" s="5"/>
    </row>
    <row r="713" spans="2:6" ht="8.4499999999999993" customHeight="1" x14ac:dyDescent="0.2">
      <c r="B713" s="70" t="s">
        <v>749</v>
      </c>
      <c r="C713" s="4"/>
      <c r="D713" s="4"/>
      <c r="E713" s="4"/>
      <c r="F713" s="5"/>
    </row>
    <row r="714" spans="2:6" ht="8.4499999999999993" customHeight="1" x14ac:dyDescent="0.2">
      <c r="B714" s="70" t="s">
        <v>1542</v>
      </c>
      <c r="C714" s="4"/>
      <c r="D714" s="4"/>
      <c r="E714" s="4"/>
      <c r="F714" s="5"/>
    </row>
    <row r="715" spans="2:6" ht="8.4499999999999993" customHeight="1" x14ac:dyDescent="0.2">
      <c r="B715" s="70" t="s">
        <v>397</v>
      </c>
      <c r="C715" s="4"/>
      <c r="D715" s="4"/>
      <c r="E715" s="4"/>
      <c r="F715" s="5"/>
    </row>
    <row r="716" spans="2:6" ht="8.4499999999999993" customHeight="1" x14ac:dyDescent="0.2">
      <c r="B716" s="70" t="s">
        <v>235</v>
      </c>
      <c r="C716" s="4"/>
      <c r="D716" s="4"/>
      <c r="E716" s="4"/>
      <c r="F716" s="5"/>
    </row>
    <row r="717" spans="2:6" ht="8.4499999999999993" customHeight="1" x14ac:dyDescent="0.2">
      <c r="B717" s="70" t="s">
        <v>797</v>
      </c>
      <c r="C717" s="4"/>
      <c r="D717" s="4"/>
      <c r="E717" s="4"/>
      <c r="F717" s="5"/>
    </row>
    <row r="718" spans="2:6" ht="8.4499999999999993" customHeight="1" x14ac:dyDescent="0.2">
      <c r="B718" s="70" t="s">
        <v>1202</v>
      </c>
      <c r="C718" s="71">
        <f>D718+E718+F718</f>
        <v>255793</v>
      </c>
      <c r="D718" s="4">
        <v>206704</v>
      </c>
      <c r="E718" s="4">
        <v>10850</v>
      </c>
      <c r="F718" s="5">
        <v>38239</v>
      </c>
    </row>
    <row r="719" spans="2:6" ht="8.4499999999999993" customHeight="1" x14ac:dyDescent="0.2">
      <c r="B719" s="61" t="s">
        <v>1542</v>
      </c>
      <c r="C719" s="8"/>
      <c r="D719" s="8"/>
      <c r="E719" s="8"/>
      <c r="F719" s="9"/>
    </row>
    <row r="720" spans="2:6" ht="8.4499999999999993" customHeight="1" x14ac:dyDescent="0.2">
      <c r="B720" s="67" t="s">
        <v>761</v>
      </c>
      <c r="C720" s="68">
        <v>4294</v>
      </c>
      <c r="D720" s="68">
        <v>1928</v>
      </c>
      <c r="E720" s="68">
        <v>1130</v>
      </c>
      <c r="F720" s="69">
        <v>1236</v>
      </c>
    </row>
    <row r="721" spans="2:6" ht="8.4499999999999993" customHeight="1" x14ac:dyDescent="0.2">
      <c r="B721" s="70" t="s">
        <v>1542</v>
      </c>
      <c r="C721" s="4"/>
      <c r="D721" s="4"/>
      <c r="E721" s="4"/>
      <c r="F721" s="5"/>
    </row>
    <row r="722" spans="2:6" ht="8.4499999999999993" customHeight="1" x14ac:dyDescent="0.2">
      <c r="B722" s="70" t="s">
        <v>1211</v>
      </c>
      <c r="C722" s="4"/>
      <c r="D722" s="4"/>
      <c r="E722" s="4"/>
      <c r="F722" s="5"/>
    </row>
    <row r="723" spans="2:6" ht="8.4499999999999993" customHeight="1" x14ac:dyDescent="0.2">
      <c r="B723" s="70" t="s">
        <v>1542</v>
      </c>
      <c r="C723" s="4"/>
      <c r="D723" s="4"/>
      <c r="E723" s="4"/>
      <c r="F723" s="5"/>
    </row>
    <row r="724" spans="2:6" ht="8.4499999999999993" customHeight="1" x14ac:dyDescent="0.2">
      <c r="B724" s="70" t="s">
        <v>239</v>
      </c>
      <c r="C724" s="4"/>
      <c r="D724" s="4"/>
      <c r="E724" s="4"/>
      <c r="F724" s="5"/>
    </row>
    <row r="725" spans="2:6" ht="8.4499999999999993" customHeight="1" x14ac:dyDescent="0.2">
      <c r="B725" s="70" t="s">
        <v>345</v>
      </c>
      <c r="C725" s="4"/>
      <c r="D725" s="4"/>
      <c r="E725" s="4"/>
      <c r="F725" s="5"/>
    </row>
    <row r="726" spans="2:6" ht="8.4499999999999993" customHeight="1" x14ac:dyDescent="0.2">
      <c r="B726" s="70" t="s">
        <v>258</v>
      </c>
      <c r="C726" s="4"/>
      <c r="D726" s="4"/>
      <c r="E726" s="4"/>
      <c r="F726" s="5"/>
    </row>
    <row r="727" spans="2:6" ht="8.4499999999999993" customHeight="1" x14ac:dyDescent="0.2">
      <c r="B727" s="70" t="s">
        <v>1542</v>
      </c>
      <c r="C727" s="4"/>
      <c r="D727" s="4"/>
      <c r="E727" s="4"/>
      <c r="F727" s="5"/>
    </row>
    <row r="728" spans="2:6" ht="8.4499999999999993" customHeight="1" x14ac:dyDescent="0.2">
      <c r="B728" s="70" t="s">
        <v>679</v>
      </c>
      <c r="C728" s="4"/>
      <c r="D728" s="4"/>
      <c r="E728" s="4"/>
      <c r="F728" s="5"/>
    </row>
    <row r="729" spans="2:6" ht="8.4499999999999993" customHeight="1" x14ac:dyDescent="0.2">
      <c r="B729" s="70" t="s">
        <v>932</v>
      </c>
      <c r="C729" s="4"/>
      <c r="D729" s="4"/>
      <c r="E729" s="4"/>
      <c r="F729" s="5"/>
    </row>
    <row r="730" spans="2:6" ht="8.4499999999999993" customHeight="1" x14ac:dyDescent="0.2">
      <c r="B730" s="70" t="s">
        <v>1542</v>
      </c>
      <c r="C730" s="4"/>
      <c r="D730" s="4"/>
      <c r="E730" s="4"/>
      <c r="F730" s="5"/>
    </row>
    <row r="731" spans="2:6" ht="8.4499999999999993" customHeight="1" x14ac:dyDescent="0.2">
      <c r="B731" s="70" t="s">
        <v>796</v>
      </c>
      <c r="C731" s="4"/>
      <c r="D731" s="4"/>
      <c r="E731" s="4"/>
      <c r="F731" s="5"/>
    </row>
    <row r="732" spans="2:6" ht="8.4499999999999993" customHeight="1" x14ac:dyDescent="0.2">
      <c r="B732" s="70" t="s">
        <v>1542</v>
      </c>
      <c r="C732" s="4"/>
      <c r="D732" s="4"/>
      <c r="E732" s="4"/>
      <c r="F732" s="5"/>
    </row>
    <row r="733" spans="2:6" ht="8.4499999999999993" customHeight="1" x14ac:dyDescent="0.2">
      <c r="B733" s="70" t="s">
        <v>1275</v>
      </c>
      <c r="C733" s="4"/>
      <c r="D733" s="4"/>
      <c r="E733" s="4"/>
      <c r="F733" s="5"/>
    </row>
    <row r="734" spans="2:6" ht="8.4499999999999993" customHeight="1" x14ac:dyDescent="0.2">
      <c r="B734" s="70" t="s">
        <v>1542</v>
      </c>
      <c r="C734" s="4"/>
      <c r="D734" s="4"/>
      <c r="E734" s="4"/>
      <c r="F734" s="5"/>
    </row>
    <row r="735" spans="2:6" ht="8.4499999999999993" customHeight="1" x14ac:dyDescent="0.2">
      <c r="B735" s="70" t="s">
        <v>1136</v>
      </c>
      <c r="C735" s="4"/>
      <c r="D735" s="4"/>
      <c r="E735" s="4"/>
      <c r="F735" s="5"/>
    </row>
    <row r="736" spans="2:6" ht="8.4499999999999993" customHeight="1" x14ac:dyDescent="0.2">
      <c r="B736" s="70" t="s">
        <v>1542</v>
      </c>
      <c r="C736" s="4"/>
      <c r="D736" s="4"/>
      <c r="E736" s="4"/>
      <c r="F736" s="5"/>
    </row>
    <row r="737" spans="2:6" ht="8.4499999999999993" customHeight="1" x14ac:dyDescent="0.2">
      <c r="B737" s="70" t="s">
        <v>143</v>
      </c>
      <c r="C737" s="71">
        <f>D737+E737+F737</f>
        <v>422.7</v>
      </c>
      <c r="D737" s="4">
        <v>422.7</v>
      </c>
      <c r="E737" s="4"/>
      <c r="F737" s="5"/>
    </row>
    <row r="738" spans="2:6" ht="8.4499999999999993" customHeight="1" x14ac:dyDescent="0.2">
      <c r="B738" s="70" t="s">
        <v>1542</v>
      </c>
      <c r="C738" s="4"/>
      <c r="D738" s="4"/>
      <c r="E738" s="4"/>
      <c r="F738" s="5"/>
    </row>
    <row r="739" spans="2:6" ht="8.4499999999999993" customHeight="1" x14ac:dyDescent="0.2">
      <c r="B739" s="70" t="s">
        <v>1195</v>
      </c>
      <c r="C739" s="4"/>
      <c r="D739" s="4"/>
      <c r="E739" s="4"/>
      <c r="F739" s="5"/>
    </row>
    <row r="740" spans="2:6" ht="8.4499999999999993" customHeight="1" x14ac:dyDescent="0.2">
      <c r="B740" s="70" t="s">
        <v>1542</v>
      </c>
      <c r="C740" s="4"/>
      <c r="D740" s="4"/>
      <c r="E740" s="4"/>
      <c r="F740" s="5"/>
    </row>
    <row r="741" spans="2:6" ht="8.4499999999999993" customHeight="1" x14ac:dyDescent="0.2">
      <c r="B741" s="70" t="s">
        <v>755</v>
      </c>
      <c r="C741" s="4"/>
      <c r="D741" s="4"/>
      <c r="E741" s="4"/>
      <c r="F741" s="5"/>
    </row>
    <row r="742" spans="2:6" ht="8.4499999999999993" customHeight="1" x14ac:dyDescent="0.2">
      <c r="B742" s="70" t="s">
        <v>1542</v>
      </c>
      <c r="C742" s="4"/>
      <c r="D742" s="4"/>
      <c r="E742" s="4"/>
      <c r="F742" s="5"/>
    </row>
    <row r="743" spans="2:6" ht="8.4499999999999993" customHeight="1" x14ac:dyDescent="0.2">
      <c r="B743" s="70" t="s">
        <v>1144</v>
      </c>
      <c r="C743" s="71">
        <f>D743+E743+F743</f>
        <v>289.89999999999998</v>
      </c>
      <c r="D743" s="4"/>
      <c r="E743" s="4">
        <v>289.89999999999998</v>
      </c>
      <c r="F743" s="5"/>
    </row>
    <row r="744" spans="2:6" ht="8.4499999999999993" customHeight="1" x14ac:dyDescent="0.2">
      <c r="B744" s="70" t="s">
        <v>1542</v>
      </c>
      <c r="C744" s="4"/>
      <c r="D744" s="4"/>
      <c r="E744" s="4"/>
      <c r="F744" s="5"/>
    </row>
    <row r="745" spans="2:6" ht="8.4499999999999993" customHeight="1" x14ac:dyDescent="0.2">
      <c r="B745" s="70" t="s">
        <v>355</v>
      </c>
      <c r="C745" s="4"/>
      <c r="D745" s="4"/>
      <c r="E745" s="4"/>
      <c r="F745" s="5"/>
    </row>
    <row r="746" spans="2:6" ht="8.4499999999999993" customHeight="1" x14ac:dyDescent="0.2">
      <c r="B746" s="70" t="s">
        <v>1542</v>
      </c>
      <c r="C746" s="4"/>
      <c r="D746" s="4"/>
      <c r="E746" s="4"/>
      <c r="F746" s="5"/>
    </row>
    <row r="747" spans="2:6" ht="8.4499999999999993" customHeight="1" x14ac:dyDescent="0.2">
      <c r="B747" s="70" t="s">
        <v>809</v>
      </c>
      <c r="C747" s="4"/>
      <c r="D747" s="4"/>
      <c r="E747" s="4"/>
      <c r="F747" s="5"/>
    </row>
    <row r="748" spans="2:6" ht="8.4499999999999993" customHeight="1" x14ac:dyDescent="0.2">
      <c r="B748" s="70" t="s">
        <v>1542</v>
      </c>
      <c r="C748" s="4"/>
      <c r="D748" s="4"/>
      <c r="E748" s="4"/>
      <c r="F748" s="5"/>
    </row>
    <row r="749" spans="2:6" ht="8.4499999999999993" customHeight="1" x14ac:dyDescent="0.2">
      <c r="B749" s="70" t="s">
        <v>596</v>
      </c>
      <c r="C749" s="4"/>
      <c r="D749" s="4"/>
      <c r="E749" s="4"/>
      <c r="F749" s="5"/>
    </row>
    <row r="750" spans="2:6" ht="8.4499999999999993" customHeight="1" x14ac:dyDescent="0.2">
      <c r="B750" s="70" t="s">
        <v>1340</v>
      </c>
      <c r="C750" s="4"/>
      <c r="D750" s="4"/>
      <c r="E750" s="4"/>
      <c r="F750" s="5"/>
    </row>
    <row r="751" spans="2:6" ht="8.4499999999999993" customHeight="1" x14ac:dyDescent="0.2">
      <c r="B751" s="70" t="s">
        <v>864</v>
      </c>
      <c r="C751" s="4"/>
      <c r="D751" s="4"/>
      <c r="E751" s="4"/>
      <c r="F751" s="5"/>
    </row>
    <row r="752" spans="2:6" ht="8.4499999999999993" customHeight="1" x14ac:dyDescent="0.2">
      <c r="B752" s="70" t="s">
        <v>647</v>
      </c>
      <c r="C752" s="71">
        <f>D752+E752+F752</f>
        <v>1593.8</v>
      </c>
      <c r="D752" s="4">
        <v>277.7</v>
      </c>
      <c r="E752" s="4">
        <v>484.4</v>
      </c>
      <c r="F752" s="5">
        <v>831.7</v>
      </c>
    </row>
    <row r="753" spans="2:6" ht="8.4499999999999993" customHeight="1" x14ac:dyDescent="0.2">
      <c r="B753" s="70" t="s">
        <v>1542</v>
      </c>
      <c r="C753" s="4"/>
      <c r="D753" s="4"/>
      <c r="E753" s="4"/>
      <c r="F753" s="5"/>
    </row>
    <row r="754" spans="2:6" ht="8.4499999999999993" customHeight="1" x14ac:dyDescent="0.2">
      <c r="B754" s="70" t="s">
        <v>893</v>
      </c>
      <c r="C754" s="4"/>
      <c r="D754" s="4"/>
      <c r="E754" s="4"/>
      <c r="F754" s="5"/>
    </row>
    <row r="755" spans="2:6" ht="8.4499999999999993" customHeight="1" x14ac:dyDescent="0.2">
      <c r="B755" s="70" t="s">
        <v>1542</v>
      </c>
      <c r="C755" s="4"/>
      <c r="D755" s="4"/>
      <c r="E755" s="4"/>
      <c r="F755" s="5"/>
    </row>
    <row r="756" spans="2:6" ht="8.4499999999999993" customHeight="1" x14ac:dyDescent="0.2">
      <c r="B756" s="70" t="s">
        <v>906</v>
      </c>
      <c r="C756" s="4"/>
      <c r="D756" s="4"/>
      <c r="E756" s="4"/>
      <c r="F756" s="5"/>
    </row>
    <row r="757" spans="2:6" ht="8.4499999999999993" customHeight="1" x14ac:dyDescent="0.2">
      <c r="B757" s="70" t="s">
        <v>77</v>
      </c>
      <c r="C757" s="4"/>
      <c r="D757" s="4"/>
      <c r="E757" s="4"/>
      <c r="F757" s="5"/>
    </row>
    <row r="758" spans="2:6" ht="8.4499999999999993" customHeight="1" x14ac:dyDescent="0.2">
      <c r="B758" s="70" t="s">
        <v>887</v>
      </c>
      <c r="C758" s="4"/>
      <c r="D758" s="4"/>
      <c r="E758" s="4"/>
      <c r="F758" s="5"/>
    </row>
    <row r="759" spans="2:6" ht="8.4499999999999993" customHeight="1" x14ac:dyDescent="0.2">
      <c r="B759" s="70" t="s">
        <v>578</v>
      </c>
      <c r="C759" s="71">
        <f>D759+E759+F759</f>
        <v>224.60000000000002</v>
      </c>
      <c r="D759" s="4">
        <v>138.80000000000001</v>
      </c>
      <c r="E759" s="4">
        <v>35.299999999999997</v>
      </c>
      <c r="F759" s="5">
        <v>50.5</v>
      </c>
    </row>
    <row r="760" spans="2:6" ht="8.4499999999999993" customHeight="1" x14ac:dyDescent="0.2">
      <c r="B760" s="70" t="s">
        <v>1542</v>
      </c>
      <c r="C760" s="4"/>
      <c r="D760" s="4"/>
      <c r="E760" s="4"/>
      <c r="F760" s="5"/>
    </row>
    <row r="761" spans="2:6" ht="8.4499999999999993" customHeight="1" x14ac:dyDescent="0.2">
      <c r="B761" s="70" t="s">
        <v>689</v>
      </c>
      <c r="C761" s="4"/>
      <c r="D761" s="4"/>
      <c r="E761" s="4"/>
      <c r="F761" s="5"/>
    </row>
    <row r="762" spans="2:6" ht="8.4499999999999993" customHeight="1" x14ac:dyDescent="0.2">
      <c r="B762" s="70" t="s">
        <v>1542</v>
      </c>
      <c r="C762" s="4"/>
      <c r="D762" s="4"/>
      <c r="E762" s="4"/>
      <c r="F762" s="5"/>
    </row>
    <row r="763" spans="2:6" ht="8.4499999999999993" customHeight="1" x14ac:dyDescent="0.2">
      <c r="B763" s="70" t="s">
        <v>1406</v>
      </c>
      <c r="C763" s="4"/>
      <c r="D763" s="4"/>
      <c r="E763" s="4"/>
      <c r="F763" s="5"/>
    </row>
    <row r="764" spans="2:6" ht="8.4499999999999993" customHeight="1" x14ac:dyDescent="0.2">
      <c r="B764" s="70" t="s">
        <v>1318</v>
      </c>
      <c r="C764" s="4"/>
      <c r="D764" s="4"/>
      <c r="E764" s="4"/>
      <c r="F764" s="5"/>
    </row>
    <row r="765" spans="2:6" ht="8.4499999999999993" customHeight="1" x14ac:dyDescent="0.2">
      <c r="B765" s="70" t="s">
        <v>808</v>
      </c>
      <c r="C765" s="4"/>
      <c r="D765" s="4"/>
      <c r="E765" s="4"/>
      <c r="F765" s="5"/>
    </row>
    <row r="766" spans="2:6" ht="8.4499999999999993" customHeight="1" x14ac:dyDescent="0.2">
      <c r="B766" s="70" t="s">
        <v>305</v>
      </c>
      <c r="C766" s="71">
        <f>D766+E766+F766</f>
        <v>352.9</v>
      </c>
      <c r="D766" s="4">
        <v>277.7</v>
      </c>
      <c r="E766" s="4">
        <v>39.9</v>
      </c>
      <c r="F766" s="5">
        <v>35.299999999999997</v>
      </c>
    </row>
    <row r="767" spans="2:6" ht="8.4499999999999993" customHeight="1" x14ac:dyDescent="0.2">
      <c r="B767" s="70" t="s">
        <v>1542</v>
      </c>
      <c r="C767" s="4"/>
      <c r="D767" s="4"/>
      <c r="E767" s="4"/>
      <c r="F767" s="5"/>
    </row>
    <row r="768" spans="2:6" ht="8.4499999999999993" customHeight="1" x14ac:dyDescent="0.2">
      <c r="B768" s="70" t="s">
        <v>272</v>
      </c>
      <c r="C768" s="4"/>
      <c r="D768" s="4"/>
      <c r="E768" s="4"/>
      <c r="F768" s="5"/>
    </row>
    <row r="769" spans="2:6" ht="8.4499999999999993" customHeight="1" x14ac:dyDescent="0.2">
      <c r="B769" s="70" t="s">
        <v>1542</v>
      </c>
      <c r="C769" s="4"/>
      <c r="D769" s="4"/>
      <c r="E769" s="4"/>
      <c r="F769" s="5"/>
    </row>
    <row r="770" spans="2:6" ht="8.4499999999999993" customHeight="1" x14ac:dyDescent="0.2">
      <c r="B770" s="70" t="s">
        <v>754</v>
      </c>
      <c r="C770" s="4"/>
      <c r="D770" s="4"/>
      <c r="E770" s="4"/>
      <c r="F770" s="5"/>
    </row>
    <row r="771" spans="2:6" ht="8.4499999999999993" customHeight="1" x14ac:dyDescent="0.2">
      <c r="B771" s="70" t="s">
        <v>1071</v>
      </c>
      <c r="C771" s="4"/>
      <c r="D771" s="4"/>
      <c r="E771" s="4"/>
      <c r="F771" s="5"/>
    </row>
    <row r="772" spans="2:6" ht="8.4499999999999993" customHeight="1" x14ac:dyDescent="0.2">
      <c r="B772" s="70" t="s">
        <v>312</v>
      </c>
      <c r="C772" s="4"/>
      <c r="D772" s="4"/>
      <c r="E772" s="4"/>
      <c r="F772" s="5"/>
    </row>
    <row r="773" spans="2:6" ht="8.4499999999999993" customHeight="1" x14ac:dyDescent="0.2">
      <c r="B773" s="70" t="s">
        <v>29</v>
      </c>
      <c r="C773" s="71">
        <f>D773+E773+F773</f>
        <v>333</v>
      </c>
      <c r="D773" s="4">
        <v>138.80000000000001</v>
      </c>
      <c r="E773" s="4">
        <v>55.1</v>
      </c>
      <c r="F773" s="5">
        <v>139.1</v>
      </c>
    </row>
    <row r="774" spans="2:6" ht="8.4499999999999993" customHeight="1" x14ac:dyDescent="0.2">
      <c r="B774" s="70" t="s">
        <v>1542</v>
      </c>
      <c r="C774" s="4"/>
      <c r="D774" s="4"/>
      <c r="E774" s="4"/>
      <c r="F774" s="5"/>
    </row>
    <row r="775" spans="2:6" ht="8.4499999999999993" customHeight="1" x14ac:dyDescent="0.2">
      <c r="B775" s="70" t="s">
        <v>1389</v>
      </c>
      <c r="C775" s="4"/>
      <c r="D775" s="4"/>
      <c r="E775" s="4"/>
      <c r="F775" s="5"/>
    </row>
    <row r="776" spans="2:6" ht="8.4499999999999993" customHeight="1" x14ac:dyDescent="0.2">
      <c r="B776" s="70" t="s">
        <v>1542</v>
      </c>
      <c r="C776" s="4"/>
      <c r="D776" s="4"/>
      <c r="E776" s="4"/>
      <c r="F776" s="5"/>
    </row>
    <row r="777" spans="2:6" ht="8.4499999999999993" customHeight="1" x14ac:dyDescent="0.2">
      <c r="B777" s="70" t="s">
        <v>906</v>
      </c>
      <c r="C777" s="4"/>
      <c r="D777" s="4"/>
      <c r="E777" s="4"/>
      <c r="F777" s="5"/>
    </row>
    <row r="778" spans="2:6" ht="8.4499999999999993" customHeight="1" x14ac:dyDescent="0.2">
      <c r="B778" s="70" t="s">
        <v>981</v>
      </c>
      <c r="C778" s="4"/>
      <c r="D778" s="4"/>
      <c r="E778" s="4"/>
      <c r="F778" s="5"/>
    </row>
    <row r="779" spans="2:6" ht="8.4499999999999993" customHeight="1" x14ac:dyDescent="0.2">
      <c r="B779" s="70" t="s">
        <v>874</v>
      </c>
      <c r="C779" s="4"/>
      <c r="D779" s="4"/>
      <c r="E779" s="4"/>
      <c r="F779" s="5"/>
    </row>
    <row r="780" spans="2:6" ht="8.4499999999999993" customHeight="1" x14ac:dyDescent="0.2">
      <c r="B780" s="70" t="s">
        <v>166</v>
      </c>
      <c r="C780" s="71">
        <f>D780+E780+F780</f>
        <v>212.4</v>
      </c>
      <c r="D780" s="4">
        <v>138.80000000000001</v>
      </c>
      <c r="E780" s="4">
        <v>43.4</v>
      </c>
      <c r="F780" s="5">
        <v>30.2</v>
      </c>
    </row>
    <row r="781" spans="2:6" ht="8.4499999999999993" customHeight="1" x14ac:dyDescent="0.2">
      <c r="B781" s="70" t="s">
        <v>1542</v>
      </c>
      <c r="C781" s="4"/>
      <c r="D781" s="4"/>
      <c r="E781" s="4"/>
      <c r="F781" s="5"/>
    </row>
    <row r="782" spans="2:6" ht="8.4499999999999993" customHeight="1" x14ac:dyDescent="0.2">
      <c r="B782" s="70" t="s">
        <v>544</v>
      </c>
      <c r="C782" s="4"/>
      <c r="D782" s="4"/>
      <c r="E782" s="4"/>
      <c r="F782" s="5"/>
    </row>
    <row r="783" spans="2:6" ht="8.4499999999999993" customHeight="1" x14ac:dyDescent="0.2">
      <c r="B783" s="70" t="s">
        <v>1542</v>
      </c>
      <c r="C783" s="4"/>
      <c r="D783" s="4"/>
      <c r="E783" s="4"/>
      <c r="F783" s="5"/>
    </row>
    <row r="784" spans="2:6" ht="8.4499999999999993" customHeight="1" x14ac:dyDescent="0.2">
      <c r="B784" s="61" t="s">
        <v>906</v>
      </c>
      <c r="C784" s="8"/>
      <c r="D784" s="8"/>
      <c r="E784" s="8"/>
      <c r="F784" s="9"/>
    </row>
    <row r="785" spans="2:6" ht="8.4499999999999993" customHeight="1" x14ac:dyDescent="0.2">
      <c r="B785" s="70" t="s">
        <v>688</v>
      </c>
      <c r="C785" s="4"/>
      <c r="D785" s="4"/>
      <c r="E785" s="4"/>
      <c r="F785" s="5"/>
    </row>
    <row r="786" spans="2:6" ht="8.4499999999999993" customHeight="1" x14ac:dyDescent="0.2">
      <c r="B786" s="70" t="s">
        <v>1352</v>
      </c>
      <c r="C786" s="4"/>
      <c r="D786" s="4"/>
      <c r="E786" s="4"/>
      <c r="F786" s="5"/>
    </row>
    <row r="787" spans="2:6" ht="8.4499999999999993" customHeight="1" x14ac:dyDescent="0.2">
      <c r="B787" s="70" t="s">
        <v>363</v>
      </c>
      <c r="C787" s="71">
        <f>D787+E787+F787</f>
        <v>222.70000000000002</v>
      </c>
      <c r="D787" s="4">
        <v>138.80000000000001</v>
      </c>
      <c r="E787" s="4">
        <v>38.9</v>
      </c>
      <c r="F787" s="5">
        <v>45</v>
      </c>
    </row>
    <row r="788" spans="2:6" ht="8.4499999999999993" customHeight="1" x14ac:dyDescent="0.2">
      <c r="B788" s="70" t="s">
        <v>1542</v>
      </c>
      <c r="C788" s="4"/>
      <c r="D788" s="4"/>
      <c r="E788" s="4"/>
      <c r="F788" s="5"/>
    </row>
    <row r="789" spans="2:6" ht="8.4499999999999993" customHeight="1" x14ac:dyDescent="0.2">
      <c r="B789" s="70" t="s">
        <v>1282</v>
      </c>
      <c r="C789" s="4"/>
      <c r="D789" s="4"/>
      <c r="E789" s="4"/>
      <c r="F789" s="5"/>
    </row>
    <row r="790" spans="2:6" ht="8.4499999999999993" customHeight="1" x14ac:dyDescent="0.2">
      <c r="B790" s="70" t="s">
        <v>1542</v>
      </c>
      <c r="C790" s="4"/>
      <c r="D790" s="4"/>
      <c r="E790" s="4"/>
      <c r="F790" s="5"/>
    </row>
    <row r="791" spans="2:6" ht="8.4499999999999993" customHeight="1" x14ac:dyDescent="0.2">
      <c r="B791" s="70" t="s">
        <v>906</v>
      </c>
      <c r="C791" s="4"/>
      <c r="D791" s="4"/>
      <c r="E791" s="4"/>
      <c r="F791" s="5"/>
    </row>
    <row r="792" spans="2:6" ht="8.4499999999999993" customHeight="1" x14ac:dyDescent="0.2">
      <c r="B792" s="70" t="s">
        <v>543</v>
      </c>
      <c r="C792" s="4"/>
      <c r="D792" s="4"/>
      <c r="E792" s="4"/>
      <c r="F792" s="5"/>
    </row>
    <row r="793" spans="2:6" ht="8.4499999999999993" customHeight="1" x14ac:dyDescent="0.2">
      <c r="B793" s="70" t="s">
        <v>873</v>
      </c>
      <c r="C793" s="4"/>
      <c r="D793" s="4"/>
      <c r="E793" s="4"/>
      <c r="F793" s="5"/>
    </row>
    <row r="794" spans="2:6" ht="8.4499999999999993" customHeight="1" x14ac:dyDescent="0.2">
      <c r="B794" s="70" t="s">
        <v>609</v>
      </c>
      <c r="C794" s="71">
        <f>D794+E794+F794</f>
        <v>183.3</v>
      </c>
      <c r="D794" s="4">
        <v>138.80000000000001</v>
      </c>
      <c r="E794" s="4">
        <v>23.3</v>
      </c>
      <c r="F794" s="5">
        <v>21.2</v>
      </c>
    </row>
    <row r="795" spans="2:6" ht="8.4499999999999993" customHeight="1" x14ac:dyDescent="0.2">
      <c r="B795" s="70" t="s">
        <v>1542</v>
      </c>
      <c r="C795" s="4"/>
      <c r="D795" s="4"/>
      <c r="E795" s="4"/>
      <c r="F795" s="5"/>
    </row>
    <row r="796" spans="2:6" ht="8.4499999999999993" customHeight="1" x14ac:dyDescent="0.2">
      <c r="B796" s="70" t="s">
        <v>298</v>
      </c>
      <c r="C796" s="4"/>
      <c r="D796" s="4"/>
      <c r="E796" s="4"/>
      <c r="F796" s="5"/>
    </row>
    <row r="797" spans="2:6" ht="8.4499999999999993" customHeight="1" x14ac:dyDescent="0.2">
      <c r="B797" s="70" t="s">
        <v>1542</v>
      </c>
      <c r="C797" s="4"/>
      <c r="D797" s="4"/>
      <c r="E797" s="4"/>
      <c r="F797" s="5"/>
    </row>
    <row r="798" spans="2:6" ht="8.4499999999999993" customHeight="1" x14ac:dyDescent="0.2">
      <c r="B798" s="70" t="s">
        <v>906</v>
      </c>
      <c r="C798" s="4"/>
      <c r="D798" s="4"/>
      <c r="E798" s="4"/>
      <c r="F798" s="5"/>
    </row>
    <row r="799" spans="2:6" ht="8.4499999999999993" customHeight="1" x14ac:dyDescent="0.2">
      <c r="B799" s="70" t="s">
        <v>1283</v>
      </c>
      <c r="C799" s="4"/>
      <c r="D799" s="4"/>
      <c r="E799" s="4"/>
      <c r="F799" s="5"/>
    </row>
    <row r="800" spans="2:6" ht="8.4499999999999993" customHeight="1" x14ac:dyDescent="0.2">
      <c r="B800" s="70" t="s">
        <v>132</v>
      </c>
      <c r="C800" s="4"/>
      <c r="D800" s="4"/>
      <c r="E800" s="4"/>
      <c r="F800" s="5"/>
    </row>
    <row r="801" spans="2:6" ht="8.4499999999999993" customHeight="1" x14ac:dyDescent="0.2">
      <c r="B801" s="70" t="s">
        <v>1231</v>
      </c>
      <c r="C801" s="71">
        <f>D801+E801+F801</f>
        <v>231.40000000000003</v>
      </c>
      <c r="D801" s="4">
        <v>138.80000000000001</v>
      </c>
      <c r="E801" s="4">
        <v>53.9</v>
      </c>
      <c r="F801" s="5">
        <v>38.700000000000003</v>
      </c>
    </row>
    <row r="802" spans="2:6" ht="8.4499999999999993" customHeight="1" x14ac:dyDescent="0.2">
      <c r="B802" s="70" t="s">
        <v>1542</v>
      </c>
      <c r="C802" s="4"/>
      <c r="D802" s="4"/>
      <c r="E802" s="4"/>
      <c r="F802" s="5"/>
    </row>
    <row r="803" spans="2:6" ht="8.4499999999999993" customHeight="1" x14ac:dyDescent="0.2">
      <c r="B803" s="70" t="s">
        <v>540</v>
      </c>
      <c r="C803" s="4"/>
      <c r="D803" s="4"/>
      <c r="E803" s="4"/>
      <c r="F803" s="5"/>
    </row>
    <row r="804" spans="2:6" ht="8.4499999999999993" customHeight="1" x14ac:dyDescent="0.2">
      <c r="B804" s="70" t="s">
        <v>1542</v>
      </c>
      <c r="C804" s="4"/>
      <c r="D804" s="4"/>
      <c r="E804" s="4"/>
      <c r="F804" s="5"/>
    </row>
    <row r="805" spans="2:6" ht="8.4499999999999993" customHeight="1" x14ac:dyDescent="0.2">
      <c r="B805" s="70" t="s">
        <v>369</v>
      </c>
      <c r="C805" s="4"/>
      <c r="D805" s="4"/>
      <c r="E805" s="4"/>
      <c r="F805" s="5"/>
    </row>
    <row r="806" spans="2:6" ht="8.4499999999999993" customHeight="1" x14ac:dyDescent="0.2">
      <c r="B806" s="70" t="s">
        <v>109</v>
      </c>
      <c r="C806" s="4"/>
      <c r="D806" s="4"/>
      <c r="E806" s="4"/>
      <c r="F806" s="5"/>
    </row>
    <row r="807" spans="2:6" ht="8.4499999999999993" customHeight="1" x14ac:dyDescent="0.2">
      <c r="B807" s="70" t="s">
        <v>562</v>
      </c>
      <c r="C807" s="4"/>
      <c r="D807" s="4"/>
      <c r="E807" s="4"/>
      <c r="F807" s="5"/>
    </row>
    <row r="808" spans="2:6" ht="8.4499999999999993" customHeight="1" x14ac:dyDescent="0.2">
      <c r="B808" s="70" t="s">
        <v>1305</v>
      </c>
      <c r="C808" s="71">
        <f>D808+E808+F808</f>
        <v>228.5</v>
      </c>
      <c r="D808" s="4">
        <v>117.1</v>
      </c>
      <c r="E808" s="4">
        <v>66.400000000000006</v>
      </c>
      <c r="F808" s="5">
        <v>45</v>
      </c>
    </row>
    <row r="809" spans="2:6" ht="8.4499999999999993" customHeight="1" x14ac:dyDescent="0.2">
      <c r="B809" s="70" t="s">
        <v>1542</v>
      </c>
      <c r="C809" s="4"/>
      <c r="D809" s="4"/>
      <c r="E809" s="4"/>
      <c r="F809" s="5"/>
    </row>
    <row r="810" spans="2:6" ht="8.4499999999999993" customHeight="1" x14ac:dyDescent="0.2">
      <c r="B810" s="70" t="s">
        <v>447</v>
      </c>
      <c r="C810" s="4"/>
      <c r="D810" s="4"/>
      <c r="E810" s="4"/>
      <c r="F810" s="5"/>
    </row>
    <row r="811" spans="2:6" ht="8.4499999999999993" customHeight="1" x14ac:dyDescent="0.2">
      <c r="B811" s="70" t="s">
        <v>1542</v>
      </c>
      <c r="C811" s="4"/>
      <c r="D811" s="4"/>
      <c r="E811" s="4"/>
      <c r="F811" s="5"/>
    </row>
    <row r="812" spans="2:6" ht="8.4499999999999993" customHeight="1" x14ac:dyDescent="0.2">
      <c r="B812" s="70" t="s">
        <v>1371</v>
      </c>
      <c r="C812" s="4"/>
      <c r="D812" s="4"/>
      <c r="E812" s="4"/>
      <c r="F812" s="5"/>
    </row>
    <row r="813" spans="2:6" ht="8.4499999999999993" customHeight="1" x14ac:dyDescent="0.2">
      <c r="B813" s="70" t="s">
        <v>980</v>
      </c>
      <c r="C813" s="4"/>
      <c r="D813" s="4"/>
      <c r="E813" s="4"/>
      <c r="F813" s="5"/>
    </row>
    <row r="814" spans="2:6" ht="8.4499999999999993" customHeight="1" x14ac:dyDescent="0.2">
      <c r="B814" s="70" t="s">
        <v>741</v>
      </c>
      <c r="C814" s="4"/>
      <c r="D814" s="4"/>
      <c r="E814" s="4"/>
      <c r="F814" s="5"/>
    </row>
    <row r="815" spans="2:6" ht="8.4499999999999993" customHeight="1" x14ac:dyDescent="0.2">
      <c r="B815" s="70" t="s">
        <v>1265</v>
      </c>
      <c r="C815" s="71">
        <f>D815+E815+F815</f>
        <v>3582.6000000000004</v>
      </c>
      <c r="D815" s="4">
        <v>1505.3</v>
      </c>
      <c r="E815" s="4">
        <v>840.6</v>
      </c>
      <c r="F815" s="5">
        <v>1236.7</v>
      </c>
    </row>
    <row r="816" spans="2:6" ht="8.4499999999999993" customHeight="1" x14ac:dyDescent="0.2">
      <c r="B816" s="70" t="s">
        <v>1542</v>
      </c>
      <c r="C816" s="4"/>
      <c r="D816" s="4"/>
      <c r="E816" s="4"/>
      <c r="F816" s="5"/>
    </row>
    <row r="817" spans="2:6" ht="8.4499999999999993" customHeight="1" x14ac:dyDescent="0.2">
      <c r="B817" s="70" t="s">
        <v>1121</v>
      </c>
      <c r="C817" s="4"/>
      <c r="D817" s="4"/>
      <c r="E817" s="4"/>
      <c r="F817" s="5"/>
    </row>
    <row r="818" spans="2:6" ht="8.4499999999999993" customHeight="1" x14ac:dyDescent="0.2">
      <c r="B818" s="70" t="s">
        <v>1542</v>
      </c>
      <c r="C818" s="4"/>
      <c r="D818" s="4"/>
      <c r="E818" s="4"/>
      <c r="F818" s="5"/>
    </row>
    <row r="819" spans="2:6" ht="8.4499999999999993" customHeight="1" x14ac:dyDescent="0.2">
      <c r="B819" s="70" t="s">
        <v>1317</v>
      </c>
      <c r="C819" s="4"/>
      <c r="D819" s="4"/>
      <c r="E819" s="4"/>
      <c r="F819" s="5"/>
    </row>
    <row r="820" spans="2:6" ht="8.4499999999999993" customHeight="1" x14ac:dyDescent="0.2">
      <c r="B820" s="70" t="s">
        <v>179</v>
      </c>
      <c r="C820" s="4"/>
      <c r="D820" s="4"/>
      <c r="E820" s="4"/>
      <c r="F820" s="5"/>
    </row>
    <row r="821" spans="2:6" ht="8.4499999999999993" customHeight="1" x14ac:dyDescent="0.2">
      <c r="B821" s="70" t="s">
        <v>459</v>
      </c>
      <c r="C821" s="4"/>
      <c r="D821" s="4"/>
      <c r="E821" s="4"/>
      <c r="F821" s="5"/>
    </row>
    <row r="822" spans="2:6" ht="8.4499999999999993" customHeight="1" x14ac:dyDescent="0.2">
      <c r="B822" s="70" t="s">
        <v>184</v>
      </c>
      <c r="C822" s="71">
        <f>D822+E822+F822</f>
        <v>4294</v>
      </c>
      <c r="D822" s="4">
        <v>1928</v>
      </c>
      <c r="E822" s="4">
        <v>1130</v>
      </c>
      <c r="F822" s="5">
        <v>1236</v>
      </c>
    </row>
    <row r="823" spans="2:6" ht="8.4499999999999993" customHeight="1" x14ac:dyDescent="0.2">
      <c r="B823" s="70" t="s">
        <v>1542</v>
      </c>
      <c r="C823" s="4"/>
      <c r="D823" s="4"/>
      <c r="E823" s="4"/>
      <c r="F823" s="5"/>
    </row>
    <row r="824" spans="2:6" ht="8.4499999999999993" customHeight="1" x14ac:dyDescent="0.2">
      <c r="B824" s="67" t="s">
        <v>380</v>
      </c>
      <c r="C824" s="68">
        <v>81</v>
      </c>
      <c r="D824" s="68">
        <v>79</v>
      </c>
      <c r="E824" s="68">
        <v>2</v>
      </c>
      <c r="F824" s="5"/>
    </row>
    <row r="825" spans="2:6" ht="8.4499999999999993" customHeight="1" x14ac:dyDescent="0.2">
      <c r="B825" s="70" t="s">
        <v>1542</v>
      </c>
      <c r="C825" s="4"/>
      <c r="D825" s="4"/>
      <c r="E825" s="4"/>
      <c r="F825" s="5"/>
    </row>
    <row r="826" spans="2:6" ht="8.4499999999999993" customHeight="1" x14ac:dyDescent="0.2">
      <c r="B826" s="70" t="s">
        <v>1019</v>
      </c>
      <c r="C826" s="4"/>
      <c r="D826" s="4"/>
      <c r="E826" s="4"/>
      <c r="F826" s="5"/>
    </row>
    <row r="827" spans="2:6" ht="8.4499999999999993" customHeight="1" x14ac:dyDescent="0.2">
      <c r="B827" s="70" t="s">
        <v>1542</v>
      </c>
      <c r="C827" s="4"/>
      <c r="D827" s="4"/>
      <c r="E827" s="4"/>
      <c r="F827" s="5"/>
    </row>
    <row r="828" spans="2:6" ht="8.4499999999999993" customHeight="1" x14ac:dyDescent="0.2">
      <c r="B828" s="70" t="s">
        <v>1059</v>
      </c>
      <c r="C828" s="4"/>
      <c r="D828" s="4"/>
      <c r="E828" s="4"/>
      <c r="F828" s="5"/>
    </row>
    <row r="829" spans="2:6" ht="8.4499999999999993" customHeight="1" x14ac:dyDescent="0.2">
      <c r="B829" s="70" t="s">
        <v>1542</v>
      </c>
      <c r="C829" s="4"/>
      <c r="D829" s="4"/>
      <c r="E829" s="4"/>
      <c r="F829" s="5"/>
    </row>
    <row r="830" spans="2:6" ht="8.4499999999999993" customHeight="1" x14ac:dyDescent="0.2">
      <c r="B830" s="70" t="s">
        <v>1413</v>
      </c>
      <c r="C830" s="4"/>
      <c r="D830" s="4"/>
      <c r="E830" s="4"/>
      <c r="F830" s="5"/>
    </row>
    <row r="831" spans="2:6" ht="8.4499999999999993" customHeight="1" x14ac:dyDescent="0.2">
      <c r="B831" s="70" t="s">
        <v>1542</v>
      </c>
      <c r="C831" s="4"/>
      <c r="D831" s="4"/>
      <c r="E831" s="4"/>
      <c r="F831" s="5"/>
    </row>
    <row r="832" spans="2:6" ht="8.4499999999999993" customHeight="1" x14ac:dyDescent="0.2">
      <c r="B832" s="70" t="s">
        <v>796</v>
      </c>
      <c r="C832" s="4"/>
      <c r="D832" s="4"/>
      <c r="E832" s="4"/>
      <c r="F832" s="5"/>
    </row>
    <row r="833" spans="2:6" ht="8.4499999999999993" customHeight="1" x14ac:dyDescent="0.2">
      <c r="B833" s="70" t="s">
        <v>1542</v>
      </c>
      <c r="C833" s="4"/>
      <c r="D833" s="4"/>
      <c r="E833" s="4"/>
      <c r="F833" s="5"/>
    </row>
    <row r="834" spans="2:6" ht="8.4499999999999993" customHeight="1" x14ac:dyDescent="0.2">
      <c r="B834" s="70" t="s">
        <v>150</v>
      </c>
      <c r="C834" s="71">
        <f>D834+E834+F834</f>
        <v>43</v>
      </c>
      <c r="D834" s="4">
        <v>43</v>
      </c>
      <c r="E834" s="4"/>
      <c r="F834" s="5"/>
    </row>
    <row r="835" spans="2:6" ht="8.4499999999999993" customHeight="1" x14ac:dyDescent="0.2">
      <c r="B835" s="70" t="s">
        <v>1542</v>
      </c>
      <c r="C835" s="4"/>
      <c r="D835" s="4"/>
      <c r="E835" s="4"/>
      <c r="F835" s="5"/>
    </row>
    <row r="836" spans="2:6" ht="8.4499999999999993" customHeight="1" x14ac:dyDescent="0.2">
      <c r="B836" s="70" t="s">
        <v>1050</v>
      </c>
      <c r="C836" s="4"/>
      <c r="D836" s="4"/>
      <c r="E836" s="4"/>
      <c r="F836" s="5"/>
    </row>
    <row r="837" spans="2:6" ht="8.4499999999999993" customHeight="1" x14ac:dyDescent="0.2">
      <c r="B837" s="70" t="s">
        <v>1542</v>
      </c>
      <c r="C837" s="4"/>
      <c r="D837" s="4"/>
      <c r="E837" s="4"/>
      <c r="F837" s="5"/>
    </row>
    <row r="838" spans="2:6" ht="8.4499999999999993" customHeight="1" x14ac:dyDescent="0.2">
      <c r="B838" s="70" t="s">
        <v>584</v>
      </c>
      <c r="C838" s="4"/>
      <c r="D838" s="4"/>
      <c r="E838" s="4"/>
      <c r="F838" s="5"/>
    </row>
    <row r="839" spans="2:6" ht="8.4499999999999993" customHeight="1" x14ac:dyDescent="0.2">
      <c r="B839" s="70" t="s">
        <v>1324</v>
      </c>
      <c r="C839" s="4"/>
      <c r="D839" s="4"/>
      <c r="E839" s="4"/>
      <c r="F839" s="5"/>
    </row>
    <row r="840" spans="2:6" ht="8.4499999999999993" customHeight="1" x14ac:dyDescent="0.2">
      <c r="B840" s="70" t="s">
        <v>1323</v>
      </c>
      <c r="C840" s="4"/>
      <c r="D840" s="4"/>
      <c r="E840" s="4"/>
      <c r="F840" s="5"/>
    </row>
    <row r="841" spans="2:6" ht="8.4499999999999993" customHeight="1" x14ac:dyDescent="0.2">
      <c r="B841" s="70" t="s">
        <v>1536</v>
      </c>
      <c r="C841" s="71">
        <f>D841+E841+F841</f>
        <v>39.1</v>
      </c>
      <c r="D841" s="4">
        <v>36.200000000000003</v>
      </c>
      <c r="E841" s="4">
        <v>2.1</v>
      </c>
      <c r="F841" s="5">
        <v>0.8</v>
      </c>
    </row>
    <row r="842" spans="2:6" ht="8.4499999999999993" customHeight="1" x14ac:dyDescent="0.2">
      <c r="B842" s="70" t="s">
        <v>1542</v>
      </c>
      <c r="C842" s="4"/>
      <c r="D842" s="4"/>
      <c r="E842" s="4"/>
      <c r="F842" s="5"/>
    </row>
    <row r="843" spans="2:6" ht="8.4499999999999993" customHeight="1" x14ac:dyDescent="0.2">
      <c r="B843" s="70" t="s">
        <v>749</v>
      </c>
      <c r="C843" s="4"/>
      <c r="D843" s="4"/>
      <c r="E843" s="4"/>
      <c r="F843" s="5"/>
    </row>
    <row r="844" spans="2:6" ht="8.4499999999999993" customHeight="1" x14ac:dyDescent="0.2">
      <c r="B844" s="70" t="s">
        <v>1542</v>
      </c>
      <c r="C844" s="4"/>
      <c r="D844" s="4"/>
      <c r="E844" s="4"/>
      <c r="F844" s="5"/>
    </row>
    <row r="845" spans="2:6" ht="8.4499999999999993" customHeight="1" x14ac:dyDescent="0.2">
      <c r="B845" s="70" t="s">
        <v>1502</v>
      </c>
      <c r="C845" s="4"/>
      <c r="D845" s="4"/>
      <c r="E845" s="4"/>
      <c r="F845" s="5"/>
    </row>
    <row r="846" spans="2:6" ht="8.4499999999999993" customHeight="1" x14ac:dyDescent="0.2">
      <c r="B846" s="70" t="s">
        <v>340</v>
      </c>
      <c r="C846" s="4"/>
      <c r="D846" s="4"/>
      <c r="E846" s="4"/>
      <c r="F846" s="5"/>
    </row>
    <row r="847" spans="2:6" ht="8.4499999999999993" customHeight="1" x14ac:dyDescent="0.2">
      <c r="B847" s="70" t="s">
        <v>995</v>
      </c>
      <c r="C847" s="4"/>
      <c r="D847" s="4"/>
      <c r="E847" s="4"/>
      <c r="F847" s="5"/>
    </row>
    <row r="848" spans="2:6" ht="8.4499999999999993" customHeight="1" x14ac:dyDescent="0.2">
      <c r="B848" s="70" t="s">
        <v>386</v>
      </c>
      <c r="C848" s="71">
        <f>D848+E848+F848</f>
        <v>81</v>
      </c>
      <c r="D848" s="4">
        <v>79</v>
      </c>
      <c r="E848" s="4">
        <v>2</v>
      </c>
      <c r="F848" s="5"/>
    </row>
    <row r="849" spans="2:6" ht="8.4499999999999993" customHeight="1" x14ac:dyDescent="0.2">
      <c r="B849" s="61" t="s">
        <v>1542</v>
      </c>
      <c r="C849" s="8"/>
      <c r="D849" s="8"/>
      <c r="E849" s="8"/>
      <c r="F849" s="9"/>
    </row>
    <row r="850" spans="2:6" ht="8.4499999999999993" customHeight="1" x14ac:dyDescent="0.2">
      <c r="B850" s="67" t="s">
        <v>781</v>
      </c>
      <c r="C850" s="68">
        <v>7154</v>
      </c>
      <c r="D850" s="68">
        <v>6155</v>
      </c>
      <c r="E850" s="68">
        <v>622</v>
      </c>
      <c r="F850" s="69">
        <v>377</v>
      </c>
    </row>
    <row r="851" spans="2:6" ht="8.4499999999999993" customHeight="1" x14ac:dyDescent="0.2">
      <c r="B851" s="70" t="s">
        <v>1542</v>
      </c>
      <c r="C851" s="4"/>
      <c r="D851" s="4"/>
      <c r="E851" s="4"/>
      <c r="F851" s="5"/>
    </row>
    <row r="852" spans="2:6" ht="8.4499999999999993" customHeight="1" x14ac:dyDescent="0.2">
      <c r="B852" s="70" t="s">
        <v>339</v>
      </c>
      <c r="C852" s="4"/>
      <c r="D852" s="4"/>
      <c r="E852" s="4"/>
      <c r="F852" s="5"/>
    </row>
    <row r="853" spans="2:6" ht="8.4499999999999993" customHeight="1" x14ac:dyDescent="0.2">
      <c r="B853" s="70" t="s">
        <v>1542</v>
      </c>
      <c r="C853" s="4"/>
      <c r="D853" s="4"/>
      <c r="E853" s="4"/>
      <c r="F853" s="5"/>
    </row>
    <row r="854" spans="2:6" ht="8.4499999999999993" customHeight="1" x14ac:dyDescent="0.2">
      <c r="B854" s="70" t="s">
        <v>1007</v>
      </c>
      <c r="C854" s="4"/>
      <c r="D854" s="4"/>
      <c r="E854" s="4"/>
      <c r="F854" s="5"/>
    </row>
    <row r="855" spans="2:6" ht="8.4499999999999993" customHeight="1" x14ac:dyDescent="0.2">
      <c r="B855" s="70" t="s">
        <v>1542</v>
      </c>
      <c r="C855" s="4"/>
      <c r="D855" s="4"/>
      <c r="E855" s="4"/>
      <c r="F855" s="5"/>
    </row>
    <row r="856" spans="2:6" ht="8.4499999999999993" customHeight="1" x14ac:dyDescent="0.2">
      <c r="B856" s="70" t="s">
        <v>45</v>
      </c>
      <c r="C856" s="4"/>
      <c r="D856" s="4"/>
      <c r="E856" s="4"/>
      <c r="F856" s="5"/>
    </row>
    <row r="857" spans="2:6" ht="8.4499999999999993" customHeight="1" x14ac:dyDescent="0.2">
      <c r="B857" s="70" t="s">
        <v>1542</v>
      </c>
      <c r="C857" s="4"/>
      <c r="D857" s="4"/>
      <c r="E857" s="4"/>
      <c r="F857" s="5"/>
    </row>
    <row r="858" spans="2:6" ht="8.4499999999999993" customHeight="1" x14ac:dyDescent="0.2">
      <c r="B858" s="70" t="s">
        <v>796</v>
      </c>
      <c r="C858" s="4"/>
      <c r="D858" s="4"/>
      <c r="E858" s="4"/>
      <c r="F858" s="5"/>
    </row>
    <row r="859" spans="2:6" ht="8.4499999999999993" customHeight="1" x14ac:dyDescent="0.2">
      <c r="B859" s="70" t="s">
        <v>1542</v>
      </c>
      <c r="C859" s="4"/>
      <c r="D859" s="4"/>
      <c r="E859" s="4"/>
      <c r="F859" s="5"/>
    </row>
    <row r="860" spans="2:6" ht="8.4499999999999993" customHeight="1" x14ac:dyDescent="0.2">
      <c r="B860" s="70" t="s">
        <v>1513</v>
      </c>
      <c r="C860" s="4"/>
      <c r="D860" s="4"/>
      <c r="E860" s="4"/>
      <c r="F860" s="5"/>
    </row>
    <row r="861" spans="2:6" ht="8.4499999999999993" customHeight="1" x14ac:dyDescent="0.2">
      <c r="B861" s="70" t="s">
        <v>1542</v>
      </c>
      <c r="C861" s="4"/>
      <c r="D861" s="4"/>
      <c r="E861" s="4"/>
      <c r="F861" s="5"/>
    </row>
    <row r="862" spans="2:6" ht="8.4499999999999993" customHeight="1" x14ac:dyDescent="0.2">
      <c r="B862" s="70" t="s">
        <v>1081</v>
      </c>
      <c r="C862" s="4"/>
      <c r="D862" s="4"/>
      <c r="E862" s="4"/>
      <c r="F862" s="5"/>
    </row>
    <row r="863" spans="2:6" ht="8.4499999999999993" customHeight="1" x14ac:dyDescent="0.2">
      <c r="B863" s="70" t="s">
        <v>1542</v>
      </c>
      <c r="C863" s="4"/>
      <c r="D863" s="4"/>
      <c r="E863" s="4"/>
      <c r="F863" s="5"/>
    </row>
    <row r="864" spans="2:6" ht="8.4499999999999993" customHeight="1" x14ac:dyDescent="0.2">
      <c r="B864" s="70" t="s">
        <v>463</v>
      </c>
      <c r="C864" s="71">
        <f>D864+E864+F864</f>
        <v>2245.8000000000002</v>
      </c>
      <c r="D864" s="4">
        <v>2245.8000000000002</v>
      </c>
      <c r="E864" s="4"/>
      <c r="F864" s="5"/>
    </row>
    <row r="865" spans="2:6" ht="8.4499999999999993" customHeight="1" x14ac:dyDescent="0.2">
      <c r="B865" s="70" t="s">
        <v>1542</v>
      </c>
      <c r="C865" s="4"/>
      <c r="D865" s="4"/>
      <c r="E865" s="4"/>
      <c r="F865" s="5"/>
    </row>
    <row r="866" spans="2:6" ht="8.4499999999999993" customHeight="1" x14ac:dyDescent="0.2">
      <c r="B866" s="70" t="s">
        <v>850</v>
      </c>
      <c r="C866" s="4"/>
      <c r="D866" s="4"/>
      <c r="E866" s="4"/>
      <c r="F866" s="5"/>
    </row>
    <row r="867" spans="2:6" ht="8.4499999999999993" customHeight="1" x14ac:dyDescent="0.2">
      <c r="B867" s="70" t="s">
        <v>1542</v>
      </c>
      <c r="C867" s="4"/>
      <c r="D867" s="4"/>
      <c r="E867" s="4"/>
      <c r="F867" s="5"/>
    </row>
    <row r="868" spans="2:6" ht="8.4499999999999993" customHeight="1" x14ac:dyDescent="0.2">
      <c r="B868" s="70" t="s">
        <v>414</v>
      </c>
      <c r="C868" s="4"/>
      <c r="D868" s="4"/>
      <c r="E868" s="4"/>
      <c r="F868" s="5"/>
    </row>
    <row r="869" spans="2:6" ht="8.4499999999999993" customHeight="1" x14ac:dyDescent="0.2">
      <c r="B869" s="70" t="s">
        <v>849</v>
      </c>
      <c r="C869" s="4"/>
      <c r="D869" s="4"/>
      <c r="E869" s="4"/>
      <c r="F869" s="5"/>
    </row>
    <row r="870" spans="2:6" ht="8.4499999999999993" customHeight="1" x14ac:dyDescent="0.2">
      <c r="B870" s="70" t="s">
        <v>246</v>
      </c>
      <c r="C870" s="4"/>
      <c r="D870" s="4"/>
      <c r="E870" s="4"/>
      <c r="F870" s="5"/>
    </row>
    <row r="871" spans="2:6" ht="8.4499999999999993" customHeight="1" x14ac:dyDescent="0.2">
      <c r="B871" s="70" t="s">
        <v>344</v>
      </c>
      <c r="C871" s="71">
        <f>D871+E871+F871</f>
        <v>1875.1999999999998</v>
      </c>
      <c r="D871" s="4">
        <v>1475.5</v>
      </c>
      <c r="E871" s="4">
        <v>212.1</v>
      </c>
      <c r="F871" s="5">
        <v>187.6</v>
      </c>
    </row>
    <row r="872" spans="2:6" ht="8.4499999999999993" customHeight="1" x14ac:dyDescent="0.2">
      <c r="B872" s="70" t="s">
        <v>1542</v>
      </c>
      <c r="C872" s="4"/>
      <c r="D872" s="4"/>
      <c r="E872" s="4"/>
      <c r="F872" s="5"/>
    </row>
    <row r="873" spans="2:6" ht="8.4499999999999993" customHeight="1" x14ac:dyDescent="0.2">
      <c r="B873" s="70" t="s">
        <v>938</v>
      </c>
      <c r="C873" s="4"/>
      <c r="D873" s="4"/>
      <c r="E873" s="4"/>
      <c r="F873" s="5"/>
    </row>
    <row r="874" spans="2:6" ht="8.4499999999999993" customHeight="1" x14ac:dyDescent="0.2">
      <c r="B874" s="70" t="s">
        <v>1542</v>
      </c>
      <c r="C874" s="4"/>
      <c r="D874" s="4"/>
      <c r="E874" s="4"/>
      <c r="F874" s="5"/>
    </row>
    <row r="875" spans="2:6" ht="8.4499999999999993" customHeight="1" x14ac:dyDescent="0.2">
      <c r="B875" s="70" t="s">
        <v>1041</v>
      </c>
      <c r="C875" s="4"/>
      <c r="D875" s="4"/>
      <c r="E875" s="4"/>
      <c r="F875" s="5"/>
    </row>
    <row r="876" spans="2:6" ht="8.4499999999999993" customHeight="1" x14ac:dyDescent="0.2">
      <c r="B876" s="70" t="s">
        <v>1542</v>
      </c>
      <c r="C876" s="4"/>
      <c r="D876" s="4"/>
      <c r="E876" s="4"/>
      <c r="F876" s="5"/>
    </row>
    <row r="877" spans="2:6" ht="8.4499999999999993" customHeight="1" x14ac:dyDescent="0.2">
      <c r="B877" s="70" t="s">
        <v>439</v>
      </c>
      <c r="C877" s="4"/>
      <c r="D877" s="4"/>
      <c r="E877" s="4"/>
      <c r="F877" s="5"/>
    </row>
    <row r="878" spans="2:6" ht="8.4499999999999993" customHeight="1" x14ac:dyDescent="0.2">
      <c r="B878" s="70" t="s">
        <v>1385</v>
      </c>
      <c r="C878" s="4"/>
      <c r="D878" s="4"/>
      <c r="E878" s="4"/>
      <c r="F878" s="5"/>
    </row>
    <row r="879" spans="2:6" ht="8.4499999999999993" customHeight="1" x14ac:dyDescent="0.2">
      <c r="B879" s="70" t="s">
        <v>194</v>
      </c>
      <c r="C879" s="4"/>
      <c r="D879" s="4"/>
      <c r="E879" s="4"/>
      <c r="F879" s="5"/>
    </row>
    <row r="880" spans="2:6" ht="8.4499999999999993" customHeight="1" x14ac:dyDescent="0.2">
      <c r="B880" s="70" t="s">
        <v>1434</v>
      </c>
      <c r="C880" s="71">
        <f>D880+E880+F880</f>
        <v>972.6</v>
      </c>
      <c r="D880" s="4">
        <v>906.2</v>
      </c>
      <c r="E880" s="4">
        <v>50.9</v>
      </c>
      <c r="F880" s="5">
        <v>15.5</v>
      </c>
    </row>
    <row r="881" spans="2:6" ht="8.4499999999999993" customHeight="1" x14ac:dyDescent="0.2">
      <c r="B881" s="70" t="s">
        <v>1542</v>
      </c>
      <c r="C881" s="4"/>
      <c r="D881" s="4"/>
      <c r="E881" s="4"/>
      <c r="F881" s="5"/>
    </row>
    <row r="882" spans="2:6" ht="8.4499999999999993" customHeight="1" x14ac:dyDescent="0.2">
      <c r="B882" s="70" t="s">
        <v>539</v>
      </c>
      <c r="C882" s="4"/>
      <c r="D882" s="4"/>
      <c r="E882" s="4"/>
      <c r="F882" s="5"/>
    </row>
    <row r="883" spans="2:6" ht="8.4499999999999993" customHeight="1" x14ac:dyDescent="0.2">
      <c r="B883" s="70" t="s">
        <v>1542</v>
      </c>
      <c r="C883" s="4"/>
      <c r="D883" s="4"/>
      <c r="E883" s="4"/>
      <c r="F883" s="5"/>
    </row>
    <row r="884" spans="2:6" ht="8.4499999999999993" customHeight="1" x14ac:dyDescent="0.2">
      <c r="B884" s="70" t="s">
        <v>439</v>
      </c>
      <c r="C884" s="4"/>
      <c r="D884" s="4"/>
      <c r="E884" s="4"/>
      <c r="F884" s="5"/>
    </row>
    <row r="885" spans="2:6" ht="8.4499999999999993" customHeight="1" x14ac:dyDescent="0.2">
      <c r="B885" s="70" t="s">
        <v>407</v>
      </c>
      <c r="C885" s="4"/>
      <c r="D885" s="4"/>
      <c r="E885" s="4"/>
      <c r="F885" s="5"/>
    </row>
    <row r="886" spans="2:6" ht="8.4499999999999993" customHeight="1" x14ac:dyDescent="0.2">
      <c r="B886" s="70" t="s">
        <v>643</v>
      </c>
      <c r="C886" s="4"/>
      <c r="D886" s="4"/>
      <c r="E886" s="4"/>
      <c r="F886" s="5"/>
    </row>
    <row r="887" spans="2:6" ht="8.4499999999999993" customHeight="1" x14ac:dyDescent="0.2">
      <c r="B887" s="70" t="s">
        <v>20</v>
      </c>
      <c r="C887" s="71">
        <f>D887+E887+F887</f>
        <v>1059.9000000000001</v>
      </c>
      <c r="D887" s="4">
        <v>906.2</v>
      </c>
      <c r="E887" s="4">
        <v>104.6</v>
      </c>
      <c r="F887" s="5">
        <v>49.1</v>
      </c>
    </row>
    <row r="888" spans="2:6" ht="8.4499999999999993" customHeight="1" x14ac:dyDescent="0.2">
      <c r="B888" s="70" t="s">
        <v>1542</v>
      </c>
      <c r="C888" s="4"/>
      <c r="D888" s="4"/>
      <c r="E888" s="4"/>
      <c r="F888" s="5"/>
    </row>
    <row r="889" spans="2:6" ht="8.4499999999999993" customHeight="1" x14ac:dyDescent="0.2">
      <c r="B889" s="70" t="s">
        <v>379</v>
      </c>
      <c r="C889" s="4"/>
      <c r="D889" s="4"/>
      <c r="E889" s="4"/>
      <c r="F889" s="5"/>
    </row>
    <row r="890" spans="2:6" ht="8.4499999999999993" customHeight="1" x14ac:dyDescent="0.2">
      <c r="B890" s="70" t="s">
        <v>1542</v>
      </c>
      <c r="C890" s="4"/>
      <c r="D890" s="4"/>
      <c r="E890" s="4"/>
      <c r="F890" s="5"/>
    </row>
    <row r="891" spans="2:6" ht="8.4499999999999993" customHeight="1" x14ac:dyDescent="0.2">
      <c r="B891" s="70" t="s">
        <v>1469</v>
      </c>
      <c r="C891" s="4"/>
      <c r="D891" s="4"/>
      <c r="E891" s="4"/>
      <c r="F891" s="5"/>
    </row>
    <row r="892" spans="2:6" ht="8.4499999999999993" customHeight="1" x14ac:dyDescent="0.2">
      <c r="B892" s="70" t="s">
        <v>1351</v>
      </c>
      <c r="C892" s="4"/>
      <c r="D892" s="4"/>
      <c r="E892" s="4"/>
      <c r="F892" s="5"/>
    </row>
    <row r="893" spans="2:6" ht="8.4499999999999993" customHeight="1" x14ac:dyDescent="0.2">
      <c r="B893" s="70" t="s">
        <v>76</v>
      </c>
      <c r="C893" s="4"/>
      <c r="D893" s="4"/>
      <c r="E893" s="4"/>
      <c r="F893" s="5"/>
    </row>
    <row r="894" spans="2:6" ht="8.4499999999999993" customHeight="1" x14ac:dyDescent="0.2">
      <c r="B894" s="70" t="s">
        <v>696</v>
      </c>
      <c r="C894" s="71">
        <f>D894+E894+F894</f>
        <v>2032.5</v>
      </c>
      <c r="D894" s="4">
        <v>1812.4</v>
      </c>
      <c r="E894" s="4">
        <v>155.5</v>
      </c>
      <c r="F894" s="5">
        <v>64.599999999999994</v>
      </c>
    </row>
    <row r="895" spans="2:6" ht="8.4499999999999993" customHeight="1" x14ac:dyDescent="0.2">
      <c r="B895" s="70" t="s">
        <v>1542</v>
      </c>
      <c r="C895" s="4"/>
      <c r="D895" s="4"/>
      <c r="E895" s="4"/>
      <c r="F895" s="5"/>
    </row>
    <row r="896" spans="2:6" ht="8.4499999999999993" customHeight="1" x14ac:dyDescent="0.2">
      <c r="B896" s="70" t="s">
        <v>1339</v>
      </c>
      <c r="C896" s="4"/>
      <c r="D896" s="4"/>
      <c r="E896" s="4"/>
      <c r="F896" s="5"/>
    </row>
    <row r="897" spans="2:6" ht="8.4499999999999993" customHeight="1" x14ac:dyDescent="0.2">
      <c r="B897" s="70" t="s">
        <v>1542</v>
      </c>
      <c r="C897" s="4"/>
      <c r="D897" s="4"/>
      <c r="E897" s="4"/>
      <c r="F897" s="5"/>
    </row>
    <row r="898" spans="2:6" ht="8.4499999999999993" customHeight="1" x14ac:dyDescent="0.2">
      <c r="B898" s="70" t="s">
        <v>1055</v>
      </c>
      <c r="C898" s="4"/>
      <c r="D898" s="4"/>
      <c r="E898" s="4"/>
      <c r="F898" s="5"/>
    </row>
    <row r="899" spans="2:6" ht="8.4499999999999993" customHeight="1" x14ac:dyDescent="0.2">
      <c r="B899" s="70" t="s">
        <v>595</v>
      </c>
      <c r="C899" s="4"/>
      <c r="D899" s="4"/>
      <c r="E899" s="4"/>
      <c r="F899" s="5"/>
    </row>
    <row r="900" spans="2:6" ht="8.4499999999999993" customHeight="1" x14ac:dyDescent="0.2">
      <c r="B900" s="70" t="s">
        <v>1210</v>
      </c>
      <c r="C900" s="4"/>
      <c r="D900" s="4"/>
      <c r="E900" s="4"/>
      <c r="F900" s="5"/>
    </row>
    <row r="901" spans="2:6" ht="8.4499999999999993" customHeight="1" x14ac:dyDescent="0.2">
      <c r="B901" s="70" t="s">
        <v>569</v>
      </c>
      <c r="C901" s="71">
        <f>D901+E901+F901</f>
        <v>1001.4</v>
      </c>
      <c r="D901" s="4">
        <v>622.20000000000005</v>
      </c>
      <c r="E901" s="4">
        <v>254.4</v>
      </c>
      <c r="F901" s="5">
        <v>124.8</v>
      </c>
    </row>
    <row r="902" spans="2:6" ht="8.4499999999999993" customHeight="1" x14ac:dyDescent="0.2">
      <c r="B902" s="70" t="s">
        <v>1542</v>
      </c>
      <c r="C902" s="4"/>
      <c r="D902" s="4"/>
      <c r="E902" s="4"/>
      <c r="F902" s="5"/>
    </row>
    <row r="903" spans="2:6" ht="8.4499999999999993" customHeight="1" x14ac:dyDescent="0.2">
      <c r="B903" s="70" t="s">
        <v>1214</v>
      </c>
      <c r="C903" s="4"/>
      <c r="D903" s="4"/>
      <c r="E903" s="4"/>
      <c r="F903" s="5"/>
    </row>
    <row r="904" spans="2:6" ht="8.4499999999999993" customHeight="1" x14ac:dyDescent="0.2">
      <c r="B904" s="70" t="s">
        <v>1542</v>
      </c>
      <c r="C904" s="4"/>
      <c r="D904" s="4"/>
      <c r="E904" s="4"/>
      <c r="F904" s="5"/>
    </row>
    <row r="905" spans="2:6" ht="8.4499999999999993" customHeight="1" x14ac:dyDescent="0.2">
      <c r="B905" s="70" t="s">
        <v>1514</v>
      </c>
      <c r="C905" s="4"/>
      <c r="D905" s="4"/>
      <c r="E905" s="4"/>
      <c r="F905" s="5"/>
    </row>
    <row r="906" spans="2:6" ht="8.4499999999999993" customHeight="1" x14ac:dyDescent="0.2">
      <c r="B906" s="70" t="s">
        <v>10</v>
      </c>
      <c r="C906" s="4"/>
      <c r="D906" s="4"/>
      <c r="E906" s="4"/>
      <c r="F906" s="5"/>
    </row>
    <row r="907" spans="2:6" ht="8.4499999999999993" customHeight="1" x14ac:dyDescent="0.2">
      <c r="B907" s="70" t="s">
        <v>684</v>
      </c>
      <c r="C907" s="4"/>
      <c r="D907" s="4"/>
      <c r="E907" s="4"/>
      <c r="F907" s="5"/>
    </row>
    <row r="908" spans="2:6" ht="8.4499999999999993" customHeight="1" x14ac:dyDescent="0.2">
      <c r="B908" s="70" t="s">
        <v>311</v>
      </c>
      <c r="C908" s="71">
        <f>D908+E908+F908</f>
        <v>7154</v>
      </c>
      <c r="D908" s="4">
        <v>6155</v>
      </c>
      <c r="E908" s="4">
        <v>622</v>
      </c>
      <c r="F908" s="5">
        <v>377</v>
      </c>
    </row>
    <row r="909" spans="2:6" ht="8.4499999999999993" customHeight="1" x14ac:dyDescent="0.2">
      <c r="B909" s="70" t="s">
        <v>1542</v>
      </c>
      <c r="C909" s="4"/>
      <c r="D909" s="4"/>
      <c r="E909" s="4"/>
      <c r="F909" s="5"/>
    </row>
    <row r="910" spans="2:6" ht="8.4499999999999993" customHeight="1" x14ac:dyDescent="0.2">
      <c r="B910" s="67" t="s">
        <v>990</v>
      </c>
      <c r="C910" s="68">
        <v>81</v>
      </c>
      <c r="D910" s="68">
        <v>79</v>
      </c>
      <c r="E910" s="68">
        <v>2</v>
      </c>
      <c r="F910" s="5"/>
    </row>
    <row r="911" spans="2:6" ht="8.4499999999999993" customHeight="1" x14ac:dyDescent="0.2">
      <c r="B911" s="70" t="s">
        <v>1542</v>
      </c>
      <c r="C911" s="4"/>
      <c r="D911" s="4"/>
      <c r="E911" s="4"/>
      <c r="F911" s="5"/>
    </row>
    <row r="912" spans="2:6" ht="8.4499999999999993" customHeight="1" x14ac:dyDescent="0.2">
      <c r="B912" s="70" t="s">
        <v>1019</v>
      </c>
      <c r="C912" s="4"/>
      <c r="D912" s="4"/>
      <c r="E912" s="4"/>
      <c r="F912" s="5"/>
    </row>
    <row r="913" spans="2:6" ht="8.4499999999999993" customHeight="1" x14ac:dyDescent="0.2">
      <c r="B913" s="70" t="s">
        <v>1542</v>
      </c>
      <c r="C913" s="4"/>
      <c r="D913" s="4"/>
      <c r="E913" s="4"/>
      <c r="F913" s="5"/>
    </row>
    <row r="914" spans="2:6" ht="8.4499999999999993" customHeight="1" x14ac:dyDescent="0.2">
      <c r="B914" s="61" t="s">
        <v>1059</v>
      </c>
      <c r="C914" s="8"/>
      <c r="D914" s="8"/>
      <c r="E914" s="8"/>
      <c r="F914" s="9"/>
    </row>
    <row r="915" spans="2:6" ht="8.4499999999999993" customHeight="1" x14ac:dyDescent="0.2">
      <c r="B915" s="70" t="s">
        <v>1542</v>
      </c>
      <c r="C915" s="4"/>
      <c r="D915" s="4"/>
      <c r="E915" s="4"/>
      <c r="F915" s="5"/>
    </row>
    <row r="916" spans="2:6" ht="8.4499999999999993" customHeight="1" x14ac:dyDescent="0.2">
      <c r="B916" s="70" t="s">
        <v>1413</v>
      </c>
      <c r="C916" s="4"/>
      <c r="D916" s="4"/>
      <c r="E916" s="4"/>
      <c r="F916" s="5"/>
    </row>
    <row r="917" spans="2:6" ht="8.4499999999999993" customHeight="1" x14ac:dyDescent="0.2">
      <c r="B917" s="70" t="s">
        <v>1542</v>
      </c>
      <c r="C917" s="4"/>
      <c r="D917" s="4"/>
      <c r="E917" s="4"/>
      <c r="F917" s="5"/>
    </row>
    <row r="918" spans="2:6" ht="8.4499999999999993" customHeight="1" x14ac:dyDescent="0.2">
      <c r="B918" s="70" t="s">
        <v>796</v>
      </c>
      <c r="C918" s="4"/>
      <c r="D918" s="4"/>
      <c r="E918" s="4"/>
      <c r="F918" s="5"/>
    </row>
    <row r="919" spans="2:6" ht="8.4499999999999993" customHeight="1" x14ac:dyDescent="0.2">
      <c r="B919" s="70" t="s">
        <v>1542</v>
      </c>
      <c r="C919" s="4"/>
      <c r="D919" s="4"/>
      <c r="E919" s="4"/>
      <c r="F919" s="5"/>
    </row>
    <row r="920" spans="2:6" ht="8.4499999999999993" customHeight="1" x14ac:dyDescent="0.2">
      <c r="B920" s="70" t="s">
        <v>150</v>
      </c>
      <c r="C920" s="71">
        <f>D920+E920+F920</f>
        <v>43</v>
      </c>
      <c r="D920" s="4">
        <v>43</v>
      </c>
      <c r="E920" s="4"/>
      <c r="F920" s="5"/>
    </row>
    <row r="921" spans="2:6" ht="8.4499999999999993" customHeight="1" x14ac:dyDescent="0.2">
      <c r="B921" s="70" t="s">
        <v>1542</v>
      </c>
      <c r="C921" s="4"/>
      <c r="D921" s="4"/>
      <c r="E921" s="4"/>
      <c r="F921" s="5"/>
    </row>
    <row r="922" spans="2:6" ht="8.4499999999999993" customHeight="1" x14ac:dyDescent="0.2">
      <c r="B922" s="70" t="s">
        <v>1050</v>
      </c>
      <c r="C922" s="4"/>
      <c r="D922" s="4"/>
      <c r="E922" s="4"/>
      <c r="F922" s="5"/>
    </row>
    <row r="923" spans="2:6" ht="8.4499999999999993" customHeight="1" x14ac:dyDescent="0.2">
      <c r="B923" s="70" t="s">
        <v>1542</v>
      </c>
      <c r="C923" s="4"/>
      <c r="D923" s="4"/>
      <c r="E923" s="4"/>
      <c r="F923" s="5"/>
    </row>
    <row r="924" spans="2:6" ht="8.4499999999999993" customHeight="1" x14ac:dyDescent="0.2">
      <c r="B924" s="70" t="s">
        <v>584</v>
      </c>
      <c r="C924" s="4"/>
      <c r="D924" s="4"/>
      <c r="E924" s="4"/>
      <c r="F924" s="5"/>
    </row>
    <row r="925" spans="2:6" ht="8.4499999999999993" customHeight="1" x14ac:dyDescent="0.2">
      <c r="B925" s="70" t="s">
        <v>1324</v>
      </c>
      <c r="C925" s="4"/>
      <c r="D925" s="4"/>
      <c r="E925" s="4"/>
      <c r="F925" s="5"/>
    </row>
    <row r="926" spans="2:6" ht="8.4499999999999993" customHeight="1" x14ac:dyDescent="0.2">
      <c r="B926" s="70" t="s">
        <v>1323</v>
      </c>
      <c r="C926" s="4"/>
      <c r="D926" s="4"/>
      <c r="E926" s="4"/>
      <c r="F926" s="5"/>
    </row>
    <row r="927" spans="2:6" ht="8.4499999999999993" customHeight="1" x14ac:dyDescent="0.2">
      <c r="B927" s="70" t="s">
        <v>1536</v>
      </c>
      <c r="C927" s="71">
        <f>D927+E927+F927</f>
        <v>39.1</v>
      </c>
      <c r="D927" s="4">
        <v>36.200000000000003</v>
      </c>
      <c r="E927" s="4">
        <v>2.1</v>
      </c>
      <c r="F927" s="5">
        <v>0.8</v>
      </c>
    </row>
    <row r="928" spans="2:6" ht="8.4499999999999993" customHeight="1" x14ac:dyDescent="0.2">
      <c r="B928" s="70" t="s">
        <v>1542</v>
      </c>
      <c r="C928" s="4"/>
      <c r="D928" s="4"/>
      <c r="E928" s="4"/>
      <c r="F928" s="5"/>
    </row>
    <row r="929" spans="2:6" ht="8.4499999999999993" customHeight="1" x14ac:dyDescent="0.2">
      <c r="B929" s="70" t="s">
        <v>749</v>
      </c>
      <c r="C929" s="4"/>
      <c r="D929" s="4"/>
      <c r="E929" s="4"/>
      <c r="F929" s="5"/>
    </row>
    <row r="930" spans="2:6" ht="8.4499999999999993" customHeight="1" x14ac:dyDescent="0.2">
      <c r="B930" s="70" t="s">
        <v>1542</v>
      </c>
      <c r="C930" s="4"/>
      <c r="D930" s="4"/>
      <c r="E930" s="4"/>
      <c r="F930" s="5"/>
    </row>
    <row r="931" spans="2:6" ht="8.4499999999999993" customHeight="1" x14ac:dyDescent="0.2">
      <c r="B931" s="70" t="s">
        <v>1502</v>
      </c>
      <c r="C931" s="4"/>
      <c r="D931" s="4"/>
      <c r="E931" s="4"/>
      <c r="F931" s="5"/>
    </row>
    <row r="932" spans="2:6" ht="8.4499999999999993" customHeight="1" x14ac:dyDescent="0.2">
      <c r="B932" s="70" t="s">
        <v>340</v>
      </c>
      <c r="C932" s="4"/>
      <c r="D932" s="4"/>
      <c r="E932" s="4"/>
      <c r="F932" s="5"/>
    </row>
    <row r="933" spans="2:6" ht="8.4499999999999993" customHeight="1" x14ac:dyDescent="0.2">
      <c r="B933" s="70" t="s">
        <v>995</v>
      </c>
      <c r="C933" s="4"/>
      <c r="D933" s="4"/>
      <c r="E933" s="4"/>
      <c r="F933" s="5"/>
    </row>
    <row r="934" spans="2:6" ht="8.4499999999999993" customHeight="1" x14ac:dyDescent="0.2">
      <c r="B934" s="70" t="s">
        <v>386</v>
      </c>
      <c r="C934" s="71">
        <f>D934+E934+F934</f>
        <v>81</v>
      </c>
      <c r="D934" s="4">
        <v>79</v>
      </c>
      <c r="E934" s="4">
        <v>2</v>
      </c>
      <c r="F934" s="5"/>
    </row>
    <row r="935" spans="2:6" ht="8.4499999999999993" customHeight="1" x14ac:dyDescent="0.2">
      <c r="B935" s="70" t="s">
        <v>1542</v>
      </c>
      <c r="C935" s="4"/>
      <c r="D935" s="4"/>
      <c r="E935" s="4"/>
      <c r="F935" s="5"/>
    </row>
    <row r="936" spans="2:6" ht="8.4499999999999993" customHeight="1" x14ac:dyDescent="0.2">
      <c r="B936" s="67" t="s">
        <v>408</v>
      </c>
      <c r="C936" s="68">
        <v>29609</v>
      </c>
      <c r="D936" s="68">
        <v>28747</v>
      </c>
      <c r="E936" s="68">
        <v>862</v>
      </c>
      <c r="F936" s="5"/>
    </row>
    <row r="937" spans="2:6" ht="8.4499999999999993" customHeight="1" x14ac:dyDescent="0.2">
      <c r="B937" s="70" t="s">
        <v>1542</v>
      </c>
      <c r="C937" s="4"/>
      <c r="D937" s="4"/>
      <c r="E937" s="4"/>
      <c r="F937" s="5"/>
    </row>
    <row r="938" spans="2:6" ht="8.4499999999999993" customHeight="1" x14ac:dyDescent="0.2">
      <c r="B938" s="70" t="s">
        <v>1034</v>
      </c>
      <c r="C938" s="4"/>
      <c r="D938" s="4"/>
      <c r="E938" s="4"/>
      <c r="F938" s="5"/>
    </row>
    <row r="939" spans="2:6" ht="8.4499999999999993" customHeight="1" x14ac:dyDescent="0.2">
      <c r="B939" s="70" t="s">
        <v>1542</v>
      </c>
      <c r="C939" s="4"/>
      <c r="D939" s="4"/>
      <c r="E939" s="4"/>
      <c r="F939" s="5"/>
    </row>
    <row r="940" spans="2:6" ht="8.4499999999999993" customHeight="1" x14ac:dyDescent="0.2">
      <c r="B940" s="70" t="s">
        <v>1141</v>
      </c>
      <c r="C940" s="4"/>
      <c r="D940" s="4"/>
      <c r="E940" s="4"/>
      <c r="F940" s="5"/>
    </row>
    <row r="941" spans="2:6" ht="8.4499999999999993" customHeight="1" x14ac:dyDescent="0.2">
      <c r="B941" s="70" t="s">
        <v>1542</v>
      </c>
      <c r="C941" s="4"/>
      <c r="D941" s="4"/>
      <c r="E941" s="4"/>
      <c r="F941" s="5"/>
    </row>
    <row r="942" spans="2:6" ht="8.4499999999999993" customHeight="1" x14ac:dyDescent="0.2">
      <c r="B942" s="70" t="s">
        <v>267</v>
      </c>
      <c r="C942" s="4"/>
      <c r="D942" s="4"/>
      <c r="E942" s="4"/>
      <c r="F942" s="5"/>
    </row>
    <row r="943" spans="2:6" ht="8.4499999999999993" customHeight="1" x14ac:dyDescent="0.2">
      <c r="B943" s="70" t="s">
        <v>1542</v>
      </c>
      <c r="C943" s="4"/>
      <c r="D943" s="4"/>
      <c r="E943" s="4"/>
      <c r="F943" s="5"/>
    </row>
    <row r="944" spans="2:6" ht="8.4499999999999993" customHeight="1" x14ac:dyDescent="0.2">
      <c r="B944" s="70" t="s">
        <v>1468</v>
      </c>
      <c r="C944" s="4"/>
      <c r="D944" s="4"/>
      <c r="E944" s="4"/>
      <c r="F944" s="5"/>
    </row>
    <row r="945" spans="2:6" ht="8.4499999999999993" customHeight="1" x14ac:dyDescent="0.2">
      <c r="B945" s="70" t="s">
        <v>1542</v>
      </c>
      <c r="C945" s="4"/>
      <c r="D945" s="4"/>
      <c r="E945" s="4"/>
      <c r="F945" s="5"/>
    </row>
    <row r="946" spans="2:6" ht="8.4499999999999993" customHeight="1" x14ac:dyDescent="0.2">
      <c r="B946" s="70" t="s">
        <v>225</v>
      </c>
      <c r="C946" s="4"/>
      <c r="D946" s="4"/>
      <c r="E946" s="4"/>
      <c r="F946" s="5"/>
    </row>
    <row r="947" spans="2:6" ht="8.4499999999999993" customHeight="1" x14ac:dyDescent="0.2">
      <c r="B947" s="70" t="s">
        <v>1542</v>
      </c>
      <c r="C947" s="4"/>
      <c r="D947" s="4"/>
      <c r="E947" s="4"/>
      <c r="F947" s="5"/>
    </row>
    <row r="948" spans="2:6" ht="8.4499999999999993" customHeight="1" x14ac:dyDescent="0.2">
      <c r="B948" s="70" t="s">
        <v>594</v>
      </c>
      <c r="C948" s="71">
        <f>D948+E948+F948</f>
        <v>28747.3</v>
      </c>
      <c r="D948" s="4">
        <v>28747.3</v>
      </c>
      <c r="E948" s="4"/>
      <c r="F948" s="5"/>
    </row>
    <row r="949" spans="2:6" ht="8.4499999999999993" customHeight="1" x14ac:dyDescent="0.2">
      <c r="B949" s="70" t="s">
        <v>1542</v>
      </c>
      <c r="C949" s="4"/>
      <c r="D949" s="4"/>
      <c r="E949" s="4"/>
      <c r="F949" s="5"/>
    </row>
    <row r="950" spans="2:6" ht="8.4499999999999993" customHeight="1" x14ac:dyDescent="0.2">
      <c r="B950" s="70" t="s">
        <v>1049</v>
      </c>
      <c r="C950" s="4"/>
      <c r="D950" s="4"/>
      <c r="E950" s="4"/>
      <c r="F950" s="5"/>
    </row>
    <row r="951" spans="2:6" ht="8.4499999999999993" customHeight="1" x14ac:dyDescent="0.2">
      <c r="B951" s="70" t="s">
        <v>1542</v>
      </c>
      <c r="C951" s="4"/>
      <c r="D951" s="4"/>
      <c r="E951" s="4"/>
      <c r="F951" s="5"/>
    </row>
    <row r="952" spans="2:6" ht="8.4499999999999993" customHeight="1" x14ac:dyDescent="0.2">
      <c r="B952" s="70" t="s">
        <v>94</v>
      </c>
      <c r="C952" s="71">
        <f>D952+E952+F952</f>
        <v>862.4</v>
      </c>
      <c r="D952" s="4"/>
      <c r="E952" s="4">
        <v>862.4</v>
      </c>
      <c r="F952" s="5"/>
    </row>
    <row r="953" spans="2:6" ht="8.4499999999999993" customHeight="1" x14ac:dyDescent="0.2">
      <c r="B953" s="70" t="s">
        <v>1542</v>
      </c>
      <c r="C953" s="4"/>
      <c r="D953" s="4"/>
      <c r="E953" s="4"/>
      <c r="F953" s="5"/>
    </row>
    <row r="954" spans="2:6" ht="8.4499999999999993" customHeight="1" x14ac:dyDescent="0.2">
      <c r="B954" s="70" t="s">
        <v>1214</v>
      </c>
      <c r="C954" s="4"/>
      <c r="D954" s="4"/>
      <c r="E954" s="4"/>
      <c r="F954" s="5"/>
    </row>
    <row r="955" spans="2:6" ht="8.4499999999999993" customHeight="1" x14ac:dyDescent="0.2">
      <c r="B955" s="70" t="s">
        <v>1542</v>
      </c>
      <c r="C955" s="4"/>
      <c r="D955" s="4"/>
      <c r="E955" s="4"/>
      <c r="F955" s="5"/>
    </row>
    <row r="956" spans="2:6" ht="8.4499999999999993" customHeight="1" x14ac:dyDescent="0.2">
      <c r="B956" s="70" t="s">
        <v>99</v>
      </c>
      <c r="C956" s="4"/>
      <c r="D956" s="4"/>
      <c r="E956" s="4"/>
      <c r="F956" s="5"/>
    </row>
    <row r="957" spans="2:6" ht="8.4499999999999993" customHeight="1" x14ac:dyDescent="0.2">
      <c r="B957" s="70" t="s">
        <v>1489</v>
      </c>
      <c r="C957" s="4"/>
      <c r="D957" s="4"/>
      <c r="E957" s="4"/>
      <c r="F957" s="5"/>
    </row>
    <row r="958" spans="2:6" ht="8.4499999999999993" customHeight="1" x14ac:dyDescent="0.2">
      <c r="B958" s="70" t="s">
        <v>995</v>
      </c>
      <c r="C958" s="4"/>
      <c r="D958" s="4"/>
      <c r="E958" s="4"/>
      <c r="F958" s="5"/>
    </row>
    <row r="959" spans="2:6" ht="8.4499999999999993" customHeight="1" x14ac:dyDescent="0.2">
      <c r="B959" s="70" t="s">
        <v>1016</v>
      </c>
      <c r="C959" s="71">
        <f>D959+E959+F959</f>
        <v>29609</v>
      </c>
      <c r="D959" s="4">
        <v>28747</v>
      </c>
      <c r="E959" s="4">
        <v>862</v>
      </c>
      <c r="F959" s="5"/>
    </row>
    <row r="960" spans="2:6" ht="8.4499999999999993" customHeight="1" x14ac:dyDescent="0.2">
      <c r="B960" s="70" t="s">
        <v>1542</v>
      </c>
      <c r="C960" s="4"/>
      <c r="D960" s="4"/>
      <c r="E960" s="4"/>
      <c r="F960" s="5"/>
    </row>
    <row r="961" spans="2:6" ht="8.4499999999999993" customHeight="1" x14ac:dyDescent="0.2">
      <c r="B961" s="67" t="s">
        <v>1188</v>
      </c>
      <c r="C961" s="68">
        <v>14068</v>
      </c>
      <c r="D961" s="68">
        <v>11649</v>
      </c>
      <c r="E961" s="68">
        <v>1309</v>
      </c>
      <c r="F961" s="69">
        <v>1110</v>
      </c>
    </row>
    <row r="962" spans="2:6" ht="8.4499999999999993" customHeight="1" x14ac:dyDescent="0.2">
      <c r="B962" s="70" t="s">
        <v>1542</v>
      </c>
      <c r="C962" s="4"/>
      <c r="D962" s="4"/>
      <c r="E962" s="4"/>
      <c r="F962" s="5"/>
    </row>
    <row r="963" spans="2:6" ht="8.4499999999999993" customHeight="1" x14ac:dyDescent="0.2">
      <c r="B963" s="70" t="s">
        <v>339</v>
      </c>
      <c r="C963" s="4"/>
      <c r="D963" s="4"/>
      <c r="E963" s="4"/>
      <c r="F963" s="5"/>
    </row>
    <row r="964" spans="2:6" ht="8.4499999999999993" customHeight="1" x14ac:dyDescent="0.2">
      <c r="B964" s="70" t="s">
        <v>1542</v>
      </c>
      <c r="C964" s="4"/>
      <c r="D964" s="4"/>
      <c r="E964" s="4"/>
      <c r="F964" s="5"/>
    </row>
    <row r="965" spans="2:6" ht="8.4499999999999993" customHeight="1" x14ac:dyDescent="0.2">
      <c r="B965" s="70" t="s">
        <v>967</v>
      </c>
      <c r="C965" s="4"/>
      <c r="D965" s="4"/>
      <c r="E965" s="4"/>
      <c r="F965" s="5"/>
    </row>
    <row r="966" spans="2:6" ht="8.4499999999999993" customHeight="1" x14ac:dyDescent="0.2">
      <c r="B966" s="70" t="s">
        <v>1542</v>
      </c>
      <c r="C966" s="4"/>
      <c r="D966" s="4"/>
      <c r="E966" s="4"/>
      <c r="F966" s="5"/>
    </row>
    <row r="967" spans="2:6" ht="8.4499999999999993" customHeight="1" x14ac:dyDescent="0.2">
      <c r="B967" s="70" t="s">
        <v>748</v>
      </c>
      <c r="C967" s="4"/>
      <c r="D967" s="4"/>
      <c r="E967" s="4"/>
      <c r="F967" s="5"/>
    </row>
    <row r="968" spans="2:6" ht="8.4499999999999993" customHeight="1" x14ac:dyDescent="0.2">
      <c r="B968" s="70" t="s">
        <v>1542</v>
      </c>
      <c r="C968" s="4"/>
      <c r="D968" s="4"/>
      <c r="E968" s="4"/>
      <c r="F968" s="5"/>
    </row>
    <row r="969" spans="2:6" ht="8.4499999999999993" customHeight="1" x14ac:dyDescent="0.2">
      <c r="B969" s="70" t="s">
        <v>796</v>
      </c>
      <c r="C969" s="4"/>
      <c r="D969" s="4"/>
      <c r="E969" s="4"/>
      <c r="F969" s="5"/>
    </row>
    <row r="970" spans="2:6" ht="8.4499999999999993" customHeight="1" x14ac:dyDescent="0.2">
      <c r="B970" s="70" t="s">
        <v>1542</v>
      </c>
      <c r="C970" s="4"/>
      <c r="D970" s="4"/>
      <c r="E970" s="4"/>
      <c r="F970" s="5"/>
    </row>
    <row r="971" spans="2:6" ht="8.4499999999999993" customHeight="1" x14ac:dyDescent="0.2">
      <c r="B971" s="70" t="s">
        <v>538</v>
      </c>
      <c r="C971" s="4"/>
      <c r="D971" s="4"/>
      <c r="E971" s="4"/>
      <c r="F971" s="5"/>
    </row>
    <row r="972" spans="2:6" ht="8.4499999999999993" customHeight="1" x14ac:dyDescent="0.2">
      <c r="B972" s="70" t="s">
        <v>1542</v>
      </c>
      <c r="C972" s="4"/>
      <c r="D972" s="4"/>
      <c r="E972" s="4"/>
      <c r="F972" s="5"/>
    </row>
    <row r="973" spans="2:6" ht="8.4499999999999993" customHeight="1" x14ac:dyDescent="0.2">
      <c r="B973" s="70" t="s">
        <v>517</v>
      </c>
      <c r="C973" s="4"/>
      <c r="D973" s="4"/>
      <c r="E973" s="4"/>
      <c r="F973" s="5"/>
    </row>
    <row r="974" spans="2:6" ht="8.4499999999999993" customHeight="1" x14ac:dyDescent="0.2">
      <c r="B974" s="70" t="s">
        <v>1542</v>
      </c>
      <c r="C974" s="4"/>
      <c r="D974" s="4"/>
      <c r="E974" s="4"/>
      <c r="F974" s="5"/>
    </row>
    <row r="975" spans="2:6" ht="8.4499999999999993" customHeight="1" x14ac:dyDescent="0.2">
      <c r="B975" s="70" t="s">
        <v>383</v>
      </c>
      <c r="C975" s="71">
        <f>D975+E975+F975</f>
        <v>5241</v>
      </c>
      <c r="D975" s="4">
        <v>5241</v>
      </c>
      <c r="E975" s="4"/>
      <c r="F975" s="5"/>
    </row>
    <row r="976" spans="2:6" ht="8.4499999999999993" customHeight="1" x14ac:dyDescent="0.2">
      <c r="B976" s="70" t="s">
        <v>1542</v>
      </c>
      <c r="C976" s="4"/>
      <c r="D976" s="4"/>
      <c r="E976" s="4"/>
      <c r="F976" s="5"/>
    </row>
    <row r="977" spans="2:6" ht="8.4499999999999993" customHeight="1" x14ac:dyDescent="0.2">
      <c r="B977" s="70" t="s">
        <v>973</v>
      </c>
      <c r="C977" s="4"/>
      <c r="D977" s="4"/>
      <c r="E977" s="4"/>
      <c r="F977" s="5"/>
    </row>
    <row r="978" spans="2:6" ht="8.4499999999999993" customHeight="1" x14ac:dyDescent="0.2">
      <c r="B978" s="70" t="s">
        <v>1542</v>
      </c>
      <c r="C978" s="4"/>
      <c r="D978" s="4"/>
      <c r="E978" s="4"/>
      <c r="F978" s="5"/>
    </row>
    <row r="979" spans="2:6" ht="8.4499999999999993" customHeight="1" x14ac:dyDescent="0.2">
      <c r="B979" s="61" t="s">
        <v>453</v>
      </c>
      <c r="C979" s="8"/>
      <c r="D979" s="8"/>
      <c r="E979" s="8"/>
      <c r="F979" s="9"/>
    </row>
    <row r="980" spans="2:6" ht="8.4499999999999993" customHeight="1" x14ac:dyDescent="0.2">
      <c r="B980" s="70" t="s">
        <v>529</v>
      </c>
      <c r="C980" s="4"/>
      <c r="D980" s="4"/>
      <c r="E980" s="4"/>
      <c r="F980" s="5"/>
    </row>
    <row r="981" spans="2:6" ht="8.4499999999999993" customHeight="1" x14ac:dyDescent="0.2">
      <c r="B981" s="70" t="s">
        <v>1442</v>
      </c>
      <c r="C981" s="4"/>
      <c r="D981" s="4"/>
      <c r="E981" s="4"/>
      <c r="F981" s="5"/>
    </row>
    <row r="982" spans="2:6" ht="8.4499999999999993" customHeight="1" x14ac:dyDescent="0.2">
      <c r="B982" s="70" t="s">
        <v>627</v>
      </c>
      <c r="C982" s="71">
        <f>D982+E982+F982</f>
        <v>4430.8</v>
      </c>
      <c r="D982" s="4">
        <v>3147.7</v>
      </c>
      <c r="E982" s="4">
        <v>543.29999999999995</v>
      </c>
      <c r="F982" s="5">
        <v>739.8</v>
      </c>
    </row>
    <row r="983" spans="2:6" ht="8.4499999999999993" customHeight="1" x14ac:dyDescent="0.2">
      <c r="B983" s="70" t="s">
        <v>1542</v>
      </c>
      <c r="C983" s="4"/>
      <c r="D983" s="4"/>
      <c r="E983" s="4"/>
      <c r="F983" s="5"/>
    </row>
    <row r="984" spans="2:6" ht="8.4499999999999993" customHeight="1" x14ac:dyDescent="0.2">
      <c r="B984" s="70" t="s">
        <v>374</v>
      </c>
      <c r="C984" s="4"/>
      <c r="D984" s="4"/>
      <c r="E984" s="4"/>
      <c r="F984" s="5"/>
    </row>
    <row r="985" spans="2:6" ht="8.4499999999999993" customHeight="1" x14ac:dyDescent="0.2">
      <c r="B985" s="70" t="s">
        <v>1542</v>
      </c>
      <c r="C985" s="4"/>
      <c r="D985" s="4"/>
      <c r="E985" s="4"/>
      <c r="F985" s="5"/>
    </row>
    <row r="986" spans="2:6" ht="8.4499999999999993" customHeight="1" x14ac:dyDescent="0.2">
      <c r="B986" s="70" t="s">
        <v>271</v>
      </c>
      <c r="C986" s="4"/>
      <c r="D986" s="4"/>
      <c r="E986" s="4"/>
      <c r="F986" s="5"/>
    </row>
    <row r="987" spans="2:6" ht="8.4499999999999993" customHeight="1" x14ac:dyDescent="0.2">
      <c r="B987" s="70" t="s">
        <v>261</v>
      </c>
      <c r="C987" s="4"/>
      <c r="D987" s="4"/>
      <c r="E987" s="4"/>
      <c r="F987" s="5"/>
    </row>
    <row r="988" spans="2:6" ht="8.4499999999999993" customHeight="1" x14ac:dyDescent="0.2">
      <c r="B988" s="70" t="s">
        <v>881</v>
      </c>
      <c r="C988" s="4"/>
      <c r="D988" s="4"/>
      <c r="E988" s="4"/>
      <c r="F988" s="5"/>
    </row>
    <row r="989" spans="2:6" ht="8.4499999999999993" customHeight="1" x14ac:dyDescent="0.2">
      <c r="B989" s="70" t="s">
        <v>863</v>
      </c>
      <c r="C989" s="71">
        <f>D989+E989+F989</f>
        <v>2261.3000000000002</v>
      </c>
      <c r="D989" s="4">
        <v>1933.2</v>
      </c>
      <c r="E989" s="4">
        <v>223.2</v>
      </c>
      <c r="F989" s="5">
        <v>104.9</v>
      </c>
    </row>
    <row r="990" spans="2:6" ht="8.4499999999999993" customHeight="1" x14ac:dyDescent="0.2">
      <c r="B990" s="70" t="s">
        <v>1542</v>
      </c>
      <c r="C990" s="4"/>
      <c r="D990" s="4"/>
      <c r="E990" s="4"/>
      <c r="F990" s="5"/>
    </row>
    <row r="991" spans="2:6" ht="8.4499999999999993" customHeight="1" x14ac:dyDescent="0.2">
      <c r="B991" s="70" t="s">
        <v>1339</v>
      </c>
      <c r="C991" s="4"/>
      <c r="D991" s="4"/>
      <c r="E991" s="4"/>
      <c r="F991" s="5"/>
    </row>
    <row r="992" spans="2:6" ht="8.4499999999999993" customHeight="1" x14ac:dyDescent="0.2">
      <c r="B992" s="70" t="s">
        <v>1542</v>
      </c>
      <c r="C992" s="4"/>
      <c r="D992" s="4"/>
      <c r="E992" s="4"/>
      <c r="F992" s="5"/>
    </row>
    <row r="993" spans="2:6" ht="8.4499999999999993" customHeight="1" x14ac:dyDescent="0.2">
      <c r="B993" s="70" t="s">
        <v>292</v>
      </c>
      <c r="C993" s="4"/>
      <c r="D993" s="4"/>
      <c r="E993" s="4"/>
      <c r="F993" s="5"/>
    </row>
    <row r="994" spans="2:6" ht="8.4499999999999993" customHeight="1" x14ac:dyDescent="0.2">
      <c r="B994" s="70" t="s">
        <v>86</v>
      </c>
      <c r="C994" s="4"/>
      <c r="D994" s="4"/>
      <c r="E994" s="4"/>
      <c r="F994" s="5"/>
    </row>
    <row r="995" spans="2:6" ht="8.4499999999999993" customHeight="1" x14ac:dyDescent="0.2">
      <c r="B995" s="70" t="s">
        <v>747</v>
      </c>
      <c r="C995" s="4"/>
      <c r="D995" s="4"/>
      <c r="E995" s="4"/>
      <c r="F995" s="5"/>
    </row>
    <row r="996" spans="2:6" ht="8.4499999999999993" customHeight="1" x14ac:dyDescent="0.2">
      <c r="B996" s="70" t="s">
        <v>1259</v>
      </c>
      <c r="C996" s="71">
        <f>D996+E996+F996</f>
        <v>2136.5</v>
      </c>
      <c r="D996" s="4">
        <v>1327.4</v>
      </c>
      <c r="E996" s="4">
        <v>542.9</v>
      </c>
      <c r="F996" s="5">
        <v>266.2</v>
      </c>
    </row>
    <row r="997" spans="2:6" ht="8.4499999999999993" customHeight="1" x14ac:dyDescent="0.2">
      <c r="B997" s="70" t="s">
        <v>1542</v>
      </c>
      <c r="C997" s="4"/>
      <c r="D997" s="4"/>
      <c r="E997" s="4"/>
      <c r="F997" s="5"/>
    </row>
    <row r="998" spans="2:6" ht="8.4499999999999993" customHeight="1" x14ac:dyDescent="0.2">
      <c r="B998" s="70" t="s">
        <v>1214</v>
      </c>
      <c r="C998" s="4"/>
      <c r="D998" s="4"/>
      <c r="E998" s="4"/>
      <c r="F998" s="5"/>
    </row>
    <row r="999" spans="2:6" ht="8.4499999999999993" customHeight="1" x14ac:dyDescent="0.2">
      <c r="B999" s="70" t="s">
        <v>1542</v>
      </c>
      <c r="C999" s="4"/>
      <c r="D999" s="4"/>
      <c r="E999" s="4"/>
      <c r="F999" s="5"/>
    </row>
    <row r="1000" spans="2:6" ht="8.4499999999999993" customHeight="1" x14ac:dyDescent="0.2">
      <c r="B1000" s="70" t="s">
        <v>1090</v>
      </c>
      <c r="C1000" s="4"/>
      <c r="D1000" s="4"/>
      <c r="E1000" s="4"/>
      <c r="F1000" s="5"/>
    </row>
    <row r="1001" spans="2:6" ht="8.4499999999999993" customHeight="1" x14ac:dyDescent="0.2">
      <c r="B1001" s="70" t="s">
        <v>1213</v>
      </c>
      <c r="C1001" s="4"/>
      <c r="D1001" s="4"/>
      <c r="E1001" s="4"/>
      <c r="F1001" s="5"/>
    </row>
    <row r="1002" spans="2:6" ht="8.4499999999999993" customHeight="1" x14ac:dyDescent="0.2">
      <c r="B1002" s="70" t="s">
        <v>496</v>
      </c>
      <c r="C1002" s="4"/>
      <c r="D1002" s="4"/>
      <c r="E1002" s="4"/>
      <c r="F1002" s="5"/>
    </row>
    <row r="1003" spans="2:6" ht="8.4499999999999993" customHeight="1" x14ac:dyDescent="0.2">
      <c r="B1003" s="70" t="s">
        <v>642</v>
      </c>
      <c r="C1003" s="71">
        <f>D1003+E1003+F1003</f>
        <v>14068</v>
      </c>
      <c r="D1003" s="4">
        <v>11649</v>
      </c>
      <c r="E1003" s="4">
        <v>1309</v>
      </c>
      <c r="F1003" s="5">
        <v>1110</v>
      </c>
    </row>
    <row r="1004" spans="2:6" ht="8.4499999999999993" customHeight="1" x14ac:dyDescent="0.2">
      <c r="B1004" s="70" t="s">
        <v>1542</v>
      </c>
      <c r="C1004" s="4"/>
      <c r="D1004" s="4"/>
      <c r="E1004" s="4"/>
      <c r="F1004" s="5"/>
    </row>
    <row r="1005" spans="2:6" ht="8.4499999999999993" customHeight="1" x14ac:dyDescent="0.2">
      <c r="B1005" s="67" t="s">
        <v>886</v>
      </c>
      <c r="C1005" s="68">
        <v>3873</v>
      </c>
      <c r="D1005" s="68">
        <v>3580</v>
      </c>
      <c r="E1005" s="68">
        <v>149</v>
      </c>
      <c r="F1005" s="69">
        <v>144</v>
      </c>
    </row>
    <row r="1006" spans="2:6" ht="8.4499999999999993" customHeight="1" x14ac:dyDescent="0.2">
      <c r="B1006" s="70" t="s">
        <v>1542</v>
      </c>
      <c r="C1006" s="4"/>
      <c r="D1006" s="4"/>
      <c r="E1006" s="4"/>
      <c r="F1006" s="5"/>
    </row>
    <row r="1007" spans="2:6" ht="8.4499999999999993" customHeight="1" x14ac:dyDescent="0.2">
      <c r="B1007" s="70" t="s">
        <v>892</v>
      </c>
      <c r="C1007" s="4"/>
      <c r="D1007" s="4"/>
      <c r="E1007" s="4"/>
      <c r="F1007" s="5"/>
    </row>
    <row r="1008" spans="2:6" ht="8.4499999999999993" customHeight="1" x14ac:dyDescent="0.2">
      <c r="B1008" s="70" t="s">
        <v>1542</v>
      </c>
      <c r="C1008" s="4"/>
      <c r="D1008" s="4"/>
      <c r="E1008" s="4"/>
      <c r="F1008" s="5"/>
    </row>
    <row r="1009" spans="2:6" ht="8.4499999999999993" customHeight="1" x14ac:dyDescent="0.2">
      <c r="B1009" s="70" t="s">
        <v>234</v>
      </c>
      <c r="C1009" s="4"/>
      <c r="D1009" s="4"/>
      <c r="E1009" s="4"/>
      <c r="F1009" s="5"/>
    </row>
    <row r="1010" spans="2:6" ht="8.4499999999999993" customHeight="1" x14ac:dyDescent="0.2">
      <c r="B1010" s="70" t="s">
        <v>1542</v>
      </c>
      <c r="C1010" s="4"/>
      <c r="D1010" s="4"/>
      <c r="E1010" s="4"/>
      <c r="F1010" s="5"/>
    </row>
    <row r="1011" spans="2:6" ht="8.4499999999999993" customHeight="1" x14ac:dyDescent="0.2">
      <c r="B1011" s="70" t="s">
        <v>1388</v>
      </c>
      <c r="C1011" s="4"/>
      <c r="D1011" s="4"/>
      <c r="E1011" s="4"/>
      <c r="F1011" s="5"/>
    </row>
    <row r="1012" spans="2:6" ht="8.4499999999999993" customHeight="1" x14ac:dyDescent="0.2">
      <c r="B1012" s="70" t="s">
        <v>1542</v>
      </c>
      <c r="C1012" s="4"/>
      <c r="D1012" s="4"/>
      <c r="E1012" s="4"/>
      <c r="F1012" s="5"/>
    </row>
    <row r="1013" spans="2:6" ht="8.4499999999999993" customHeight="1" x14ac:dyDescent="0.2">
      <c r="B1013" s="70" t="s">
        <v>923</v>
      </c>
      <c r="C1013" s="4"/>
      <c r="D1013" s="4"/>
      <c r="E1013" s="4"/>
      <c r="F1013" s="5"/>
    </row>
    <row r="1014" spans="2:6" ht="8.4499999999999993" customHeight="1" x14ac:dyDescent="0.2">
      <c r="B1014" s="70" t="s">
        <v>1542</v>
      </c>
      <c r="C1014" s="4"/>
      <c r="D1014" s="4"/>
      <c r="E1014" s="4"/>
      <c r="F1014" s="5"/>
    </row>
    <row r="1015" spans="2:6" ht="8.4499999999999993" customHeight="1" x14ac:dyDescent="0.2">
      <c r="B1015" s="70" t="s">
        <v>740</v>
      </c>
      <c r="C1015" s="4"/>
      <c r="D1015" s="4"/>
      <c r="E1015" s="4"/>
      <c r="F1015" s="5"/>
    </row>
    <row r="1016" spans="2:6" ht="8.4499999999999993" customHeight="1" x14ac:dyDescent="0.2">
      <c r="B1016" s="70" t="s">
        <v>1542</v>
      </c>
      <c r="C1016" s="4"/>
      <c r="D1016" s="4"/>
      <c r="E1016" s="4"/>
      <c r="F1016" s="5"/>
    </row>
    <row r="1017" spans="2:6" ht="8.4499999999999993" customHeight="1" x14ac:dyDescent="0.2">
      <c r="B1017" s="70" t="s">
        <v>872</v>
      </c>
      <c r="C1017" s="4"/>
      <c r="D1017" s="4"/>
      <c r="E1017" s="4"/>
      <c r="F1017" s="5"/>
    </row>
    <row r="1018" spans="2:6" ht="8.4499999999999993" customHeight="1" x14ac:dyDescent="0.2">
      <c r="B1018" s="70" t="s">
        <v>1542</v>
      </c>
      <c r="C1018" s="4"/>
      <c r="D1018" s="4"/>
      <c r="E1018" s="4"/>
      <c r="F1018" s="5"/>
    </row>
    <row r="1019" spans="2:6" ht="8.4499999999999993" customHeight="1" x14ac:dyDescent="0.2">
      <c r="B1019" s="70" t="s">
        <v>1175</v>
      </c>
      <c r="C1019" s="71">
        <f>D1019+E1019+F1019</f>
        <v>2474.1999999999998</v>
      </c>
      <c r="D1019" s="4">
        <v>2474.1999999999998</v>
      </c>
      <c r="E1019" s="4"/>
      <c r="F1019" s="5"/>
    </row>
    <row r="1020" spans="2:6" ht="8.4499999999999993" customHeight="1" x14ac:dyDescent="0.2">
      <c r="B1020" s="70" t="s">
        <v>1542</v>
      </c>
      <c r="C1020" s="4"/>
      <c r="D1020" s="4"/>
      <c r="E1020" s="4"/>
      <c r="F1020" s="5"/>
    </row>
    <row r="1021" spans="2:6" ht="8.4499999999999993" customHeight="1" x14ac:dyDescent="0.2">
      <c r="B1021" s="70" t="s">
        <v>438</v>
      </c>
      <c r="C1021" s="4"/>
      <c r="D1021" s="4"/>
      <c r="E1021" s="4"/>
      <c r="F1021" s="5"/>
    </row>
    <row r="1022" spans="2:6" ht="8.4499999999999993" customHeight="1" x14ac:dyDescent="0.2">
      <c r="B1022" s="70" t="s">
        <v>1542</v>
      </c>
      <c r="C1022" s="4"/>
      <c r="D1022" s="4"/>
      <c r="E1022" s="4"/>
      <c r="F1022" s="5"/>
    </row>
    <row r="1023" spans="2:6" ht="8.4499999999999993" customHeight="1" x14ac:dyDescent="0.2">
      <c r="B1023" s="70" t="s">
        <v>4</v>
      </c>
      <c r="C1023" s="4"/>
      <c r="D1023" s="4"/>
      <c r="E1023" s="4"/>
      <c r="F1023" s="5"/>
    </row>
    <row r="1024" spans="2:6" ht="8.4499999999999993" customHeight="1" x14ac:dyDescent="0.2">
      <c r="B1024" s="70" t="s">
        <v>1542</v>
      </c>
      <c r="C1024" s="4"/>
      <c r="D1024" s="4"/>
      <c r="E1024" s="4"/>
      <c r="F1024" s="5"/>
    </row>
    <row r="1025" spans="2:6" ht="8.4499999999999993" customHeight="1" x14ac:dyDescent="0.2">
      <c r="B1025" s="70" t="s">
        <v>880</v>
      </c>
      <c r="C1025" s="4"/>
      <c r="D1025" s="4"/>
      <c r="E1025" s="4"/>
      <c r="F1025" s="5"/>
    </row>
    <row r="1026" spans="2:6" ht="8.4499999999999993" customHeight="1" x14ac:dyDescent="0.2">
      <c r="B1026" s="70" t="s">
        <v>1111</v>
      </c>
      <c r="C1026" s="4"/>
      <c r="D1026" s="4"/>
      <c r="E1026" s="4"/>
      <c r="F1026" s="5"/>
    </row>
    <row r="1027" spans="2:6" ht="8.4499999999999993" customHeight="1" x14ac:dyDescent="0.2">
      <c r="B1027" s="70" t="s">
        <v>728</v>
      </c>
      <c r="C1027" s="4"/>
      <c r="D1027" s="4"/>
      <c r="E1027" s="4"/>
      <c r="F1027" s="5"/>
    </row>
    <row r="1028" spans="2:6" ht="8.4499999999999993" customHeight="1" x14ac:dyDescent="0.2">
      <c r="B1028" s="70" t="s">
        <v>989</v>
      </c>
      <c r="C1028" s="71">
        <f>D1028+E1028+F1028</f>
        <v>1400.7</v>
      </c>
      <c r="D1028" s="4">
        <v>1106.0999999999999</v>
      </c>
      <c r="E1028" s="4">
        <v>149.69999999999999</v>
      </c>
      <c r="F1028" s="5">
        <v>144.9</v>
      </c>
    </row>
    <row r="1029" spans="2:6" ht="8.4499999999999993" customHeight="1" x14ac:dyDescent="0.2">
      <c r="B1029" s="70" t="s">
        <v>1542</v>
      </c>
      <c r="C1029" s="4"/>
      <c r="D1029" s="4"/>
      <c r="E1029" s="4"/>
      <c r="F1029" s="5"/>
    </row>
    <row r="1030" spans="2:6" ht="8.4499999999999993" customHeight="1" x14ac:dyDescent="0.2">
      <c r="B1030" s="70" t="s">
        <v>266</v>
      </c>
      <c r="C1030" s="4"/>
      <c r="D1030" s="4"/>
      <c r="E1030" s="4"/>
      <c r="F1030" s="5"/>
    </row>
    <row r="1031" spans="2:6" ht="8.4499999999999993" customHeight="1" x14ac:dyDescent="0.2">
      <c r="B1031" s="70" t="s">
        <v>1542</v>
      </c>
      <c r="C1031" s="4"/>
      <c r="D1031" s="4"/>
      <c r="E1031" s="4"/>
      <c r="F1031" s="5"/>
    </row>
    <row r="1032" spans="2:6" ht="8.4499999999999993" customHeight="1" x14ac:dyDescent="0.2">
      <c r="B1032" s="70" t="s">
        <v>1322</v>
      </c>
      <c r="C1032" s="4"/>
      <c r="D1032" s="4"/>
      <c r="E1032" s="4"/>
      <c r="F1032" s="5"/>
    </row>
    <row r="1033" spans="2:6" ht="8.4499999999999993" customHeight="1" x14ac:dyDescent="0.2">
      <c r="B1033" s="70" t="s">
        <v>675</v>
      </c>
      <c r="C1033" s="4"/>
      <c r="D1033" s="4"/>
      <c r="E1033" s="4"/>
      <c r="F1033" s="5"/>
    </row>
    <row r="1034" spans="2:6" ht="8.4499999999999993" customHeight="1" x14ac:dyDescent="0.2">
      <c r="B1034" s="70" t="s">
        <v>446</v>
      </c>
      <c r="C1034" s="4"/>
      <c r="D1034" s="4"/>
      <c r="E1034" s="4"/>
      <c r="F1034" s="5"/>
    </row>
    <row r="1035" spans="2:6" ht="8.4499999999999993" customHeight="1" x14ac:dyDescent="0.2">
      <c r="B1035" s="70" t="s">
        <v>1212</v>
      </c>
      <c r="C1035" s="71">
        <f>D1035+E1035+F1035</f>
        <v>3873</v>
      </c>
      <c r="D1035" s="4">
        <v>3580</v>
      </c>
      <c r="E1035" s="4">
        <v>149</v>
      </c>
      <c r="F1035" s="5">
        <v>144</v>
      </c>
    </row>
    <row r="1036" spans="2:6" ht="8.4499999999999993" customHeight="1" x14ac:dyDescent="0.2">
      <c r="B1036" s="70" t="s">
        <v>1542</v>
      </c>
      <c r="C1036" s="4"/>
      <c r="D1036" s="4"/>
      <c r="E1036" s="4"/>
      <c r="F1036" s="5"/>
    </row>
    <row r="1037" spans="2:6" ht="8.4499999999999993" customHeight="1" x14ac:dyDescent="0.2">
      <c r="B1037" s="67" t="s">
        <v>660</v>
      </c>
      <c r="C1037" s="68">
        <v>12505</v>
      </c>
      <c r="D1037" s="68">
        <v>10679</v>
      </c>
      <c r="E1037" s="68">
        <v>1180</v>
      </c>
      <c r="F1037" s="69">
        <v>646</v>
      </c>
    </row>
    <row r="1038" spans="2:6" ht="8.4499999999999993" customHeight="1" x14ac:dyDescent="0.2">
      <c r="B1038" s="70" t="s">
        <v>1542</v>
      </c>
      <c r="C1038" s="4"/>
      <c r="D1038" s="4"/>
      <c r="E1038" s="4"/>
      <c r="F1038" s="5"/>
    </row>
    <row r="1039" spans="2:6" ht="8.4499999999999993" customHeight="1" x14ac:dyDescent="0.2">
      <c r="B1039" s="70" t="s">
        <v>437</v>
      </c>
      <c r="C1039" s="4"/>
      <c r="D1039" s="4"/>
      <c r="E1039" s="4"/>
      <c r="F1039" s="5"/>
    </row>
    <row r="1040" spans="2:6" ht="8.4499999999999993" customHeight="1" x14ac:dyDescent="0.2">
      <c r="B1040" s="70" t="s">
        <v>658</v>
      </c>
      <c r="C1040" s="4"/>
      <c r="D1040" s="4"/>
      <c r="E1040" s="4"/>
      <c r="F1040" s="5"/>
    </row>
    <row r="1041" spans="2:6" ht="8.4499999999999993" customHeight="1" x14ac:dyDescent="0.2">
      <c r="B1041" s="70" t="s">
        <v>1542</v>
      </c>
      <c r="C1041" s="4"/>
      <c r="D1041" s="4"/>
      <c r="E1041" s="4"/>
      <c r="F1041" s="5"/>
    </row>
    <row r="1042" spans="2:6" ht="8.4499999999999993" customHeight="1" x14ac:dyDescent="0.2">
      <c r="B1042" s="70" t="s">
        <v>328</v>
      </c>
      <c r="C1042" s="4"/>
      <c r="D1042" s="4"/>
      <c r="E1042" s="4"/>
      <c r="F1042" s="5"/>
    </row>
    <row r="1043" spans="2:6" ht="8.4499999999999993" customHeight="1" x14ac:dyDescent="0.2">
      <c r="B1043" s="70" t="s">
        <v>1542</v>
      </c>
      <c r="C1043" s="4"/>
      <c r="D1043" s="4"/>
      <c r="E1043" s="4"/>
      <c r="F1043" s="5"/>
    </row>
    <row r="1044" spans="2:6" ht="8.4499999999999993" customHeight="1" x14ac:dyDescent="0.2">
      <c r="B1044" s="61" t="s">
        <v>1464</v>
      </c>
      <c r="C1044" s="8"/>
      <c r="D1044" s="8"/>
      <c r="E1044" s="8"/>
      <c r="F1044" s="9"/>
    </row>
    <row r="1045" spans="2:6" ht="8.4499999999999993" customHeight="1" x14ac:dyDescent="0.2">
      <c r="B1045" s="70" t="s">
        <v>848</v>
      </c>
      <c r="C1045" s="4"/>
      <c r="D1045" s="4"/>
      <c r="E1045" s="4"/>
      <c r="F1045" s="5"/>
    </row>
    <row r="1046" spans="2:6" ht="8.4499999999999993" customHeight="1" x14ac:dyDescent="0.2">
      <c r="B1046" s="70" t="s">
        <v>1542</v>
      </c>
      <c r="C1046" s="4"/>
      <c r="D1046" s="4"/>
      <c r="E1046" s="4"/>
      <c r="F1046" s="5"/>
    </row>
    <row r="1047" spans="2:6" ht="8.4499999999999993" customHeight="1" x14ac:dyDescent="0.2">
      <c r="B1047" s="70" t="s">
        <v>739</v>
      </c>
      <c r="C1047" s="4"/>
      <c r="D1047" s="4"/>
      <c r="E1047" s="4"/>
      <c r="F1047" s="5"/>
    </row>
    <row r="1048" spans="2:6" ht="8.4499999999999993" customHeight="1" x14ac:dyDescent="0.2">
      <c r="B1048" s="70" t="s">
        <v>1542</v>
      </c>
      <c r="C1048" s="4"/>
      <c r="D1048" s="4"/>
      <c r="E1048" s="4"/>
      <c r="F1048" s="5"/>
    </row>
    <row r="1049" spans="2:6" ht="8.4499999999999993" customHeight="1" x14ac:dyDescent="0.2">
      <c r="B1049" s="70" t="s">
        <v>1159</v>
      </c>
      <c r="C1049" s="4"/>
      <c r="D1049" s="4"/>
      <c r="E1049" s="4"/>
      <c r="F1049" s="5"/>
    </row>
    <row r="1050" spans="2:6" ht="8.4499999999999993" customHeight="1" x14ac:dyDescent="0.2">
      <c r="B1050" s="70" t="s">
        <v>1542</v>
      </c>
      <c r="C1050" s="4"/>
      <c r="D1050" s="4"/>
      <c r="E1050" s="4"/>
      <c r="F1050" s="5"/>
    </row>
    <row r="1051" spans="2:6" ht="8.4499999999999993" customHeight="1" x14ac:dyDescent="0.2">
      <c r="B1051" s="70" t="s">
        <v>1269</v>
      </c>
      <c r="C1051" s="71">
        <f>D1051+E1051+F1051</f>
        <v>286</v>
      </c>
      <c r="D1051" s="4"/>
      <c r="E1051" s="4">
        <v>286</v>
      </c>
      <c r="F1051" s="5"/>
    </row>
    <row r="1052" spans="2:6" ht="8.4499999999999993" customHeight="1" x14ac:dyDescent="0.2">
      <c r="B1052" s="70" t="s">
        <v>1542</v>
      </c>
      <c r="C1052" s="4"/>
      <c r="D1052" s="4"/>
      <c r="E1052" s="4"/>
      <c r="F1052" s="5"/>
    </row>
    <row r="1053" spans="2:6" ht="8.4499999999999993" customHeight="1" x14ac:dyDescent="0.2">
      <c r="B1053" s="70" t="s">
        <v>646</v>
      </c>
      <c r="C1053" s="4"/>
      <c r="D1053" s="4"/>
      <c r="E1053" s="4"/>
      <c r="F1053" s="5"/>
    </row>
    <row r="1054" spans="2:6" ht="8.4499999999999993" customHeight="1" x14ac:dyDescent="0.2">
      <c r="B1054" s="70" t="s">
        <v>1542</v>
      </c>
      <c r="C1054" s="4"/>
      <c r="D1054" s="4"/>
      <c r="E1054" s="4"/>
      <c r="F1054" s="5"/>
    </row>
    <row r="1055" spans="2:6" ht="8.4499999999999993" customHeight="1" x14ac:dyDescent="0.2">
      <c r="B1055" s="70" t="s">
        <v>1093</v>
      </c>
      <c r="C1055" s="4"/>
      <c r="D1055" s="4"/>
      <c r="E1055" s="4"/>
      <c r="F1055" s="5"/>
    </row>
    <row r="1056" spans="2:6" ht="8.4499999999999993" customHeight="1" x14ac:dyDescent="0.2">
      <c r="B1056" s="70" t="s">
        <v>1542</v>
      </c>
      <c r="C1056" s="4"/>
      <c r="D1056" s="4"/>
      <c r="E1056" s="4"/>
      <c r="F1056" s="5"/>
    </row>
    <row r="1057" spans="2:6" ht="8.4499999999999993" customHeight="1" x14ac:dyDescent="0.2">
      <c r="B1057" s="70" t="s">
        <v>473</v>
      </c>
      <c r="C1057" s="4"/>
      <c r="D1057" s="4"/>
      <c r="E1057" s="4"/>
      <c r="F1057" s="5"/>
    </row>
    <row r="1058" spans="2:6" ht="8.4499999999999993" customHeight="1" x14ac:dyDescent="0.2">
      <c r="B1058" s="70" t="s">
        <v>1542</v>
      </c>
      <c r="C1058" s="4"/>
      <c r="D1058" s="4"/>
      <c r="E1058" s="4"/>
      <c r="F1058" s="5"/>
    </row>
    <row r="1059" spans="2:6" ht="8.4499999999999993" customHeight="1" x14ac:dyDescent="0.2">
      <c r="B1059" s="70" t="s">
        <v>1433</v>
      </c>
      <c r="C1059" s="4"/>
      <c r="D1059" s="4"/>
      <c r="E1059" s="4"/>
      <c r="F1059" s="5"/>
    </row>
    <row r="1060" spans="2:6" ht="8.4499999999999993" customHeight="1" x14ac:dyDescent="0.2">
      <c r="B1060" s="70" t="s">
        <v>1542</v>
      </c>
      <c r="C1060" s="4"/>
      <c r="D1060" s="4"/>
      <c r="E1060" s="4"/>
      <c r="F1060" s="5"/>
    </row>
    <row r="1061" spans="2:6" ht="8.4499999999999993" customHeight="1" x14ac:dyDescent="0.2">
      <c r="B1061" s="70" t="s">
        <v>1250</v>
      </c>
      <c r="C1061" s="71">
        <f>D1061+E1061+F1061</f>
        <v>6216.5</v>
      </c>
      <c r="D1061" s="4">
        <v>6216.5</v>
      </c>
      <c r="E1061" s="4"/>
      <c r="F1061" s="5"/>
    </row>
    <row r="1062" spans="2:6" ht="8.4499999999999993" customHeight="1" x14ac:dyDescent="0.2">
      <c r="B1062" s="70" t="s">
        <v>1542</v>
      </c>
      <c r="C1062" s="4"/>
      <c r="D1062" s="4"/>
      <c r="E1062" s="4"/>
      <c r="F1062" s="5"/>
    </row>
    <row r="1063" spans="2:6" ht="8.4499999999999993" customHeight="1" x14ac:dyDescent="0.2">
      <c r="B1063" s="70" t="s">
        <v>149</v>
      </c>
      <c r="C1063" s="4"/>
      <c r="D1063" s="4"/>
      <c r="E1063" s="4"/>
      <c r="F1063" s="5"/>
    </row>
    <row r="1064" spans="2:6" ht="8.4499999999999993" customHeight="1" x14ac:dyDescent="0.2">
      <c r="B1064" s="70" t="s">
        <v>1542</v>
      </c>
      <c r="C1064" s="4"/>
      <c r="D1064" s="4"/>
      <c r="E1064" s="4"/>
      <c r="F1064" s="5"/>
    </row>
    <row r="1065" spans="2:6" ht="8.4499999999999993" customHeight="1" x14ac:dyDescent="0.2">
      <c r="B1065" s="70" t="s">
        <v>502</v>
      </c>
      <c r="C1065" s="71">
        <f>D1065+E1065+F1065</f>
        <v>310.8</v>
      </c>
      <c r="D1065" s="4"/>
      <c r="E1065" s="4">
        <v>310.8</v>
      </c>
      <c r="F1065" s="5"/>
    </row>
    <row r="1066" spans="2:6" ht="8.4499999999999993" customHeight="1" x14ac:dyDescent="0.2">
      <c r="B1066" s="70" t="s">
        <v>1542</v>
      </c>
      <c r="C1066" s="4"/>
      <c r="D1066" s="4"/>
      <c r="E1066" s="4"/>
      <c r="F1066" s="5"/>
    </row>
    <row r="1067" spans="2:6" ht="8.4499999999999993" customHeight="1" x14ac:dyDescent="0.2">
      <c r="B1067" s="70" t="s">
        <v>1520</v>
      </c>
      <c r="C1067" s="4"/>
      <c r="D1067" s="4"/>
      <c r="E1067" s="4"/>
      <c r="F1067" s="5"/>
    </row>
    <row r="1068" spans="2:6" ht="8.4499999999999993" customHeight="1" x14ac:dyDescent="0.2">
      <c r="B1068" s="70" t="s">
        <v>1542</v>
      </c>
      <c r="C1068" s="4"/>
      <c r="D1068" s="4"/>
      <c r="E1068" s="4"/>
      <c r="F1068" s="5"/>
    </row>
    <row r="1069" spans="2:6" ht="8.4499999999999993" customHeight="1" x14ac:dyDescent="0.2">
      <c r="B1069" s="70" t="s">
        <v>495</v>
      </c>
      <c r="C1069" s="4"/>
      <c r="D1069" s="4"/>
      <c r="E1069" s="4"/>
      <c r="F1069" s="5"/>
    </row>
    <row r="1070" spans="2:6" ht="8.4499999999999993" customHeight="1" x14ac:dyDescent="0.2">
      <c r="B1070" s="70" t="s">
        <v>1542</v>
      </c>
      <c r="C1070" s="4"/>
      <c r="D1070" s="4"/>
      <c r="E1070" s="4"/>
      <c r="F1070" s="5"/>
    </row>
    <row r="1071" spans="2:6" ht="8.4499999999999993" customHeight="1" x14ac:dyDescent="0.2">
      <c r="B1071" s="70" t="s">
        <v>918</v>
      </c>
      <c r="C1071" s="4"/>
      <c r="D1071" s="4"/>
      <c r="E1071" s="4"/>
      <c r="F1071" s="5"/>
    </row>
    <row r="1072" spans="2:6" ht="8.4499999999999993" customHeight="1" x14ac:dyDescent="0.2">
      <c r="B1072" s="70" t="s">
        <v>411</v>
      </c>
      <c r="C1072" s="4"/>
      <c r="D1072" s="4"/>
      <c r="E1072" s="4"/>
      <c r="F1072" s="5"/>
    </row>
    <row r="1073" spans="2:6" ht="8.4499999999999993" customHeight="1" x14ac:dyDescent="0.2">
      <c r="B1073" s="70" t="s">
        <v>1087</v>
      </c>
      <c r="C1073" s="4"/>
      <c r="D1073" s="4"/>
      <c r="E1073" s="4"/>
      <c r="F1073" s="5"/>
    </row>
    <row r="1074" spans="2:6" ht="8.4499999999999993" customHeight="1" x14ac:dyDescent="0.2">
      <c r="B1074" s="70" t="s">
        <v>489</v>
      </c>
      <c r="C1074" s="71">
        <f>D1074+E1074+F1074</f>
        <v>2556.2000000000003</v>
      </c>
      <c r="D1074" s="4">
        <v>1816</v>
      </c>
      <c r="E1074" s="4">
        <v>313.39999999999998</v>
      </c>
      <c r="F1074" s="5">
        <v>426.8</v>
      </c>
    </row>
    <row r="1075" spans="2:6" ht="8.4499999999999993" customHeight="1" x14ac:dyDescent="0.2">
      <c r="B1075" s="70" t="s">
        <v>1542</v>
      </c>
      <c r="C1075" s="4"/>
      <c r="D1075" s="4"/>
      <c r="E1075" s="4"/>
      <c r="F1075" s="5"/>
    </row>
    <row r="1076" spans="2:6" ht="8.4499999999999993" customHeight="1" x14ac:dyDescent="0.2">
      <c r="B1076" s="70" t="s">
        <v>899</v>
      </c>
      <c r="C1076" s="4"/>
      <c r="D1076" s="4"/>
      <c r="E1076" s="4"/>
      <c r="F1076" s="5"/>
    </row>
    <row r="1077" spans="2:6" ht="8.4499999999999993" customHeight="1" x14ac:dyDescent="0.2">
      <c r="B1077" s="70" t="s">
        <v>1542</v>
      </c>
      <c r="C1077" s="4"/>
      <c r="D1077" s="4"/>
      <c r="E1077" s="4"/>
      <c r="F1077" s="5"/>
    </row>
    <row r="1078" spans="2:6" ht="8.4499999999999993" customHeight="1" x14ac:dyDescent="0.2">
      <c r="B1078" s="70" t="s">
        <v>937</v>
      </c>
      <c r="C1078" s="4"/>
      <c r="D1078" s="4"/>
      <c r="E1078" s="4"/>
      <c r="F1078" s="5"/>
    </row>
    <row r="1079" spans="2:6" ht="8.4499999999999993" customHeight="1" x14ac:dyDescent="0.2">
      <c r="B1079" s="70" t="s">
        <v>24</v>
      </c>
      <c r="C1079" s="4"/>
      <c r="D1079" s="4"/>
      <c r="E1079" s="4"/>
      <c r="F1079" s="5"/>
    </row>
    <row r="1080" spans="2:6" ht="8.4499999999999993" customHeight="1" x14ac:dyDescent="0.2">
      <c r="B1080" s="70" t="s">
        <v>825</v>
      </c>
      <c r="C1080" s="4"/>
      <c r="D1080" s="4"/>
      <c r="E1080" s="4"/>
      <c r="F1080" s="5"/>
    </row>
    <row r="1081" spans="2:6" ht="8.4499999999999993" customHeight="1" x14ac:dyDescent="0.2">
      <c r="B1081" s="70" t="s">
        <v>586</v>
      </c>
      <c r="C1081" s="71">
        <f>D1081+E1081+F1081</f>
        <v>1197</v>
      </c>
      <c r="D1081" s="4">
        <v>1115.3</v>
      </c>
      <c r="E1081" s="4">
        <v>62.7</v>
      </c>
      <c r="F1081" s="5">
        <v>19</v>
      </c>
    </row>
    <row r="1082" spans="2:6" ht="8.4499999999999993" customHeight="1" x14ac:dyDescent="0.2">
      <c r="B1082" s="70" t="s">
        <v>1542</v>
      </c>
      <c r="C1082" s="4"/>
      <c r="D1082" s="4"/>
      <c r="E1082" s="4"/>
      <c r="F1082" s="5"/>
    </row>
    <row r="1083" spans="2:6" ht="8.4499999999999993" customHeight="1" x14ac:dyDescent="0.2">
      <c r="B1083" s="70" t="s">
        <v>994</v>
      </c>
      <c r="C1083" s="4"/>
      <c r="D1083" s="4"/>
      <c r="E1083" s="4"/>
      <c r="F1083" s="5"/>
    </row>
    <row r="1084" spans="2:6" ht="8.4499999999999993" customHeight="1" x14ac:dyDescent="0.2">
      <c r="B1084" s="70" t="s">
        <v>1542</v>
      </c>
      <c r="C1084" s="4"/>
      <c r="D1084" s="4"/>
      <c r="E1084" s="4"/>
      <c r="F1084" s="5"/>
    </row>
    <row r="1085" spans="2:6" ht="8.4499999999999993" customHeight="1" x14ac:dyDescent="0.2">
      <c r="B1085" s="70" t="s">
        <v>1458</v>
      </c>
      <c r="C1085" s="4"/>
      <c r="D1085" s="4"/>
      <c r="E1085" s="4"/>
      <c r="F1085" s="5"/>
    </row>
    <row r="1086" spans="2:6" ht="8.4499999999999993" customHeight="1" x14ac:dyDescent="0.2">
      <c r="B1086" s="70" t="s">
        <v>1015</v>
      </c>
      <c r="C1086" s="4"/>
      <c r="D1086" s="4"/>
      <c r="E1086" s="4"/>
      <c r="F1086" s="5"/>
    </row>
    <row r="1087" spans="2:6" ht="8.4499999999999993" customHeight="1" x14ac:dyDescent="0.2">
      <c r="B1087" s="70" t="s">
        <v>55</v>
      </c>
      <c r="C1087" s="4"/>
      <c r="D1087" s="4"/>
      <c r="E1087" s="4"/>
      <c r="F1087" s="5"/>
    </row>
    <row r="1088" spans="2:6" ht="8.4499999999999993" customHeight="1" x14ac:dyDescent="0.2">
      <c r="B1088" s="70" t="s">
        <v>862</v>
      </c>
      <c r="C1088" s="71">
        <f>D1088+E1088+F1088</f>
        <v>1939.4999999999998</v>
      </c>
      <c r="D1088" s="4">
        <v>1531.6</v>
      </c>
      <c r="E1088" s="4">
        <v>207.3</v>
      </c>
      <c r="F1088" s="5">
        <v>200.6</v>
      </c>
    </row>
    <row r="1089" spans="2:6" ht="8.4499999999999993" customHeight="1" x14ac:dyDescent="0.2">
      <c r="B1089" s="70" t="s">
        <v>1542</v>
      </c>
      <c r="C1089" s="4"/>
      <c r="D1089" s="4"/>
      <c r="E1089" s="4"/>
      <c r="F1089" s="5"/>
    </row>
    <row r="1090" spans="2:6" ht="8.4499999999999993" customHeight="1" x14ac:dyDescent="0.2">
      <c r="B1090" s="70" t="s">
        <v>1398</v>
      </c>
      <c r="C1090" s="4"/>
      <c r="D1090" s="4"/>
      <c r="E1090" s="4"/>
      <c r="F1090" s="5"/>
    </row>
    <row r="1091" spans="2:6" ht="8.4499999999999993" customHeight="1" x14ac:dyDescent="0.2">
      <c r="B1091" s="70" t="s">
        <v>1542</v>
      </c>
      <c r="C1091" s="4"/>
      <c r="D1091" s="4"/>
      <c r="E1091" s="4"/>
      <c r="F1091" s="5"/>
    </row>
    <row r="1092" spans="2:6" ht="8.4499999999999993" customHeight="1" x14ac:dyDescent="0.2">
      <c r="B1092" s="70" t="s">
        <v>255</v>
      </c>
      <c r="C1092" s="4"/>
      <c r="D1092" s="4"/>
      <c r="E1092" s="4"/>
      <c r="F1092" s="5"/>
    </row>
    <row r="1093" spans="2:6" ht="8.4499999999999993" customHeight="1" x14ac:dyDescent="0.2">
      <c r="B1093" s="70" t="s">
        <v>1380</v>
      </c>
      <c r="C1093" s="4"/>
      <c r="D1093" s="4"/>
      <c r="E1093" s="4"/>
      <c r="F1093" s="5"/>
    </row>
    <row r="1094" spans="2:6" ht="8.4499999999999993" customHeight="1" x14ac:dyDescent="0.2">
      <c r="B1094" s="70" t="s">
        <v>321</v>
      </c>
      <c r="C1094" s="4"/>
      <c r="D1094" s="4"/>
      <c r="E1094" s="4"/>
      <c r="F1094" s="5"/>
    </row>
    <row r="1095" spans="2:6" ht="8.4499999999999993" customHeight="1" x14ac:dyDescent="0.2">
      <c r="B1095" s="70" t="s">
        <v>1092</v>
      </c>
      <c r="C1095" s="71">
        <f>D1095+E1095+F1095</f>
        <v>5692.6999999999989</v>
      </c>
      <c r="D1095" s="4">
        <v>4462.8999999999996</v>
      </c>
      <c r="E1095" s="4">
        <v>583.4</v>
      </c>
      <c r="F1095" s="5">
        <v>646.4</v>
      </c>
    </row>
    <row r="1096" spans="2:6" ht="8.4499999999999993" customHeight="1" x14ac:dyDescent="0.2">
      <c r="B1096" s="70" t="s">
        <v>1542</v>
      </c>
      <c r="C1096" s="4"/>
      <c r="D1096" s="4"/>
      <c r="E1096" s="4"/>
      <c r="F1096" s="5"/>
    </row>
    <row r="1097" spans="2:6" ht="8.4499999999999993" customHeight="1" x14ac:dyDescent="0.2">
      <c r="B1097" s="70" t="s">
        <v>1214</v>
      </c>
      <c r="C1097" s="4"/>
      <c r="D1097" s="4"/>
      <c r="E1097" s="4"/>
      <c r="F1097" s="5"/>
    </row>
    <row r="1098" spans="2:6" ht="8.4499999999999993" customHeight="1" x14ac:dyDescent="0.2">
      <c r="B1098" s="70" t="s">
        <v>1542</v>
      </c>
      <c r="C1098" s="4"/>
      <c r="D1098" s="4"/>
      <c r="E1098" s="4"/>
      <c r="F1098" s="5"/>
    </row>
    <row r="1099" spans="2:6" ht="8.4499999999999993" customHeight="1" x14ac:dyDescent="0.2">
      <c r="B1099" s="70" t="s">
        <v>1448</v>
      </c>
      <c r="C1099" s="4"/>
      <c r="D1099" s="4"/>
      <c r="E1099" s="4"/>
      <c r="F1099" s="5"/>
    </row>
    <row r="1100" spans="2:6" ht="8.4499999999999993" customHeight="1" x14ac:dyDescent="0.2">
      <c r="B1100" s="70" t="s">
        <v>1287</v>
      </c>
      <c r="C1100" s="4"/>
      <c r="D1100" s="4"/>
      <c r="E1100" s="4"/>
      <c r="F1100" s="5"/>
    </row>
    <row r="1101" spans="2:6" ht="8.4499999999999993" customHeight="1" x14ac:dyDescent="0.2">
      <c r="B1101" s="70" t="s">
        <v>678</v>
      </c>
      <c r="C1101" s="4"/>
      <c r="D1101" s="4"/>
      <c r="E1101" s="4"/>
      <c r="F1101" s="5"/>
    </row>
    <row r="1102" spans="2:6" ht="8.4499999999999993" customHeight="1" x14ac:dyDescent="0.2">
      <c r="B1102" s="70" t="s">
        <v>89</v>
      </c>
      <c r="C1102" s="71">
        <f>D1102+E1102+F1102</f>
        <v>12505</v>
      </c>
      <c r="D1102" s="4">
        <v>10679</v>
      </c>
      <c r="E1102" s="4">
        <v>1180</v>
      </c>
      <c r="F1102" s="5">
        <v>646</v>
      </c>
    </row>
    <row r="1103" spans="2:6" ht="8.4499999999999993" customHeight="1" x14ac:dyDescent="0.2">
      <c r="B1103" s="70" t="s">
        <v>1542</v>
      </c>
      <c r="C1103" s="4"/>
      <c r="D1103" s="4"/>
      <c r="E1103" s="4"/>
      <c r="F1103" s="5"/>
    </row>
    <row r="1104" spans="2:6" ht="8.4499999999999993" customHeight="1" x14ac:dyDescent="0.2">
      <c r="B1104" s="67" t="s">
        <v>623</v>
      </c>
      <c r="C1104" s="68">
        <v>26645</v>
      </c>
      <c r="D1104" s="68">
        <v>3185</v>
      </c>
      <c r="E1104" s="68">
        <v>23075</v>
      </c>
      <c r="F1104" s="69">
        <v>385</v>
      </c>
    </row>
    <row r="1105" spans="2:6" ht="8.4499999999999993" customHeight="1" x14ac:dyDescent="0.2">
      <c r="B1105" s="70" t="s">
        <v>1542</v>
      </c>
      <c r="C1105" s="4"/>
      <c r="D1105" s="4"/>
      <c r="E1105" s="4"/>
      <c r="F1105" s="5"/>
    </row>
    <row r="1106" spans="2:6" ht="8.4499999999999993" customHeight="1" x14ac:dyDescent="0.2">
      <c r="B1106" s="70" t="s">
        <v>960</v>
      </c>
      <c r="C1106" s="4"/>
      <c r="D1106" s="4"/>
      <c r="E1106" s="4"/>
      <c r="F1106" s="5"/>
    </row>
    <row r="1107" spans="2:6" ht="8.4499999999999993" customHeight="1" x14ac:dyDescent="0.2">
      <c r="B1107" s="70" t="s">
        <v>528</v>
      </c>
      <c r="C1107" s="4"/>
      <c r="D1107" s="4"/>
      <c r="E1107" s="4"/>
      <c r="F1107" s="5"/>
    </row>
    <row r="1108" spans="2:6" ht="8.4499999999999993" customHeight="1" x14ac:dyDescent="0.2">
      <c r="B1108" s="70" t="s">
        <v>1542</v>
      </c>
      <c r="C1108" s="4"/>
      <c r="D1108" s="4"/>
      <c r="E1108" s="4"/>
      <c r="F1108" s="5"/>
    </row>
    <row r="1109" spans="2:6" ht="8.4499999999999993" customHeight="1" x14ac:dyDescent="0.2">
      <c r="B1109" s="61" t="s">
        <v>178</v>
      </c>
      <c r="C1109" s="8"/>
      <c r="D1109" s="8"/>
      <c r="E1109" s="8"/>
      <c r="F1109" s="9"/>
    </row>
    <row r="1110" spans="2:6" ht="8.4499999999999993" customHeight="1" x14ac:dyDescent="0.2">
      <c r="B1110" s="70" t="s">
        <v>1542</v>
      </c>
      <c r="C1110" s="4"/>
      <c r="D1110" s="4"/>
      <c r="E1110" s="4"/>
      <c r="F1110" s="5"/>
    </row>
    <row r="1111" spans="2:6" ht="8.4499999999999993" customHeight="1" x14ac:dyDescent="0.2">
      <c r="B1111" s="70" t="s">
        <v>1360</v>
      </c>
      <c r="C1111" s="4"/>
      <c r="D1111" s="4"/>
      <c r="E1111" s="4"/>
      <c r="F1111" s="5"/>
    </row>
    <row r="1112" spans="2:6" ht="8.4499999999999993" customHeight="1" x14ac:dyDescent="0.2">
      <c r="B1112" s="70" t="s">
        <v>1542</v>
      </c>
      <c r="C1112" s="4"/>
      <c r="D1112" s="4"/>
      <c r="E1112" s="4"/>
      <c r="F1112" s="5"/>
    </row>
    <row r="1113" spans="2:6" ht="8.4499999999999993" customHeight="1" x14ac:dyDescent="0.2">
      <c r="B1113" s="70" t="s">
        <v>265</v>
      </c>
      <c r="C1113" s="4"/>
      <c r="D1113" s="4"/>
      <c r="E1113" s="4"/>
      <c r="F1113" s="5"/>
    </row>
    <row r="1114" spans="2:6" ht="8.4499999999999993" customHeight="1" x14ac:dyDescent="0.2">
      <c r="B1114" s="70" t="s">
        <v>1542</v>
      </c>
      <c r="C1114" s="4"/>
      <c r="D1114" s="4"/>
      <c r="E1114" s="4"/>
      <c r="F1114" s="5"/>
    </row>
    <row r="1115" spans="2:6" ht="8.4499999999999993" customHeight="1" x14ac:dyDescent="0.2">
      <c r="B1115" s="70" t="s">
        <v>23</v>
      </c>
      <c r="C1115" s="4"/>
      <c r="D1115" s="4"/>
      <c r="E1115" s="4"/>
      <c r="F1115" s="5"/>
    </row>
    <row r="1116" spans="2:6" ht="8.4499999999999993" customHeight="1" x14ac:dyDescent="0.2">
      <c r="B1116" s="70" t="s">
        <v>1542</v>
      </c>
      <c r="C1116" s="4"/>
      <c r="D1116" s="4"/>
      <c r="E1116" s="4"/>
      <c r="F1116" s="5"/>
    </row>
    <row r="1117" spans="2:6" ht="8.4499999999999993" customHeight="1" x14ac:dyDescent="0.2">
      <c r="B1117" s="70" t="s">
        <v>505</v>
      </c>
      <c r="C1117" s="4"/>
      <c r="D1117" s="4"/>
      <c r="E1117" s="4"/>
      <c r="F1117" s="5"/>
    </row>
    <row r="1118" spans="2:6" ht="8.4499999999999993" customHeight="1" x14ac:dyDescent="0.2">
      <c r="B1118" s="70" t="s">
        <v>1542</v>
      </c>
      <c r="C1118" s="4"/>
      <c r="D1118" s="4"/>
      <c r="E1118" s="4"/>
      <c r="F1118" s="5"/>
    </row>
    <row r="1119" spans="2:6" ht="8.4499999999999993" customHeight="1" x14ac:dyDescent="0.2">
      <c r="B1119" s="70" t="s">
        <v>335</v>
      </c>
      <c r="C1119" s="4"/>
      <c r="D1119" s="4"/>
      <c r="E1119" s="4"/>
      <c r="F1119" s="5"/>
    </row>
    <row r="1120" spans="2:6" ht="8.4499999999999993" customHeight="1" x14ac:dyDescent="0.2">
      <c r="B1120" s="70" t="s">
        <v>1542</v>
      </c>
      <c r="C1120" s="4"/>
      <c r="D1120" s="4"/>
      <c r="E1120" s="4"/>
      <c r="F1120" s="5"/>
    </row>
    <row r="1121" spans="2:6" ht="8.4499999999999993" customHeight="1" x14ac:dyDescent="0.2">
      <c r="B1121" s="70" t="s">
        <v>1412</v>
      </c>
      <c r="C1121" s="71">
        <f>D1121+E1121+F1121</f>
        <v>22556.2</v>
      </c>
      <c r="D1121" s="4"/>
      <c r="E1121" s="4">
        <v>22556.2</v>
      </c>
      <c r="F1121" s="5"/>
    </row>
    <row r="1122" spans="2:6" ht="8.4499999999999993" customHeight="1" x14ac:dyDescent="0.2">
      <c r="B1122" s="70" t="s">
        <v>1542</v>
      </c>
      <c r="C1122" s="4"/>
      <c r="D1122" s="4"/>
      <c r="E1122" s="4"/>
      <c r="F1122" s="5"/>
    </row>
    <row r="1123" spans="2:6" ht="8.4499999999999993" customHeight="1" x14ac:dyDescent="0.2">
      <c r="B1123" s="70" t="s">
        <v>646</v>
      </c>
      <c r="C1123" s="4"/>
      <c r="D1123" s="4"/>
      <c r="E1123" s="4"/>
      <c r="F1123" s="5"/>
    </row>
    <row r="1124" spans="2:6" ht="8.4499999999999993" customHeight="1" x14ac:dyDescent="0.2">
      <c r="B1124" s="70" t="s">
        <v>1542</v>
      </c>
      <c r="C1124" s="4"/>
      <c r="D1124" s="4"/>
      <c r="E1124" s="4"/>
      <c r="F1124" s="5"/>
    </row>
    <row r="1125" spans="2:6" ht="8.4499999999999993" customHeight="1" x14ac:dyDescent="0.2">
      <c r="B1125" s="70" t="s">
        <v>957</v>
      </c>
      <c r="C1125" s="4"/>
      <c r="D1125" s="4"/>
      <c r="E1125" s="4"/>
      <c r="F1125" s="5"/>
    </row>
    <row r="1126" spans="2:6" ht="8.4499999999999993" customHeight="1" x14ac:dyDescent="0.2">
      <c r="B1126" s="70" t="s">
        <v>1542</v>
      </c>
      <c r="C1126" s="4"/>
      <c r="D1126" s="4"/>
      <c r="E1126" s="4"/>
      <c r="F1126" s="5"/>
    </row>
    <row r="1127" spans="2:6" ht="8.4499999999999993" customHeight="1" x14ac:dyDescent="0.2">
      <c r="B1127" s="70" t="s">
        <v>1411</v>
      </c>
      <c r="C1127" s="4"/>
      <c r="D1127" s="4"/>
      <c r="E1127" s="4"/>
      <c r="F1127" s="5"/>
    </row>
    <row r="1128" spans="2:6" ht="8.4499999999999993" customHeight="1" x14ac:dyDescent="0.2">
      <c r="B1128" s="70" t="s">
        <v>1542</v>
      </c>
      <c r="C1128" s="4"/>
      <c r="D1128" s="4"/>
      <c r="E1128" s="4"/>
      <c r="F1128" s="5"/>
    </row>
    <row r="1129" spans="2:6" ht="8.4499999999999993" customHeight="1" x14ac:dyDescent="0.2">
      <c r="B1129" s="70" t="s">
        <v>51</v>
      </c>
      <c r="C1129" s="71">
        <f>D1129+E1129+F1129</f>
        <v>1592.6</v>
      </c>
      <c r="D1129" s="4">
        <v>1592.6</v>
      </c>
      <c r="E1129" s="4"/>
      <c r="F1129" s="5"/>
    </row>
    <row r="1130" spans="2:6" ht="8.4499999999999993" customHeight="1" x14ac:dyDescent="0.2">
      <c r="B1130" s="70" t="s">
        <v>1542</v>
      </c>
      <c r="C1130" s="4"/>
      <c r="D1130" s="4"/>
      <c r="E1130" s="4"/>
      <c r="F1130" s="5"/>
    </row>
    <row r="1131" spans="2:6" ht="8.4499999999999993" customHeight="1" x14ac:dyDescent="0.2">
      <c r="B1131" s="70" t="s">
        <v>1429</v>
      </c>
      <c r="C1131" s="4"/>
      <c r="D1131" s="4"/>
      <c r="E1131" s="4"/>
      <c r="F1131" s="5"/>
    </row>
    <row r="1132" spans="2:6" ht="8.4499999999999993" customHeight="1" x14ac:dyDescent="0.2">
      <c r="B1132" s="70" t="s">
        <v>1542</v>
      </c>
      <c r="C1132" s="4"/>
      <c r="D1132" s="4"/>
      <c r="E1132" s="4"/>
      <c r="F1132" s="5"/>
    </row>
    <row r="1133" spans="2:6" ht="8.4499999999999993" customHeight="1" x14ac:dyDescent="0.2">
      <c r="B1133" s="70" t="s">
        <v>1253</v>
      </c>
      <c r="C1133" s="71">
        <f>D1133+E1133+F1133</f>
        <v>225.5</v>
      </c>
      <c r="D1133" s="4"/>
      <c r="E1133" s="4">
        <v>225.5</v>
      </c>
      <c r="F1133" s="5"/>
    </row>
    <row r="1134" spans="2:6" ht="8.4499999999999993" customHeight="1" x14ac:dyDescent="0.2">
      <c r="B1134" s="70" t="s">
        <v>1542</v>
      </c>
      <c r="C1134" s="4"/>
      <c r="D1134" s="4"/>
      <c r="E1134" s="4"/>
      <c r="F1134" s="5"/>
    </row>
    <row r="1135" spans="2:6" ht="8.4499999999999993" customHeight="1" x14ac:dyDescent="0.2">
      <c r="B1135" s="70" t="s">
        <v>1350</v>
      </c>
      <c r="C1135" s="4"/>
      <c r="D1135" s="4"/>
      <c r="E1135" s="4"/>
      <c r="F1135" s="5"/>
    </row>
    <row r="1136" spans="2:6" ht="8.4499999999999993" customHeight="1" x14ac:dyDescent="0.2">
      <c r="B1136" s="70" t="s">
        <v>1542</v>
      </c>
      <c r="C1136" s="4"/>
      <c r="D1136" s="4"/>
      <c r="E1136" s="4"/>
      <c r="F1136" s="5"/>
    </row>
    <row r="1137" spans="2:6" ht="8.4499999999999993" customHeight="1" x14ac:dyDescent="0.2">
      <c r="B1137" s="70" t="s">
        <v>762</v>
      </c>
      <c r="C1137" s="71">
        <f>D1137+E1137+F1137</f>
        <v>159.19999999999999</v>
      </c>
      <c r="D1137" s="4"/>
      <c r="E1137" s="4"/>
      <c r="F1137" s="5">
        <v>159.19999999999999</v>
      </c>
    </row>
    <row r="1138" spans="2:6" ht="8.4499999999999993" customHeight="1" x14ac:dyDescent="0.2">
      <c r="B1138" s="70" t="s">
        <v>1542</v>
      </c>
      <c r="C1138" s="4"/>
      <c r="D1138" s="4"/>
      <c r="E1138" s="4"/>
      <c r="F1138" s="5"/>
    </row>
    <row r="1139" spans="2:6" ht="8.4499999999999993" customHeight="1" x14ac:dyDescent="0.2">
      <c r="B1139" s="70" t="s">
        <v>820</v>
      </c>
      <c r="C1139" s="4"/>
      <c r="D1139" s="4"/>
      <c r="E1139" s="4"/>
      <c r="F1139" s="5"/>
    </row>
    <row r="1140" spans="2:6" ht="8.4499999999999993" customHeight="1" x14ac:dyDescent="0.2">
      <c r="B1140" s="70" t="s">
        <v>1542</v>
      </c>
      <c r="C1140" s="4"/>
      <c r="D1140" s="4"/>
      <c r="E1140" s="4"/>
      <c r="F1140" s="5"/>
    </row>
    <row r="1141" spans="2:6" ht="8.4499999999999993" customHeight="1" x14ac:dyDescent="0.2">
      <c r="B1141" s="70" t="s">
        <v>753</v>
      </c>
      <c r="C1141" s="4"/>
      <c r="D1141" s="4"/>
      <c r="E1141" s="4"/>
      <c r="F1141" s="5"/>
    </row>
    <row r="1142" spans="2:6" ht="8.4499999999999993" customHeight="1" x14ac:dyDescent="0.2">
      <c r="B1142" s="70" t="s">
        <v>1542</v>
      </c>
      <c r="C1142" s="4"/>
      <c r="D1142" s="4"/>
      <c r="E1142" s="4"/>
      <c r="F1142" s="5"/>
    </row>
    <row r="1143" spans="2:6" ht="8.4499999999999993" customHeight="1" x14ac:dyDescent="0.2">
      <c r="B1143" s="70" t="s">
        <v>494</v>
      </c>
      <c r="C1143" s="4"/>
      <c r="D1143" s="4"/>
      <c r="E1143" s="4"/>
      <c r="F1143" s="5"/>
    </row>
    <row r="1144" spans="2:6" ht="8.4499999999999993" customHeight="1" x14ac:dyDescent="0.2">
      <c r="B1144" s="70" t="s">
        <v>1542</v>
      </c>
      <c r="C1144" s="4"/>
      <c r="D1144" s="4"/>
      <c r="E1144" s="4"/>
      <c r="F1144" s="5"/>
    </row>
    <row r="1145" spans="2:6" ht="8.4499999999999993" customHeight="1" x14ac:dyDescent="0.2">
      <c r="B1145" s="70" t="s">
        <v>1209</v>
      </c>
      <c r="C1145" s="4"/>
      <c r="D1145" s="4"/>
      <c r="E1145" s="4"/>
      <c r="F1145" s="5"/>
    </row>
    <row r="1146" spans="2:6" ht="8.4499999999999993" customHeight="1" x14ac:dyDescent="0.2">
      <c r="B1146" s="70" t="s">
        <v>177</v>
      </c>
      <c r="C1146" s="4"/>
      <c r="D1146" s="4"/>
      <c r="E1146" s="4"/>
      <c r="F1146" s="5"/>
    </row>
    <row r="1147" spans="2:6" ht="8.4499999999999993" customHeight="1" x14ac:dyDescent="0.2">
      <c r="B1147" s="70" t="s">
        <v>842</v>
      </c>
      <c r="C1147" s="4"/>
      <c r="D1147" s="4"/>
      <c r="E1147" s="4"/>
      <c r="F1147" s="5"/>
    </row>
    <row r="1148" spans="2:6" ht="8.4499999999999993" customHeight="1" x14ac:dyDescent="0.2">
      <c r="B1148" s="70" t="s">
        <v>1519</v>
      </c>
      <c r="C1148" s="71">
        <f>D1148+E1148+F1148</f>
        <v>1104.0999999999999</v>
      </c>
      <c r="D1148" s="4">
        <v>796.4</v>
      </c>
      <c r="E1148" s="4">
        <v>185.9</v>
      </c>
      <c r="F1148" s="5">
        <v>121.8</v>
      </c>
    </row>
    <row r="1149" spans="2:6" ht="8.4499999999999993" customHeight="1" x14ac:dyDescent="0.2">
      <c r="B1149" s="70" t="s">
        <v>1542</v>
      </c>
      <c r="C1149" s="4"/>
      <c r="D1149" s="4"/>
      <c r="E1149" s="4"/>
      <c r="F1149" s="5"/>
    </row>
    <row r="1150" spans="2:6" ht="8.4499999999999993" customHeight="1" x14ac:dyDescent="0.2">
      <c r="B1150" s="70" t="s">
        <v>1359</v>
      </c>
      <c r="C1150" s="4"/>
      <c r="D1150" s="4"/>
      <c r="E1150" s="4"/>
      <c r="F1150" s="5"/>
    </row>
    <row r="1151" spans="2:6" ht="8.4499999999999993" customHeight="1" x14ac:dyDescent="0.2">
      <c r="B1151" s="70" t="s">
        <v>1542</v>
      </c>
      <c r="C1151" s="4"/>
      <c r="D1151" s="4"/>
      <c r="E1151" s="4"/>
      <c r="F1151" s="5"/>
    </row>
    <row r="1152" spans="2:6" ht="8.4499999999999993" customHeight="1" x14ac:dyDescent="0.2">
      <c r="B1152" s="70" t="s">
        <v>1420</v>
      </c>
      <c r="C1152" s="4"/>
      <c r="D1152" s="4"/>
      <c r="E1152" s="4"/>
      <c r="F1152" s="5"/>
    </row>
    <row r="1153" spans="2:6" ht="8.4499999999999993" customHeight="1" x14ac:dyDescent="0.2">
      <c r="B1153" s="70" t="s">
        <v>576</v>
      </c>
      <c r="C1153" s="4"/>
      <c r="D1153" s="4"/>
      <c r="E1153" s="4"/>
      <c r="F1153" s="5"/>
    </row>
    <row r="1154" spans="2:6" ht="8.4499999999999993" customHeight="1" x14ac:dyDescent="0.2">
      <c r="B1154" s="70" t="s">
        <v>1208</v>
      </c>
      <c r="C1154" s="4"/>
      <c r="D1154" s="4"/>
      <c r="E1154" s="4"/>
      <c r="F1154" s="5"/>
    </row>
    <row r="1155" spans="2:6" ht="8.4499999999999993" customHeight="1" x14ac:dyDescent="0.2">
      <c r="B1155" s="70" t="s">
        <v>169</v>
      </c>
      <c r="C1155" s="71">
        <f>D1155+E1155+F1155</f>
        <v>1008.4999999999999</v>
      </c>
      <c r="D1155" s="4">
        <v>796.4</v>
      </c>
      <c r="E1155" s="4">
        <v>107.8</v>
      </c>
      <c r="F1155" s="5">
        <v>104.3</v>
      </c>
    </row>
    <row r="1156" spans="2:6" ht="8.4499999999999993" customHeight="1" x14ac:dyDescent="0.2">
      <c r="B1156" s="70" t="s">
        <v>1542</v>
      </c>
      <c r="C1156" s="4"/>
      <c r="D1156" s="4"/>
      <c r="E1156" s="4"/>
      <c r="F1156" s="5"/>
    </row>
    <row r="1157" spans="2:6" ht="8.4499999999999993" customHeight="1" x14ac:dyDescent="0.2">
      <c r="B1157" s="70" t="s">
        <v>379</v>
      </c>
      <c r="C1157" s="4"/>
      <c r="D1157" s="4"/>
      <c r="E1157" s="4"/>
      <c r="F1157" s="5"/>
    </row>
    <row r="1158" spans="2:6" ht="8.4499999999999993" customHeight="1" x14ac:dyDescent="0.2">
      <c r="B1158" s="70" t="s">
        <v>1542</v>
      </c>
      <c r="C1158" s="4"/>
      <c r="D1158" s="4"/>
      <c r="E1158" s="4"/>
      <c r="F1158" s="5"/>
    </row>
    <row r="1159" spans="2:6" ht="8.4499999999999993" customHeight="1" x14ac:dyDescent="0.2">
      <c r="B1159" s="70" t="s">
        <v>695</v>
      </c>
      <c r="C1159" s="4"/>
      <c r="D1159" s="4"/>
      <c r="E1159" s="4"/>
      <c r="F1159" s="5"/>
    </row>
    <row r="1160" spans="2:6" ht="8.4499999999999993" customHeight="1" x14ac:dyDescent="0.2">
      <c r="B1160" s="70" t="s">
        <v>1238</v>
      </c>
      <c r="C1160" s="4"/>
      <c r="D1160" s="4"/>
      <c r="E1160" s="4"/>
      <c r="F1160" s="5"/>
    </row>
    <row r="1161" spans="2:6" ht="8.4499999999999993" customHeight="1" x14ac:dyDescent="0.2">
      <c r="B1161" s="70" t="s">
        <v>1432</v>
      </c>
      <c r="C1161" s="4"/>
      <c r="D1161" s="4"/>
      <c r="E1161" s="4"/>
      <c r="F1161" s="5"/>
    </row>
    <row r="1162" spans="2:6" ht="8.4499999999999993" customHeight="1" x14ac:dyDescent="0.2">
      <c r="B1162" s="70" t="s">
        <v>1463</v>
      </c>
      <c r="C1162" s="71">
        <f>D1162+E1162+F1162</f>
        <v>2112.6</v>
      </c>
      <c r="D1162" s="4">
        <v>1592.8</v>
      </c>
      <c r="E1162" s="4">
        <v>293.7</v>
      </c>
      <c r="F1162" s="5">
        <v>226.1</v>
      </c>
    </row>
    <row r="1163" spans="2:6" ht="8.4499999999999993" customHeight="1" x14ac:dyDescent="0.2">
      <c r="B1163" s="70" t="s">
        <v>1542</v>
      </c>
      <c r="C1163" s="4"/>
      <c r="D1163" s="4"/>
      <c r="E1163" s="4"/>
      <c r="F1163" s="5"/>
    </row>
    <row r="1164" spans="2:6" ht="8.4499999999999993" customHeight="1" x14ac:dyDescent="0.2">
      <c r="B1164" s="70" t="s">
        <v>98</v>
      </c>
      <c r="C1164" s="4"/>
      <c r="D1164" s="4"/>
      <c r="E1164" s="4"/>
      <c r="F1164" s="5"/>
    </row>
    <row r="1165" spans="2:6" ht="8.4499999999999993" customHeight="1" x14ac:dyDescent="0.2">
      <c r="B1165" s="70" t="s">
        <v>1542</v>
      </c>
      <c r="C1165" s="4"/>
      <c r="D1165" s="4"/>
      <c r="E1165" s="4"/>
      <c r="F1165" s="5"/>
    </row>
    <row r="1166" spans="2:6" ht="8.4499999999999993" customHeight="1" x14ac:dyDescent="0.2">
      <c r="B1166" s="70" t="s">
        <v>501</v>
      </c>
      <c r="C1166" s="4"/>
      <c r="D1166" s="4"/>
      <c r="E1166" s="4"/>
      <c r="F1166" s="5"/>
    </row>
    <row r="1167" spans="2:6" ht="8.4499999999999993" customHeight="1" x14ac:dyDescent="0.2">
      <c r="B1167" s="70" t="s">
        <v>724</v>
      </c>
      <c r="C1167" s="4"/>
      <c r="D1167" s="4"/>
      <c r="E1167" s="4"/>
      <c r="F1167" s="5"/>
    </row>
    <row r="1168" spans="2:6" ht="8.4499999999999993" customHeight="1" x14ac:dyDescent="0.2">
      <c r="B1168" s="70" t="s">
        <v>847</v>
      </c>
      <c r="C1168" s="4"/>
      <c r="D1168" s="4"/>
      <c r="E1168" s="4"/>
      <c r="F1168" s="5"/>
    </row>
    <row r="1169" spans="2:6" ht="8.4499999999999993" customHeight="1" x14ac:dyDescent="0.2">
      <c r="B1169" s="70" t="s">
        <v>746</v>
      </c>
      <c r="C1169" s="71">
        <f>D1169+E1169+F1169</f>
        <v>26645</v>
      </c>
      <c r="D1169" s="4">
        <v>3185</v>
      </c>
      <c r="E1169" s="4">
        <v>23075</v>
      </c>
      <c r="F1169" s="5">
        <v>385</v>
      </c>
    </row>
    <row r="1170" spans="2:6" ht="8.4499999999999993" customHeight="1" x14ac:dyDescent="0.2">
      <c r="B1170" s="70" t="s">
        <v>1542</v>
      </c>
      <c r="C1170" s="4"/>
      <c r="D1170" s="4"/>
      <c r="E1170" s="4"/>
      <c r="F1170" s="5"/>
    </row>
    <row r="1171" spans="2:6" ht="8.4499999999999993" customHeight="1" x14ac:dyDescent="0.2">
      <c r="B1171" s="67" t="s">
        <v>1295</v>
      </c>
      <c r="C1171" s="68">
        <v>28704</v>
      </c>
      <c r="D1171" s="68">
        <v>3185</v>
      </c>
      <c r="E1171" s="68">
        <v>25134</v>
      </c>
      <c r="F1171" s="69">
        <v>385</v>
      </c>
    </row>
    <row r="1172" spans="2:6" ht="8.4499999999999993" customHeight="1" x14ac:dyDescent="0.2">
      <c r="B1172" s="70" t="s">
        <v>1542</v>
      </c>
      <c r="C1172" s="4"/>
      <c r="D1172" s="4"/>
      <c r="E1172" s="4"/>
      <c r="F1172" s="5"/>
    </row>
    <row r="1173" spans="2:6" ht="8.4499999999999993" customHeight="1" x14ac:dyDescent="0.2">
      <c r="B1173" s="70" t="s">
        <v>960</v>
      </c>
      <c r="C1173" s="4"/>
      <c r="D1173" s="4"/>
      <c r="E1173" s="4"/>
      <c r="F1173" s="5"/>
    </row>
    <row r="1174" spans="2:6" ht="8.4499999999999993" customHeight="1" x14ac:dyDescent="0.2">
      <c r="B1174" s="61" t="s">
        <v>528</v>
      </c>
      <c r="C1174" s="8"/>
      <c r="D1174" s="8"/>
      <c r="E1174" s="8"/>
      <c r="F1174" s="9"/>
    </row>
    <row r="1175" spans="2:6" ht="8.4499999999999993" customHeight="1" x14ac:dyDescent="0.2">
      <c r="B1175" s="70" t="s">
        <v>1542</v>
      </c>
      <c r="C1175" s="4"/>
      <c r="D1175" s="4"/>
      <c r="E1175" s="4"/>
      <c r="F1175" s="5"/>
    </row>
    <row r="1176" spans="2:6" ht="8.4499999999999993" customHeight="1" x14ac:dyDescent="0.2">
      <c r="B1176" s="70" t="s">
        <v>178</v>
      </c>
      <c r="C1176" s="4"/>
      <c r="D1176" s="4"/>
      <c r="E1176" s="4"/>
      <c r="F1176" s="5"/>
    </row>
    <row r="1177" spans="2:6" ht="8.4499999999999993" customHeight="1" x14ac:dyDescent="0.2">
      <c r="B1177" s="70" t="s">
        <v>1542</v>
      </c>
      <c r="C1177" s="4"/>
      <c r="D1177" s="4"/>
      <c r="E1177" s="4"/>
      <c r="F1177" s="5"/>
    </row>
    <row r="1178" spans="2:6" ht="8.4499999999999993" customHeight="1" x14ac:dyDescent="0.2">
      <c r="B1178" s="70" t="s">
        <v>1360</v>
      </c>
      <c r="C1178" s="4"/>
      <c r="D1178" s="4"/>
      <c r="E1178" s="4"/>
      <c r="F1178" s="5"/>
    </row>
    <row r="1179" spans="2:6" ht="8.4499999999999993" customHeight="1" x14ac:dyDescent="0.2">
      <c r="B1179" s="70" t="s">
        <v>1542</v>
      </c>
      <c r="C1179" s="4"/>
      <c r="D1179" s="4"/>
      <c r="E1179" s="4"/>
      <c r="F1179" s="5"/>
    </row>
    <row r="1180" spans="2:6" ht="8.4499999999999993" customHeight="1" x14ac:dyDescent="0.2">
      <c r="B1180" s="70" t="s">
        <v>760</v>
      </c>
      <c r="C1180" s="4"/>
      <c r="D1180" s="4"/>
      <c r="E1180" s="4"/>
      <c r="F1180" s="5"/>
    </row>
    <row r="1181" spans="2:6" ht="8.4499999999999993" customHeight="1" x14ac:dyDescent="0.2">
      <c r="B1181" s="70" t="s">
        <v>1542</v>
      </c>
      <c r="C1181" s="4"/>
      <c r="D1181" s="4"/>
      <c r="E1181" s="4"/>
      <c r="F1181" s="5"/>
    </row>
    <row r="1182" spans="2:6" ht="8.4499999999999993" customHeight="1" x14ac:dyDescent="0.2">
      <c r="B1182" s="70" t="s">
        <v>23</v>
      </c>
      <c r="C1182" s="4"/>
      <c r="D1182" s="4"/>
      <c r="E1182" s="4"/>
      <c r="F1182" s="5"/>
    </row>
    <row r="1183" spans="2:6" ht="8.4499999999999993" customHeight="1" x14ac:dyDescent="0.2">
      <c r="B1183" s="70" t="s">
        <v>1542</v>
      </c>
      <c r="C1183" s="4"/>
      <c r="D1183" s="4"/>
      <c r="E1183" s="4"/>
      <c r="F1183" s="5"/>
    </row>
    <row r="1184" spans="2:6" ht="8.4499999999999993" customHeight="1" x14ac:dyDescent="0.2">
      <c r="B1184" s="70" t="s">
        <v>505</v>
      </c>
      <c r="C1184" s="4"/>
      <c r="D1184" s="4"/>
      <c r="E1184" s="4"/>
      <c r="F1184" s="5"/>
    </row>
    <row r="1185" spans="2:6" ht="8.4499999999999993" customHeight="1" x14ac:dyDescent="0.2">
      <c r="B1185" s="70" t="s">
        <v>1542</v>
      </c>
      <c r="C1185" s="4"/>
      <c r="D1185" s="4"/>
      <c r="E1185" s="4"/>
      <c r="F1185" s="5"/>
    </row>
    <row r="1186" spans="2:6" ht="8.4499999999999993" customHeight="1" x14ac:dyDescent="0.2">
      <c r="B1186" s="70" t="s">
        <v>335</v>
      </c>
      <c r="C1186" s="4"/>
      <c r="D1186" s="4"/>
      <c r="E1186" s="4"/>
      <c r="F1186" s="5"/>
    </row>
    <row r="1187" spans="2:6" ht="8.4499999999999993" customHeight="1" x14ac:dyDescent="0.2">
      <c r="B1187" s="70" t="s">
        <v>1542</v>
      </c>
      <c r="C1187" s="4"/>
      <c r="D1187" s="4"/>
      <c r="E1187" s="4"/>
      <c r="F1187" s="5"/>
    </row>
    <row r="1188" spans="2:6" ht="8.4499999999999993" customHeight="1" x14ac:dyDescent="0.2">
      <c r="B1188" s="70" t="s">
        <v>542</v>
      </c>
      <c r="C1188" s="71">
        <f>D1188+E1188+F1188</f>
        <v>24594.7</v>
      </c>
      <c r="D1188" s="4"/>
      <c r="E1188" s="4">
        <v>24594.7</v>
      </c>
      <c r="F1188" s="5"/>
    </row>
    <row r="1189" spans="2:6" ht="8.4499999999999993" customHeight="1" x14ac:dyDescent="0.2">
      <c r="B1189" s="70" t="s">
        <v>1542</v>
      </c>
      <c r="C1189" s="4"/>
      <c r="D1189" s="4"/>
      <c r="E1189" s="4"/>
      <c r="F1189" s="5"/>
    </row>
    <row r="1190" spans="2:6" ht="8.4499999999999993" customHeight="1" x14ac:dyDescent="0.2">
      <c r="B1190" s="70" t="s">
        <v>646</v>
      </c>
      <c r="C1190" s="4"/>
      <c r="D1190" s="4"/>
      <c r="E1190" s="4"/>
      <c r="F1190" s="5"/>
    </row>
    <row r="1191" spans="2:6" ht="8.4499999999999993" customHeight="1" x14ac:dyDescent="0.2">
      <c r="B1191" s="70" t="s">
        <v>1542</v>
      </c>
      <c r="C1191" s="4"/>
      <c r="D1191" s="4"/>
      <c r="E1191" s="4"/>
      <c r="F1191" s="5"/>
    </row>
    <row r="1192" spans="2:6" ht="8.4499999999999993" customHeight="1" x14ac:dyDescent="0.2">
      <c r="B1192" s="70" t="s">
        <v>957</v>
      </c>
      <c r="C1192" s="4"/>
      <c r="D1192" s="4"/>
      <c r="E1192" s="4"/>
      <c r="F1192" s="5"/>
    </row>
    <row r="1193" spans="2:6" ht="8.4499999999999993" customHeight="1" x14ac:dyDescent="0.2">
      <c r="B1193" s="70" t="s">
        <v>1542</v>
      </c>
      <c r="C1193" s="4"/>
      <c r="D1193" s="4"/>
      <c r="E1193" s="4"/>
      <c r="F1193" s="5"/>
    </row>
    <row r="1194" spans="2:6" ht="8.4499999999999993" customHeight="1" x14ac:dyDescent="0.2">
      <c r="B1194" s="70" t="s">
        <v>1411</v>
      </c>
      <c r="C1194" s="4"/>
      <c r="D1194" s="4"/>
      <c r="E1194" s="4"/>
      <c r="F1194" s="5"/>
    </row>
    <row r="1195" spans="2:6" ht="8.4499999999999993" customHeight="1" x14ac:dyDescent="0.2">
      <c r="B1195" s="70" t="s">
        <v>1542</v>
      </c>
      <c r="C1195" s="4"/>
      <c r="D1195" s="4"/>
      <c r="E1195" s="4"/>
      <c r="F1195" s="5"/>
    </row>
    <row r="1196" spans="2:6" ht="8.4499999999999993" customHeight="1" x14ac:dyDescent="0.2">
      <c r="B1196" s="70" t="s">
        <v>51</v>
      </c>
      <c r="C1196" s="71">
        <f>D1196+E1196+F1196</f>
        <v>1592.6</v>
      </c>
      <c r="D1196" s="4">
        <v>1592.6</v>
      </c>
      <c r="E1196" s="4"/>
      <c r="F1196" s="5"/>
    </row>
    <row r="1197" spans="2:6" ht="8.4499999999999993" customHeight="1" x14ac:dyDescent="0.2">
      <c r="B1197" s="70" t="s">
        <v>1542</v>
      </c>
      <c r="C1197" s="4"/>
      <c r="D1197" s="4"/>
      <c r="E1197" s="4"/>
      <c r="F1197" s="5"/>
    </row>
    <row r="1198" spans="2:6" ht="8.4499999999999993" customHeight="1" x14ac:dyDescent="0.2">
      <c r="B1198" s="70" t="s">
        <v>1429</v>
      </c>
      <c r="C1198" s="4"/>
      <c r="D1198" s="4"/>
      <c r="E1198" s="4"/>
      <c r="F1198" s="5"/>
    </row>
    <row r="1199" spans="2:6" ht="8.4499999999999993" customHeight="1" x14ac:dyDescent="0.2">
      <c r="B1199" s="70" t="s">
        <v>1542</v>
      </c>
      <c r="C1199" s="4"/>
      <c r="D1199" s="4"/>
      <c r="E1199" s="4"/>
      <c r="F1199" s="5"/>
    </row>
    <row r="1200" spans="2:6" ht="8.4499999999999993" customHeight="1" x14ac:dyDescent="0.2">
      <c r="B1200" s="70" t="s">
        <v>176</v>
      </c>
      <c r="C1200" s="71">
        <f>D1200+E1200+F1200</f>
        <v>245.9</v>
      </c>
      <c r="D1200" s="4"/>
      <c r="E1200" s="4">
        <v>245.9</v>
      </c>
      <c r="F1200" s="5"/>
    </row>
    <row r="1201" spans="2:6" ht="8.4499999999999993" customHeight="1" x14ac:dyDescent="0.2">
      <c r="B1201" s="70" t="s">
        <v>1542</v>
      </c>
      <c r="C1201" s="4"/>
      <c r="D1201" s="4"/>
      <c r="E1201" s="4"/>
      <c r="F1201" s="5"/>
    </row>
    <row r="1202" spans="2:6" ht="8.4499999999999993" customHeight="1" x14ac:dyDescent="0.2">
      <c r="B1202" s="70" t="s">
        <v>1350</v>
      </c>
      <c r="C1202" s="4"/>
      <c r="D1202" s="4"/>
      <c r="E1202" s="4"/>
      <c r="F1202" s="5"/>
    </row>
    <row r="1203" spans="2:6" ht="8.4499999999999993" customHeight="1" x14ac:dyDescent="0.2">
      <c r="B1203" s="70" t="s">
        <v>1542</v>
      </c>
      <c r="C1203" s="4"/>
      <c r="D1203" s="4"/>
      <c r="E1203" s="4"/>
      <c r="F1203" s="5"/>
    </row>
    <row r="1204" spans="2:6" ht="8.4499999999999993" customHeight="1" x14ac:dyDescent="0.2">
      <c r="B1204" s="70" t="s">
        <v>762</v>
      </c>
      <c r="C1204" s="71">
        <f>D1204+E1204+F1204</f>
        <v>159.19999999999999</v>
      </c>
      <c r="D1204" s="4"/>
      <c r="E1204" s="4"/>
      <c r="F1204" s="5">
        <v>159.19999999999999</v>
      </c>
    </row>
    <row r="1205" spans="2:6" ht="8.4499999999999993" customHeight="1" x14ac:dyDescent="0.2">
      <c r="B1205" s="70" t="s">
        <v>1542</v>
      </c>
      <c r="C1205" s="4"/>
      <c r="D1205" s="4"/>
      <c r="E1205" s="4"/>
      <c r="F1205" s="5"/>
    </row>
    <row r="1206" spans="2:6" ht="8.4499999999999993" customHeight="1" x14ac:dyDescent="0.2">
      <c r="B1206" s="70" t="s">
        <v>820</v>
      </c>
      <c r="C1206" s="4"/>
      <c r="D1206" s="4"/>
      <c r="E1206" s="4"/>
      <c r="F1206" s="5"/>
    </row>
    <row r="1207" spans="2:6" ht="8.4499999999999993" customHeight="1" x14ac:dyDescent="0.2">
      <c r="B1207" s="70" t="s">
        <v>1542</v>
      </c>
      <c r="C1207" s="4"/>
      <c r="D1207" s="4"/>
      <c r="E1207" s="4"/>
      <c r="F1207" s="5"/>
    </row>
    <row r="1208" spans="2:6" ht="8.4499999999999993" customHeight="1" x14ac:dyDescent="0.2">
      <c r="B1208" s="70" t="s">
        <v>753</v>
      </c>
      <c r="C1208" s="4"/>
      <c r="D1208" s="4"/>
      <c r="E1208" s="4"/>
      <c r="F1208" s="5"/>
    </row>
    <row r="1209" spans="2:6" ht="8.4499999999999993" customHeight="1" x14ac:dyDescent="0.2">
      <c r="B1209" s="70" t="s">
        <v>1542</v>
      </c>
      <c r="C1209" s="4"/>
      <c r="D1209" s="4"/>
      <c r="E1209" s="4"/>
      <c r="F1209" s="5"/>
    </row>
    <row r="1210" spans="2:6" ht="8.4499999999999993" customHeight="1" x14ac:dyDescent="0.2">
      <c r="B1210" s="70" t="s">
        <v>494</v>
      </c>
      <c r="C1210" s="4"/>
      <c r="D1210" s="4"/>
      <c r="E1210" s="4"/>
      <c r="F1210" s="5"/>
    </row>
    <row r="1211" spans="2:6" ht="8.4499999999999993" customHeight="1" x14ac:dyDescent="0.2">
      <c r="B1211" s="70" t="s">
        <v>1542</v>
      </c>
      <c r="C1211" s="4"/>
      <c r="D1211" s="4"/>
      <c r="E1211" s="4"/>
      <c r="F1211" s="5"/>
    </row>
    <row r="1212" spans="2:6" ht="8.4499999999999993" customHeight="1" x14ac:dyDescent="0.2">
      <c r="B1212" s="70" t="s">
        <v>1209</v>
      </c>
      <c r="C1212" s="4"/>
      <c r="D1212" s="4"/>
      <c r="E1212" s="4"/>
      <c r="F1212" s="5"/>
    </row>
    <row r="1213" spans="2:6" ht="8.4499999999999993" customHeight="1" x14ac:dyDescent="0.2">
      <c r="B1213" s="70" t="s">
        <v>177</v>
      </c>
      <c r="C1213" s="4"/>
      <c r="D1213" s="4"/>
      <c r="E1213" s="4"/>
      <c r="F1213" s="5"/>
    </row>
    <row r="1214" spans="2:6" ht="8.4499999999999993" customHeight="1" x14ac:dyDescent="0.2">
      <c r="B1214" s="70" t="s">
        <v>842</v>
      </c>
      <c r="C1214" s="4"/>
      <c r="D1214" s="4"/>
      <c r="E1214" s="4"/>
      <c r="F1214" s="5"/>
    </row>
    <row r="1215" spans="2:6" ht="8.4499999999999993" customHeight="1" x14ac:dyDescent="0.2">
      <c r="B1215" s="70" t="s">
        <v>1519</v>
      </c>
      <c r="C1215" s="71">
        <f>D1215+E1215+F1215</f>
        <v>1104.0999999999999</v>
      </c>
      <c r="D1215" s="4">
        <v>796.4</v>
      </c>
      <c r="E1215" s="4">
        <v>185.9</v>
      </c>
      <c r="F1215" s="5">
        <v>121.8</v>
      </c>
    </row>
    <row r="1216" spans="2:6" ht="8.4499999999999993" customHeight="1" x14ac:dyDescent="0.2">
      <c r="B1216" s="70" t="s">
        <v>1542</v>
      </c>
      <c r="C1216" s="4"/>
      <c r="D1216" s="4"/>
      <c r="E1216" s="4"/>
      <c r="F1216" s="5"/>
    </row>
    <row r="1217" spans="2:6" ht="8.4499999999999993" customHeight="1" x14ac:dyDescent="0.2">
      <c r="B1217" s="70" t="s">
        <v>1359</v>
      </c>
      <c r="C1217" s="4"/>
      <c r="D1217" s="4"/>
      <c r="E1217" s="4"/>
      <c r="F1217" s="5"/>
    </row>
    <row r="1218" spans="2:6" ht="8.4499999999999993" customHeight="1" x14ac:dyDescent="0.2">
      <c r="B1218" s="70" t="s">
        <v>1542</v>
      </c>
      <c r="C1218" s="4"/>
      <c r="D1218" s="4"/>
      <c r="E1218" s="4"/>
      <c r="F1218" s="5"/>
    </row>
    <row r="1219" spans="2:6" ht="8.4499999999999993" customHeight="1" x14ac:dyDescent="0.2">
      <c r="B1219" s="70" t="s">
        <v>1420</v>
      </c>
      <c r="C1219" s="4"/>
      <c r="D1219" s="4"/>
      <c r="E1219" s="4"/>
      <c r="F1219" s="5"/>
    </row>
    <row r="1220" spans="2:6" ht="8.4499999999999993" customHeight="1" x14ac:dyDescent="0.2">
      <c r="B1220" s="70" t="s">
        <v>576</v>
      </c>
      <c r="C1220" s="4"/>
      <c r="D1220" s="4"/>
      <c r="E1220" s="4"/>
      <c r="F1220" s="5"/>
    </row>
    <row r="1221" spans="2:6" ht="8.4499999999999993" customHeight="1" x14ac:dyDescent="0.2">
      <c r="B1221" s="70" t="s">
        <v>1208</v>
      </c>
      <c r="C1221" s="4"/>
      <c r="D1221" s="4"/>
      <c r="E1221" s="4"/>
      <c r="F1221" s="5"/>
    </row>
    <row r="1222" spans="2:6" ht="8.4499999999999993" customHeight="1" x14ac:dyDescent="0.2">
      <c r="B1222" s="70" t="s">
        <v>169</v>
      </c>
      <c r="C1222" s="71">
        <f>D1222+E1222+F1222</f>
        <v>1008.4999999999999</v>
      </c>
      <c r="D1222" s="4">
        <v>796.4</v>
      </c>
      <c r="E1222" s="4">
        <v>107.8</v>
      </c>
      <c r="F1222" s="5">
        <v>104.3</v>
      </c>
    </row>
    <row r="1223" spans="2:6" ht="8.4499999999999993" customHeight="1" x14ac:dyDescent="0.2">
      <c r="B1223" s="70" t="s">
        <v>1542</v>
      </c>
      <c r="C1223" s="4"/>
      <c r="D1223" s="4"/>
      <c r="E1223" s="4"/>
      <c r="F1223" s="5"/>
    </row>
    <row r="1224" spans="2:6" ht="8.4499999999999993" customHeight="1" x14ac:dyDescent="0.2">
      <c r="B1224" s="70" t="s">
        <v>379</v>
      </c>
      <c r="C1224" s="4"/>
      <c r="D1224" s="4"/>
      <c r="E1224" s="4"/>
      <c r="F1224" s="5"/>
    </row>
    <row r="1225" spans="2:6" ht="8.4499999999999993" customHeight="1" x14ac:dyDescent="0.2">
      <c r="B1225" s="70" t="s">
        <v>1542</v>
      </c>
      <c r="C1225" s="4"/>
      <c r="D1225" s="4"/>
      <c r="E1225" s="4"/>
      <c r="F1225" s="5"/>
    </row>
    <row r="1226" spans="2:6" ht="8.4499999999999993" customHeight="1" x14ac:dyDescent="0.2">
      <c r="B1226" s="70" t="s">
        <v>695</v>
      </c>
      <c r="C1226" s="4"/>
      <c r="D1226" s="4"/>
      <c r="E1226" s="4"/>
      <c r="F1226" s="5"/>
    </row>
    <row r="1227" spans="2:6" ht="8.4499999999999993" customHeight="1" x14ac:dyDescent="0.2">
      <c r="B1227" s="70" t="s">
        <v>1238</v>
      </c>
      <c r="C1227" s="4"/>
      <c r="D1227" s="4"/>
      <c r="E1227" s="4"/>
      <c r="F1227" s="5"/>
    </row>
    <row r="1228" spans="2:6" ht="8.4499999999999993" customHeight="1" x14ac:dyDescent="0.2">
      <c r="B1228" s="70" t="s">
        <v>1432</v>
      </c>
      <c r="C1228" s="4"/>
      <c r="D1228" s="4"/>
      <c r="E1228" s="4"/>
      <c r="F1228" s="5"/>
    </row>
    <row r="1229" spans="2:6" ht="8.4499999999999993" customHeight="1" x14ac:dyDescent="0.2">
      <c r="B1229" s="70" t="s">
        <v>1463</v>
      </c>
      <c r="C1229" s="71">
        <f>D1229+E1229+F1229</f>
        <v>2112.6</v>
      </c>
      <c r="D1229" s="4">
        <v>1592.8</v>
      </c>
      <c r="E1229" s="4">
        <v>293.7</v>
      </c>
      <c r="F1229" s="5">
        <v>226.1</v>
      </c>
    </row>
    <row r="1230" spans="2:6" ht="8.4499999999999993" customHeight="1" x14ac:dyDescent="0.2">
      <c r="B1230" s="70" t="s">
        <v>1542</v>
      </c>
      <c r="C1230" s="4"/>
      <c r="D1230" s="4"/>
      <c r="E1230" s="4"/>
      <c r="F1230" s="5"/>
    </row>
    <row r="1231" spans="2:6" ht="8.4499999999999993" customHeight="1" x14ac:dyDescent="0.2">
      <c r="B1231" s="70" t="s">
        <v>98</v>
      </c>
      <c r="C1231" s="4"/>
      <c r="D1231" s="4"/>
      <c r="E1231" s="4"/>
      <c r="F1231" s="5"/>
    </row>
    <row r="1232" spans="2:6" ht="8.4499999999999993" customHeight="1" x14ac:dyDescent="0.2">
      <c r="B1232" s="70" t="s">
        <v>1542</v>
      </c>
      <c r="C1232" s="4"/>
      <c r="D1232" s="4"/>
      <c r="E1232" s="4"/>
      <c r="F1232" s="5"/>
    </row>
    <row r="1233" spans="2:6" ht="8.4499999999999993" customHeight="1" x14ac:dyDescent="0.2">
      <c r="B1233" s="70" t="s">
        <v>501</v>
      </c>
      <c r="C1233" s="4"/>
      <c r="D1233" s="4"/>
      <c r="E1233" s="4"/>
      <c r="F1233" s="5"/>
    </row>
    <row r="1234" spans="2:6" ht="8.4499999999999993" customHeight="1" x14ac:dyDescent="0.2">
      <c r="B1234" s="70" t="s">
        <v>1028</v>
      </c>
      <c r="C1234" s="4"/>
      <c r="D1234" s="4"/>
      <c r="E1234" s="4"/>
      <c r="F1234" s="5"/>
    </row>
    <row r="1235" spans="2:6" ht="8.4499999999999993" customHeight="1" x14ac:dyDescent="0.2">
      <c r="B1235" s="70" t="s">
        <v>847</v>
      </c>
      <c r="C1235" s="4"/>
      <c r="D1235" s="4"/>
      <c r="E1235" s="4"/>
      <c r="F1235" s="5"/>
    </row>
    <row r="1236" spans="2:6" ht="8.4499999999999993" customHeight="1" x14ac:dyDescent="0.2">
      <c r="B1236" s="70" t="s">
        <v>745</v>
      </c>
      <c r="C1236" s="71">
        <f>D1236+E1236+F1236</f>
        <v>28704</v>
      </c>
      <c r="D1236" s="4">
        <v>3185</v>
      </c>
      <c r="E1236" s="4">
        <v>25134</v>
      </c>
      <c r="F1236" s="5">
        <v>385</v>
      </c>
    </row>
    <row r="1237" spans="2:6" ht="8.4499999999999993" customHeight="1" x14ac:dyDescent="0.2">
      <c r="B1237" s="70" t="s">
        <v>1542</v>
      </c>
      <c r="C1237" s="4"/>
      <c r="D1237" s="4"/>
      <c r="E1237" s="4"/>
      <c r="F1237" s="5"/>
    </row>
    <row r="1238" spans="2:6" ht="8.4499999999999993" customHeight="1" x14ac:dyDescent="0.2">
      <c r="B1238" s="67" t="s">
        <v>885</v>
      </c>
      <c r="C1238" s="68">
        <v>32569</v>
      </c>
      <c r="D1238" s="68">
        <v>6371</v>
      </c>
      <c r="E1238" s="68">
        <v>25428</v>
      </c>
      <c r="F1238" s="69">
        <v>770</v>
      </c>
    </row>
    <row r="1239" spans="2:6" ht="8.4499999999999993" customHeight="1" x14ac:dyDescent="0.2">
      <c r="B1239" s="61" t="s">
        <v>1542</v>
      </c>
      <c r="C1239" s="8"/>
      <c r="D1239" s="8"/>
      <c r="E1239" s="8"/>
      <c r="F1239" s="9"/>
    </row>
    <row r="1240" spans="2:6" ht="8.4499999999999993" customHeight="1" x14ac:dyDescent="0.2">
      <c r="B1240" s="70" t="s">
        <v>960</v>
      </c>
      <c r="C1240" s="4"/>
      <c r="D1240" s="4"/>
      <c r="E1240" s="4"/>
      <c r="F1240" s="5"/>
    </row>
    <row r="1241" spans="2:6" ht="8.4499999999999993" customHeight="1" x14ac:dyDescent="0.2">
      <c r="B1241" s="70" t="s">
        <v>528</v>
      </c>
      <c r="C1241" s="4"/>
      <c r="D1241" s="4"/>
      <c r="E1241" s="4"/>
      <c r="F1241" s="5"/>
    </row>
    <row r="1242" spans="2:6" ht="8.4499999999999993" customHeight="1" x14ac:dyDescent="0.2">
      <c r="B1242" s="70" t="s">
        <v>1542</v>
      </c>
      <c r="C1242" s="4"/>
      <c r="D1242" s="4"/>
      <c r="E1242" s="4"/>
      <c r="F1242" s="5"/>
    </row>
    <row r="1243" spans="2:6" ht="8.4499999999999993" customHeight="1" x14ac:dyDescent="0.2">
      <c r="B1243" s="70" t="s">
        <v>922</v>
      </c>
      <c r="C1243" s="4"/>
      <c r="D1243" s="4"/>
      <c r="E1243" s="4"/>
      <c r="F1243" s="5"/>
    </row>
    <row r="1244" spans="2:6" ht="8.4499999999999993" customHeight="1" x14ac:dyDescent="0.2">
      <c r="B1244" s="70" t="s">
        <v>1542</v>
      </c>
      <c r="C1244" s="4"/>
      <c r="D1244" s="4"/>
      <c r="E1244" s="4"/>
      <c r="F1244" s="5"/>
    </row>
    <row r="1245" spans="2:6" ht="8.4499999999999993" customHeight="1" x14ac:dyDescent="0.2">
      <c r="B1245" s="70" t="s">
        <v>1360</v>
      </c>
      <c r="C1245" s="4"/>
      <c r="D1245" s="4"/>
      <c r="E1245" s="4"/>
      <c r="F1245" s="5"/>
    </row>
    <row r="1246" spans="2:6" ht="8.4499999999999993" customHeight="1" x14ac:dyDescent="0.2">
      <c r="B1246" s="70" t="s">
        <v>1542</v>
      </c>
      <c r="C1246" s="4"/>
      <c r="D1246" s="4"/>
      <c r="E1246" s="4"/>
      <c r="F1246" s="5"/>
    </row>
    <row r="1247" spans="2:6" ht="8.4499999999999993" customHeight="1" x14ac:dyDescent="0.2">
      <c r="B1247" s="70" t="s">
        <v>760</v>
      </c>
      <c r="C1247" s="4"/>
      <c r="D1247" s="4"/>
      <c r="E1247" s="4"/>
      <c r="F1247" s="5"/>
    </row>
    <row r="1248" spans="2:6" ht="8.4499999999999993" customHeight="1" x14ac:dyDescent="0.2">
      <c r="B1248" s="70" t="s">
        <v>1542</v>
      </c>
      <c r="C1248" s="4"/>
      <c r="D1248" s="4"/>
      <c r="E1248" s="4"/>
      <c r="F1248" s="5"/>
    </row>
    <row r="1249" spans="2:6" ht="8.4499999999999993" customHeight="1" x14ac:dyDescent="0.2">
      <c r="B1249" s="70" t="s">
        <v>23</v>
      </c>
      <c r="C1249" s="4"/>
      <c r="D1249" s="4"/>
      <c r="E1249" s="4"/>
      <c r="F1249" s="5"/>
    </row>
    <row r="1250" spans="2:6" ht="8.4499999999999993" customHeight="1" x14ac:dyDescent="0.2">
      <c r="B1250" s="70" t="s">
        <v>1542</v>
      </c>
      <c r="C1250" s="4"/>
      <c r="D1250" s="4"/>
      <c r="E1250" s="4"/>
      <c r="F1250" s="5"/>
    </row>
    <row r="1251" spans="2:6" ht="8.4499999999999993" customHeight="1" x14ac:dyDescent="0.2">
      <c r="B1251" s="70" t="s">
        <v>61</v>
      </c>
      <c r="C1251" s="4"/>
      <c r="D1251" s="4"/>
      <c r="E1251" s="4"/>
      <c r="F1251" s="5"/>
    </row>
    <row r="1252" spans="2:6" ht="8.4499999999999993" customHeight="1" x14ac:dyDescent="0.2">
      <c r="B1252" s="70" t="s">
        <v>1542</v>
      </c>
      <c r="C1252" s="4"/>
      <c r="D1252" s="4"/>
      <c r="E1252" s="4"/>
      <c r="F1252" s="5"/>
    </row>
    <row r="1253" spans="2:6" ht="8.4499999999999993" customHeight="1" x14ac:dyDescent="0.2">
      <c r="B1253" s="70" t="s">
        <v>335</v>
      </c>
      <c r="C1253" s="4"/>
      <c r="D1253" s="4"/>
      <c r="E1253" s="4"/>
      <c r="F1253" s="5"/>
    </row>
    <row r="1254" spans="2:6" ht="8.4499999999999993" customHeight="1" x14ac:dyDescent="0.2">
      <c r="B1254" s="70" t="s">
        <v>1542</v>
      </c>
      <c r="C1254" s="4"/>
      <c r="D1254" s="4"/>
      <c r="E1254" s="4"/>
      <c r="F1254" s="5"/>
    </row>
    <row r="1255" spans="2:6" ht="8.4499999999999993" customHeight="1" x14ac:dyDescent="0.2">
      <c r="B1255" s="70" t="s">
        <v>542</v>
      </c>
      <c r="C1255" s="71">
        <f>D1255+E1255+F1255</f>
        <v>24594.7</v>
      </c>
      <c r="D1255" s="4"/>
      <c r="E1255" s="4">
        <v>24594.7</v>
      </c>
      <c r="F1255" s="5"/>
    </row>
    <row r="1256" spans="2:6" ht="8.4499999999999993" customHeight="1" x14ac:dyDescent="0.2">
      <c r="B1256" s="70" t="s">
        <v>1542</v>
      </c>
      <c r="C1256" s="4"/>
      <c r="D1256" s="4"/>
      <c r="E1256" s="4"/>
      <c r="F1256" s="5"/>
    </row>
    <row r="1257" spans="2:6" ht="8.4499999999999993" customHeight="1" x14ac:dyDescent="0.2">
      <c r="B1257" s="70" t="s">
        <v>646</v>
      </c>
      <c r="C1257" s="4"/>
      <c r="D1257" s="4"/>
      <c r="E1257" s="4"/>
      <c r="F1257" s="5"/>
    </row>
    <row r="1258" spans="2:6" ht="8.4499999999999993" customHeight="1" x14ac:dyDescent="0.2">
      <c r="B1258" s="70" t="s">
        <v>1542</v>
      </c>
      <c r="C1258" s="4"/>
      <c r="D1258" s="4"/>
      <c r="E1258" s="4"/>
      <c r="F1258" s="5"/>
    </row>
    <row r="1259" spans="2:6" ht="8.4499999999999993" customHeight="1" x14ac:dyDescent="0.2">
      <c r="B1259" s="70" t="s">
        <v>914</v>
      </c>
      <c r="C1259" s="4"/>
      <c r="D1259" s="4"/>
      <c r="E1259" s="4"/>
      <c r="F1259" s="5"/>
    </row>
    <row r="1260" spans="2:6" ht="8.4499999999999993" customHeight="1" x14ac:dyDescent="0.2">
      <c r="B1260" s="70" t="s">
        <v>1542</v>
      </c>
      <c r="C1260" s="4"/>
      <c r="D1260" s="4"/>
      <c r="E1260" s="4"/>
      <c r="F1260" s="5"/>
    </row>
    <row r="1261" spans="2:6" ht="8.4499999999999993" customHeight="1" x14ac:dyDescent="0.2">
      <c r="B1261" s="70" t="s">
        <v>14</v>
      </c>
      <c r="C1261" s="4"/>
      <c r="D1261" s="4"/>
      <c r="E1261" s="4"/>
      <c r="F1261" s="5"/>
    </row>
    <row r="1262" spans="2:6" ht="8.4499999999999993" customHeight="1" x14ac:dyDescent="0.2">
      <c r="B1262" s="70" t="s">
        <v>1542</v>
      </c>
      <c r="C1262" s="4"/>
      <c r="D1262" s="4"/>
      <c r="E1262" s="4"/>
      <c r="F1262" s="5"/>
    </row>
    <row r="1263" spans="2:6" ht="8.4499999999999993" customHeight="1" x14ac:dyDescent="0.2">
      <c r="B1263" s="70" t="s">
        <v>734</v>
      </c>
      <c r="C1263" s="71">
        <f>D1263+E1263+F1263</f>
        <v>3185.4</v>
      </c>
      <c r="D1263" s="4">
        <v>3185.4</v>
      </c>
      <c r="E1263" s="4"/>
      <c r="F1263" s="5"/>
    </row>
    <row r="1264" spans="2:6" ht="8.4499999999999993" customHeight="1" x14ac:dyDescent="0.2">
      <c r="B1264" s="70" t="s">
        <v>1542</v>
      </c>
      <c r="C1264" s="4"/>
      <c r="D1264" s="4"/>
      <c r="E1264" s="4"/>
      <c r="F1264" s="5"/>
    </row>
    <row r="1265" spans="2:6" ht="8.4499999999999993" customHeight="1" x14ac:dyDescent="0.2">
      <c r="B1265" s="70" t="s">
        <v>1429</v>
      </c>
      <c r="C1265" s="4"/>
      <c r="D1265" s="4"/>
      <c r="E1265" s="4"/>
      <c r="F1265" s="5"/>
    </row>
    <row r="1266" spans="2:6" ht="8.4499999999999993" customHeight="1" x14ac:dyDescent="0.2">
      <c r="B1266" s="70" t="s">
        <v>1542</v>
      </c>
      <c r="C1266" s="4"/>
      <c r="D1266" s="4"/>
      <c r="E1266" s="4"/>
      <c r="F1266" s="5"/>
    </row>
    <row r="1267" spans="2:6" ht="8.4499999999999993" customHeight="1" x14ac:dyDescent="0.2">
      <c r="B1267" s="70" t="s">
        <v>176</v>
      </c>
      <c r="C1267" s="71">
        <f>D1267+E1267+F1267</f>
        <v>245.9</v>
      </c>
      <c r="D1267" s="4"/>
      <c r="E1267" s="4">
        <v>245.9</v>
      </c>
      <c r="F1267" s="5"/>
    </row>
    <row r="1268" spans="2:6" ht="8.4499999999999993" customHeight="1" x14ac:dyDescent="0.2">
      <c r="B1268" s="70" t="s">
        <v>1542</v>
      </c>
      <c r="C1268" s="4"/>
      <c r="D1268" s="4"/>
      <c r="E1268" s="4"/>
      <c r="F1268" s="5"/>
    </row>
    <row r="1269" spans="2:6" ht="8.4499999999999993" customHeight="1" x14ac:dyDescent="0.2">
      <c r="B1269" s="70" t="s">
        <v>1350</v>
      </c>
      <c r="C1269" s="4"/>
      <c r="D1269" s="4"/>
      <c r="E1269" s="4"/>
      <c r="F1269" s="5"/>
    </row>
    <row r="1270" spans="2:6" ht="8.4499999999999993" customHeight="1" x14ac:dyDescent="0.2">
      <c r="B1270" s="70" t="s">
        <v>1542</v>
      </c>
      <c r="C1270" s="4"/>
      <c r="D1270" s="4"/>
      <c r="E1270" s="4"/>
      <c r="F1270" s="5"/>
    </row>
    <row r="1271" spans="2:6" ht="8.4499999999999993" customHeight="1" x14ac:dyDescent="0.2">
      <c r="B1271" s="70" t="s">
        <v>1462</v>
      </c>
      <c r="C1271" s="71">
        <f>D1271+E1271+F1271</f>
        <v>318.5</v>
      </c>
      <c r="D1271" s="4"/>
      <c r="E1271" s="4"/>
      <c r="F1271" s="5">
        <v>318.5</v>
      </c>
    </row>
    <row r="1272" spans="2:6" ht="8.4499999999999993" customHeight="1" x14ac:dyDescent="0.2">
      <c r="B1272" s="70" t="s">
        <v>1542</v>
      </c>
      <c r="C1272" s="4"/>
      <c r="D1272" s="4"/>
      <c r="E1272" s="4"/>
      <c r="F1272" s="5"/>
    </row>
    <row r="1273" spans="2:6" ht="8.4499999999999993" customHeight="1" x14ac:dyDescent="0.2">
      <c r="B1273" s="70" t="s">
        <v>820</v>
      </c>
      <c r="C1273" s="4"/>
      <c r="D1273" s="4"/>
      <c r="E1273" s="4"/>
      <c r="F1273" s="5"/>
    </row>
    <row r="1274" spans="2:6" ht="8.4499999999999993" customHeight="1" x14ac:dyDescent="0.2">
      <c r="B1274" s="70" t="s">
        <v>1542</v>
      </c>
      <c r="C1274" s="4"/>
      <c r="D1274" s="4"/>
      <c r="E1274" s="4"/>
      <c r="F1274" s="5"/>
    </row>
    <row r="1275" spans="2:6" ht="8.4499999999999993" customHeight="1" x14ac:dyDescent="0.2">
      <c r="B1275" s="70" t="s">
        <v>753</v>
      </c>
      <c r="C1275" s="4"/>
      <c r="D1275" s="4"/>
      <c r="E1275" s="4"/>
      <c r="F1275" s="5"/>
    </row>
    <row r="1276" spans="2:6" ht="8.4499999999999993" customHeight="1" x14ac:dyDescent="0.2">
      <c r="B1276" s="70" t="s">
        <v>1542</v>
      </c>
      <c r="C1276" s="4"/>
      <c r="D1276" s="4"/>
      <c r="E1276" s="4"/>
      <c r="F1276" s="5"/>
    </row>
    <row r="1277" spans="2:6" ht="8.4499999999999993" customHeight="1" x14ac:dyDescent="0.2">
      <c r="B1277" s="70" t="s">
        <v>148</v>
      </c>
      <c r="C1277" s="4"/>
      <c r="D1277" s="4"/>
      <c r="E1277" s="4"/>
      <c r="F1277" s="5"/>
    </row>
    <row r="1278" spans="2:6" ht="8.4499999999999993" customHeight="1" x14ac:dyDescent="0.2">
      <c r="B1278" s="70" t="s">
        <v>1542</v>
      </c>
      <c r="C1278" s="4"/>
      <c r="D1278" s="4"/>
      <c r="E1278" s="4"/>
      <c r="F1278" s="5"/>
    </row>
    <row r="1279" spans="2:6" ht="8.4499999999999993" customHeight="1" x14ac:dyDescent="0.2">
      <c r="B1279" s="70" t="s">
        <v>233</v>
      </c>
      <c r="C1279" s="4"/>
      <c r="D1279" s="4"/>
      <c r="E1279" s="4"/>
      <c r="F1279" s="5"/>
    </row>
    <row r="1280" spans="2:6" ht="8.4499999999999993" customHeight="1" x14ac:dyDescent="0.2">
      <c r="B1280" s="70" t="s">
        <v>1440</v>
      </c>
      <c r="C1280" s="4"/>
      <c r="D1280" s="4"/>
      <c r="E1280" s="4"/>
      <c r="F1280" s="5"/>
    </row>
    <row r="1281" spans="2:6" ht="8.4499999999999993" customHeight="1" x14ac:dyDescent="0.2">
      <c r="B1281" s="70" t="s">
        <v>1447</v>
      </c>
      <c r="C1281" s="4"/>
      <c r="D1281" s="4"/>
      <c r="E1281" s="4"/>
      <c r="F1281" s="5"/>
    </row>
    <row r="1282" spans="2:6" ht="8.4499999999999993" customHeight="1" x14ac:dyDescent="0.2">
      <c r="B1282" s="70" t="s">
        <v>921</v>
      </c>
      <c r="C1282" s="71">
        <f>D1282+E1282+F1282</f>
        <v>2208.1999999999998</v>
      </c>
      <c r="D1282" s="4">
        <v>1592.8</v>
      </c>
      <c r="E1282" s="4">
        <v>371.8</v>
      </c>
      <c r="F1282" s="5">
        <v>243.6</v>
      </c>
    </row>
    <row r="1283" spans="2:6" ht="8.4499999999999993" customHeight="1" x14ac:dyDescent="0.2">
      <c r="B1283" s="70" t="s">
        <v>1542</v>
      </c>
      <c r="C1283" s="4"/>
      <c r="D1283" s="4"/>
      <c r="E1283" s="4"/>
      <c r="F1283" s="5"/>
    </row>
    <row r="1284" spans="2:6" ht="8.4499999999999993" customHeight="1" x14ac:dyDescent="0.2">
      <c r="B1284" s="70" t="s">
        <v>1359</v>
      </c>
      <c r="C1284" s="4"/>
      <c r="D1284" s="4"/>
      <c r="E1284" s="4"/>
      <c r="F1284" s="5"/>
    </row>
    <row r="1285" spans="2:6" ht="8.4499999999999993" customHeight="1" x14ac:dyDescent="0.2">
      <c r="B1285" s="70" t="s">
        <v>1542</v>
      </c>
      <c r="C1285" s="4"/>
      <c r="D1285" s="4"/>
      <c r="E1285" s="4"/>
      <c r="F1285" s="5"/>
    </row>
    <row r="1286" spans="2:6" ht="8.4499999999999993" customHeight="1" x14ac:dyDescent="0.2">
      <c r="B1286" s="70" t="s">
        <v>677</v>
      </c>
      <c r="C1286" s="4"/>
      <c r="D1286" s="4"/>
      <c r="E1286" s="4"/>
      <c r="F1286" s="5"/>
    </row>
    <row r="1287" spans="2:6" ht="8.4499999999999993" customHeight="1" x14ac:dyDescent="0.2">
      <c r="B1287" s="70" t="s">
        <v>1228</v>
      </c>
      <c r="C1287" s="4"/>
      <c r="D1287" s="4"/>
      <c r="E1287" s="4"/>
      <c r="F1287" s="5"/>
    </row>
    <row r="1288" spans="2:6" ht="8.4499999999999993" customHeight="1" x14ac:dyDescent="0.2">
      <c r="B1288" s="70" t="s">
        <v>861</v>
      </c>
      <c r="C1288" s="4"/>
      <c r="D1288" s="4"/>
      <c r="E1288" s="4"/>
      <c r="F1288" s="5"/>
    </row>
    <row r="1289" spans="2:6" ht="8.4499999999999993" customHeight="1" x14ac:dyDescent="0.2">
      <c r="B1289" s="70" t="s">
        <v>818</v>
      </c>
      <c r="C1289" s="71">
        <f>D1289+E1289+F1289</f>
        <v>2017.1</v>
      </c>
      <c r="D1289" s="4">
        <v>1592.8</v>
      </c>
      <c r="E1289" s="4">
        <v>215.6</v>
      </c>
      <c r="F1289" s="5">
        <v>208.7</v>
      </c>
    </row>
    <row r="1290" spans="2:6" ht="8.4499999999999993" customHeight="1" x14ac:dyDescent="0.2">
      <c r="B1290" s="70" t="s">
        <v>1542</v>
      </c>
      <c r="C1290" s="4"/>
      <c r="D1290" s="4"/>
      <c r="E1290" s="4"/>
      <c r="F1290" s="5"/>
    </row>
    <row r="1291" spans="2:6" ht="8.4499999999999993" customHeight="1" x14ac:dyDescent="0.2">
      <c r="B1291" s="70" t="s">
        <v>379</v>
      </c>
      <c r="C1291" s="4"/>
      <c r="D1291" s="4"/>
      <c r="E1291" s="4"/>
      <c r="F1291" s="5"/>
    </row>
    <row r="1292" spans="2:6" ht="8.4499999999999993" customHeight="1" x14ac:dyDescent="0.2">
      <c r="B1292" s="70" t="s">
        <v>1542</v>
      </c>
      <c r="C1292" s="4"/>
      <c r="D1292" s="4"/>
      <c r="E1292" s="4"/>
      <c r="F1292" s="5"/>
    </row>
    <row r="1293" spans="2:6" ht="8.4499999999999993" customHeight="1" x14ac:dyDescent="0.2">
      <c r="B1293" s="70" t="s">
        <v>354</v>
      </c>
      <c r="C1293" s="4"/>
      <c r="D1293" s="4"/>
      <c r="E1293" s="4"/>
      <c r="F1293" s="5"/>
    </row>
    <row r="1294" spans="2:6" ht="8.4499999999999993" customHeight="1" x14ac:dyDescent="0.2">
      <c r="B1294" s="70" t="s">
        <v>583</v>
      </c>
      <c r="C1294" s="4"/>
      <c r="D1294" s="4"/>
      <c r="E1294" s="4"/>
      <c r="F1294" s="5"/>
    </row>
    <row r="1295" spans="2:6" ht="8.4499999999999993" customHeight="1" x14ac:dyDescent="0.2">
      <c r="B1295" s="70" t="s">
        <v>715</v>
      </c>
      <c r="C1295" s="4"/>
      <c r="D1295" s="4"/>
      <c r="E1295" s="4"/>
      <c r="F1295" s="5"/>
    </row>
    <row r="1296" spans="2:6" ht="8.4499999999999993" customHeight="1" x14ac:dyDescent="0.2">
      <c r="B1296" s="70" t="s">
        <v>568</v>
      </c>
      <c r="C1296" s="71">
        <f>D1296+E1296+F1296</f>
        <v>4225.3</v>
      </c>
      <c r="D1296" s="4">
        <v>3185.6</v>
      </c>
      <c r="E1296" s="4">
        <v>587.4</v>
      </c>
      <c r="F1296" s="5">
        <v>452.3</v>
      </c>
    </row>
    <row r="1297" spans="2:6" ht="8.4499999999999993" customHeight="1" x14ac:dyDescent="0.2">
      <c r="B1297" s="70" t="s">
        <v>1542</v>
      </c>
      <c r="C1297" s="4"/>
      <c r="D1297" s="4"/>
      <c r="E1297" s="4"/>
      <c r="F1297" s="5"/>
    </row>
    <row r="1298" spans="2:6" ht="8.4499999999999993" customHeight="1" x14ac:dyDescent="0.2">
      <c r="B1298" s="70" t="s">
        <v>98</v>
      </c>
      <c r="C1298" s="4"/>
      <c r="D1298" s="4"/>
      <c r="E1298" s="4"/>
      <c r="F1298" s="5"/>
    </row>
    <row r="1299" spans="2:6" ht="8.4499999999999993" customHeight="1" x14ac:dyDescent="0.2">
      <c r="B1299" s="70" t="s">
        <v>1542</v>
      </c>
      <c r="C1299" s="4"/>
      <c r="D1299" s="4"/>
      <c r="E1299" s="4"/>
      <c r="F1299" s="5"/>
    </row>
    <row r="1300" spans="2:6" ht="8.4499999999999993" customHeight="1" x14ac:dyDescent="0.2">
      <c r="B1300" s="70" t="s">
        <v>229</v>
      </c>
      <c r="C1300" s="4"/>
      <c r="D1300" s="4"/>
      <c r="E1300" s="4"/>
      <c r="F1300" s="5"/>
    </row>
    <row r="1301" spans="2:6" ht="8.4499999999999993" customHeight="1" x14ac:dyDescent="0.2">
      <c r="B1301" s="70" t="s">
        <v>214</v>
      </c>
      <c r="C1301" s="4"/>
      <c r="D1301" s="4"/>
      <c r="E1301" s="4"/>
      <c r="F1301" s="5"/>
    </row>
    <row r="1302" spans="2:6" ht="8.4499999999999993" customHeight="1" x14ac:dyDescent="0.2">
      <c r="B1302" s="70" t="s">
        <v>270</v>
      </c>
      <c r="C1302" s="4"/>
      <c r="D1302" s="4"/>
      <c r="E1302" s="4"/>
      <c r="F1302" s="5"/>
    </row>
    <row r="1303" spans="2:6" ht="8.4499999999999993" customHeight="1" x14ac:dyDescent="0.2">
      <c r="B1303" s="70" t="s">
        <v>378</v>
      </c>
      <c r="C1303" s="71">
        <f>D1303+E1303+F1303</f>
        <v>32569</v>
      </c>
      <c r="D1303" s="4">
        <v>6371</v>
      </c>
      <c r="E1303" s="4">
        <v>25428</v>
      </c>
      <c r="F1303" s="5">
        <v>770</v>
      </c>
    </row>
    <row r="1304" spans="2:6" ht="8.4499999999999993" customHeight="1" x14ac:dyDescent="0.2">
      <c r="B1304" s="61" t="s">
        <v>1542</v>
      </c>
      <c r="C1304" s="8"/>
      <c r="D1304" s="8"/>
      <c r="E1304" s="8"/>
      <c r="F1304" s="9"/>
    </row>
    <row r="1305" spans="2:6" ht="8.4499999999999993" customHeight="1" x14ac:dyDescent="0.2">
      <c r="B1305" s="67" t="s">
        <v>856</v>
      </c>
      <c r="C1305" s="68">
        <v>46311</v>
      </c>
      <c r="D1305" s="68">
        <v>17698</v>
      </c>
      <c r="E1305" s="68">
        <v>26472</v>
      </c>
      <c r="F1305" s="69">
        <v>2141</v>
      </c>
    </row>
    <row r="1306" spans="2:6" ht="8.4499999999999993" customHeight="1" x14ac:dyDescent="0.2">
      <c r="B1306" s="70" t="s">
        <v>1542</v>
      </c>
      <c r="C1306" s="4"/>
      <c r="D1306" s="4"/>
      <c r="E1306" s="4"/>
      <c r="F1306" s="5"/>
    </row>
    <row r="1307" spans="2:6" ht="8.4499999999999993" customHeight="1" x14ac:dyDescent="0.2">
      <c r="B1307" s="70" t="s">
        <v>960</v>
      </c>
      <c r="C1307" s="4"/>
      <c r="D1307" s="4"/>
      <c r="E1307" s="4"/>
      <c r="F1307" s="5"/>
    </row>
    <row r="1308" spans="2:6" ht="8.4499999999999993" customHeight="1" x14ac:dyDescent="0.2">
      <c r="B1308" s="70" t="s">
        <v>528</v>
      </c>
      <c r="C1308" s="4"/>
      <c r="D1308" s="4"/>
      <c r="E1308" s="4"/>
      <c r="F1308" s="5"/>
    </row>
    <row r="1309" spans="2:6" ht="8.4499999999999993" customHeight="1" x14ac:dyDescent="0.2">
      <c r="B1309" s="70" t="s">
        <v>1542</v>
      </c>
      <c r="C1309" s="4"/>
      <c r="D1309" s="4"/>
      <c r="E1309" s="4"/>
      <c r="F1309" s="5"/>
    </row>
    <row r="1310" spans="2:6" ht="8.4499999999999993" customHeight="1" x14ac:dyDescent="0.2">
      <c r="B1310" s="70" t="s">
        <v>9</v>
      </c>
      <c r="C1310" s="4"/>
      <c r="D1310" s="4"/>
      <c r="E1310" s="4"/>
      <c r="F1310" s="5"/>
    </row>
    <row r="1311" spans="2:6" ht="8.4499999999999993" customHeight="1" x14ac:dyDescent="0.2">
      <c r="B1311" s="70" t="s">
        <v>641</v>
      </c>
      <c r="C1311" s="4"/>
      <c r="D1311" s="4"/>
      <c r="E1311" s="4"/>
      <c r="F1311" s="5"/>
    </row>
    <row r="1312" spans="2:6" ht="8.4499999999999993" customHeight="1" x14ac:dyDescent="0.2">
      <c r="B1312" s="70" t="s">
        <v>1542</v>
      </c>
      <c r="C1312" s="4"/>
      <c r="D1312" s="4"/>
      <c r="E1312" s="4"/>
      <c r="F1312" s="5"/>
    </row>
    <row r="1313" spans="2:6" ht="8.4499999999999993" customHeight="1" x14ac:dyDescent="0.2">
      <c r="B1313" s="70" t="s">
        <v>1360</v>
      </c>
      <c r="C1313" s="4"/>
      <c r="D1313" s="4"/>
      <c r="E1313" s="4"/>
      <c r="F1313" s="5"/>
    </row>
    <row r="1314" spans="2:6" ht="8.4499999999999993" customHeight="1" x14ac:dyDescent="0.2">
      <c r="B1314" s="70" t="s">
        <v>1542</v>
      </c>
      <c r="C1314" s="4"/>
      <c r="D1314" s="4"/>
      <c r="E1314" s="4"/>
      <c r="F1314" s="5"/>
    </row>
    <row r="1315" spans="2:6" ht="8.4499999999999993" customHeight="1" x14ac:dyDescent="0.2">
      <c r="B1315" s="70" t="s">
        <v>760</v>
      </c>
      <c r="C1315" s="4"/>
      <c r="D1315" s="4"/>
      <c r="E1315" s="4"/>
      <c r="F1315" s="5"/>
    </row>
    <row r="1316" spans="2:6" ht="8.4499999999999993" customHeight="1" x14ac:dyDescent="0.2">
      <c r="B1316" s="70" t="s">
        <v>1542</v>
      </c>
      <c r="C1316" s="4"/>
      <c r="D1316" s="4"/>
      <c r="E1316" s="4"/>
      <c r="F1316" s="5"/>
    </row>
    <row r="1317" spans="2:6" ht="8.4499999999999993" customHeight="1" x14ac:dyDescent="0.2">
      <c r="B1317" s="70" t="s">
        <v>23</v>
      </c>
      <c r="C1317" s="4"/>
      <c r="D1317" s="4"/>
      <c r="E1317" s="4"/>
      <c r="F1317" s="5"/>
    </row>
    <row r="1318" spans="2:6" ht="8.4499999999999993" customHeight="1" x14ac:dyDescent="0.2">
      <c r="B1318" s="70" t="s">
        <v>1542</v>
      </c>
      <c r="C1318" s="4"/>
      <c r="D1318" s="4"/>
      <c r="E1318" s="4"/>
      <c r="F1318" s="5"/>
    </row>
    <row r="1319" spans="2:6" ht="8.4499999999999993" customHeight="1" x14ac:dyDescent="0.2">
      <c r="B1319" s="70" t="s">
        <v>61</v>
      </c>
      <c r="C1319" s="4"/>
      <c r="D1319" s="4"/>
      <c r="E1319" s="4"/>
      <c r="F1319" s="5"/>
    </row>
    <row r="1320" spans="2:6" ht="8.4499999999999993" customHeight="1" x14ac:dyDescent="0.2">
      <c r="B1320" s="70" t="s">
        <v>1542</v>
      </c>
      <c r="C1320" s="4"/>
      <c r="D1320" s="4"/>
      <c r="E1320" s="4"/>
      <c r="F1320" s="5"/>
    </row>
    <row r="1321" spans="2:6" ht="8.4499999999999993" customHeight="1" x14ac:dyDescent="0.2">
      <c r="B1321" s="70" t="s">
        <v>335</v>
      </c>
      <c r="C1321" s="4"/>
      <c r="D1321" s="4"/>
      <c r="E1321" s="4"/>
      <c r="F1321" s="5"/>
    </row>
    <row r="1322" spans="2:6" ht="8.4499999999999993" customHeight="1" x14ac:dyDescent="0.2">
      <c r="B1322" s="70" t="s">
        <v>1542</v>
      </c>
      <c r="C1322" s="4"/>
      <c r="D1322" s="4"/>
      <c r="E1322" s="4"/>
      <c r="F1322" s="5"/>
    </row>
    <row r="1323" spans="2:6" ht="8.4499999999999993" customHeight="1" x14ac:dyDescent="0.2">
      <c r="B1323" s="70" t="s">
        <v>542</v>
      </c>
      <c r="C1323" s="71">
        <f>D1323+E1323+F1323</f>
        <v>24594.7</v>
      </c>
      <c r="D1323" s="4"/>
      <c r="E1323" s="4">
        <v>24594.7</v>
      </c>
      <c r="F1323" s="5"/>
    </row>
    <row r="1324" spans="2:6" ht="8.4499999999999993" customHeight="1" x14ac:dyDescent="0.2">
      <c r="B1324" s="70" t="s">
        <v>1542</v>
      </c>
      <c r="C1324" s="4"/>
      <c r="D1324" s="4"/>
      <c r="E1324" s="4"/>
      <c r="F1324" s="5"/>
    </row>
    <row r="1325" spans="2:6" ht="8.4499999999999993" customHeight="1" x14ac:dyDescent="0.2">
      <c r="B1325" s="70" t="s">
        <v>646</v>
      </c>
      <c r="C1325" s="4"/>
      <c r="D1325" s="4"/>
      <c r="E1325" s="4"/>
      <c r="F1325" s="5"/>
    </row>
    <row r="1326" spans="2:6" ht="8.4499999999999993" customHeight="1" x14ac:dyDescent="0.2">
      <c r="B1326" s="70" t="s">
        <v>1542</v>
      </c>
      <c r="C1326" s="4"/>
      <c r="D1326" s="4"/>
      <c r="E1326" s="4"/>
      <c r="F1326" s="5"/>
    </row>
    <row r="1327" spans="2:6" ht="8.4499999999999993" customHeight="1" x14ac:dyDescent="0.2">
      <c r="B1327" s="70" t="s">
        <v>575</v>
      </c>
      <c r="C1327" s="4"/>
      <c r="D1327" s="4"/>
      <c r="E1327" s="4"/>
      <c r="F1327" s="5"/>
    </row>
    <row r="1328" spans="2:6" ht="8.4499999999999993" customHeight="1" x14ac:dyDescent="0.2">
      <c r="B1328" s="70" t="s">
        <v>1542</v>
      </c>
      <c r="C1328" s="4"/>
      <c r="D1328" s="4"/>
      <c r="E1328" s="4"/>
      <c r="F1328" s="5"/>
    </row>
    <row r="1329" spans="2:6" ht="8.4499999999999993" customHeight="1" x14ac:dyDescent="0.2">
      <c r="B1329" s="70" t="s">
        <v>1234</v>
      </c>
      <c r="C1329" s="4"/>
      <c r="D1329" s="4"/>
      <c r="E1329" s="4"/>
      <c r="F1329" s="5"/>
    </row>
    <row r="1330" spans="2:6" ht="8.4499999999999993" customHeight="1" x14ac:dyDescent="0.2">
      <c r="B1330" s="70" t="s">
        <v>1542</v>
      </c>
      <c r="C1330" s="4"/>
      <c r="D1330" s="4"/>
      <c r="E1330" s="4"/>
      <c r="F1330" s="5"/>
    </row>
    <row r="1331" spans="2:6" ht="8.4499999999999993" customHeight="1" x14ac:dyDescent="0.2">
      <c r="B1331" s="70" t="s">
        <v>472</v>
      </c>
      <c r="C1331" s="71">
        <f>D1331+E1331+F1331</f>
        <v>8848.6</v>
      </c>
      <c r="D1331" s="4">
        <v>8848.6</v>
      </c>
      <c r="E1331" s="4"/>
      <c r="F1331" s="5"/>
    </row>
    <row r="1332" spans="2:6" ht="8.4499999999999993" customHeight="1" x14ac:dyDescent="0.2">
      <c r="B1332" s="70" t="s">
        <v>1542</v>
      </c>
      <c r="C1332" s="4"/>
      <c r="D1332" s="4"/>
      <c r="E1332" s="4"/>
      <c r="F1332" s="5"/>
    </row>
    <row r="1333" spans="2:6" ht="8.4499999999999993" customHeight="1" x14ac:dyDescent="0.2">
      <c r="B1333" s="70" t="s">
        <v>1429</v>
      </c>
      <c r="C1333" s="4"/>
      <c r="D1333" s="4"/>
      <c r="E1333" s="4"/>
      <c r="F1333" s="5"/>
    </row>
    <row r="1334" spans="2:6" ht="8.4499999999999993" customHeight="1" x14ac:dyDescent="0.2">
      <c r="B1334" s="70" t="s">
        <v>1542</v>
      </c>
      <c r="C1334" s="4"/>
      <c r="D1334" s="4"/>
      <c r="E1334" s="4"/>
      <c r="F1334" s="5"/>
    </row>
    <row r="1335" spans="2:6" ht="8.4499999999999993" customHeight="1" x14ac:dyDescent="0.2">
      <c r="B1335" s="70" t="s">
        <v>176</v>
      </c>
      <c r="C1335" s="71">
        <f>D1335+E1335+F1335</f>
        <v>245.9</v>
      </c>
      <c r="D1335" s="4"/>
      <c r="E1335" s="4">
        <v>245.9</v>
      </c>
      <c r="F1335" s="5"/>
    </row>
    <row r="1336" spans="2:6" ht="8.4499999999999993" customHeight="1" x14ac:dyDescent="0.2">
      <c r="B1336" s="70" t="s">
        <v>1542</v>
      </c>
      <c r="C1336" s="4"/>
      <c r="D1336" s="4"/>
      <c r="E1336" s="4"/>
      <c r="F1336" s="5"/>
    </row>
    <row r="1337" spans="2:6" ht="8.4499999999999993" customHeight="1" x14ac:dyDescent="0.2">
      <c r="B1337" s="70" t="s">
        <v>1350</v>
      </c>
      <c r="C1337" s="4"/>
      <c r="D1337" s="4"/>
      <c r="E1337" s="4"/>
      <c r="F1337" s="5"/>
    </row>
    <row r="1338" spans="2:6" ht="8.4499999999999993" customHeight="1" x14ac:dyDescent="0.2">
      <c r="B1338" s="70" t="s">
        <v>1542</v>
      </c>
      <c r="C1338" s="4"/>
      <c r="D1338" s="4"/>
      <c r="E1338" s="4"/>
      <c r="F1338" s="5"/>
    </row>
    <row r="1339" spans="2:6" ht="8.4499999999999993" customHeight="1" x14ac:dyDescent="0.2">
      <c r="B1339" s="70" t="s">
        <v>142</v>
      </c>
      <c r="C1339" s="71">
        <f>D1339+E1339+F1339</f>
        <v>884.8</v>
      </c>
      <c r="D1339" s="4"/>
      <c r="E1339" s="4"/>
      <c r="F1339" s="5">
        <v>884.8</v>
      </c>
    </row>
    <row r="1340" spans="2:6" ht="8.4499999999999993" customHeight="1" x14ac:dyDescent="0.2">
      <c r="B1340" s="70" t="s">
        <v>1542</v>
      </c>
      <c r="C1340" s="4"/>
      <c r="D1340" s="4"/>
      <c r="E1340" s="4"/>
      <c r="F1340" s="5"/>
    </row>
    <row r="1341" spans="2:6" ht="8.4499999999999993" customHeight="1" x14ac:dyDescent="0.2">
      <c r="B1341" s="70" t="s">
        <v>820</v>
      </c>
      <c r="C1341" s="4"/>
      <c r="D1341" s="4"/>
      <c r="E1341" s="4"/>
      <c r="F1341" s="5"/>
    </row>
    <row r="1342" spans="2:6" ht="8.4499999999999993" customHeight="1" x14ac:dyDescent="0.2">
      <c r="B1342" s="70" t="s">
        <v>1542</v>
      </c>
      <c r="C1342" s="4"/>
      <c r="D1342" s="4"/>
      <c r="E1342" s="4"/>
      <c r="F1342" s="5"/>
    </row>
    <row r="1343" spans="2:6" ht="8.4499999999999993" customHeight="1" x14ac:dyDescent="0.2">
      <c r="B1343" s="70" t="s">
        <v>753</v>
      </c>
      <c r="C1343" s="4"/>
      <c r="D1343" s="4"/>
      <c r="E1343" s="4"/>
      <c r="F1343" s="5"/>
    </row>
    <row r="1344" spans="2:6" ht="8.4499999999999993" customHeight="1" x14ac:dyDescent="0.2">
      <c r="B1344" s="70" t="s">
        <v>1542</v>
      </c>
      <c r="C1344" s="4"/>
      <c r="D1344" s="4"/>
      <c r="E1344" s="4"/>
      <c r="F1344" s="5"/>
    </row>
    <row r="1345" spans="2:6" ht="8.4499999999999993" customHeight="1" x14ac:dyDescent="0.2">
      <c r="B1345" s="70" t="s">
        <v>567</v>
      </c>
      <c r="C1345" s="4"/>
      <c r="D1345" s="4"/>
      <c r="E1345" s="4"/>
      <c r="F1345" s="5"/>
    </row>
    <row r="1346" spans="2:6" ht="8.4499999999999993" customHeight="1" x14ac:dyDescent="0.2">
      <c r="B1346" s="70" t="s">
        <v>1542</v>
      </c>
      <c r="C1346" s="4"/>
      <c r="D1346" s="4"/>
      <c r="E1346" s="4"/>
      <c r="F1346" s="5"/>
    </row>
    <row r="1347" spans="2:6" ht="8.4499999999999993" customHeight="1" x14ac:dyDescent="0.2">
      <c r="B1347" s="70" t="s">
        <v>1077</v>
      </c>
      <c r="C1347" s="4"/>
      <c r="D1347" s="4"/>
      <c r="E1347" s="4"/>
      <c r="F1347" s="5"/>
    </row>
    <row r="1348" spans="2:6" ht="8.4499999999999993" customHeight="1" x14ac:dyDescent="0.2">
      <c r="B1348" s="70" t="s">
        <v>1446</v>
      </c>
      <c r="C1348" s="4"/>
      <c r="D1348" s="4"/>
      <c r="E1348" s="4"/>
      <c r="F1348" s="5"/>
    </row>
    <row r="1349" spans="2:6" ht="8.4499999999999993" customHeight="1" x14ac:dyDescent="0.2">
      <c r="B1349" s="70" t="s">
        <v>674</v>
      </c>
      <c r="C1349" s="4"/>
      <c r="D1349" s="4"/>
      <c r="E1349" s="4"/>
      <c r="F1349" s="5"/>
    </row>
    <row r="1350" spans="2:6" ht="8.4499999999999993" customHeight="1" x14ac:dyDescent="0.2">
      <c r="B1350" s="70" t="s">
        <v>161</v>
      </c>
      <c r="C1350" s="71">
        <f>D1350+E1350+F1350</f>
        <v>6134.2</v>
      </c>
      <c r="D1350" s="4">
        <v>4424.7</v>
      </c>
      <c r="E1350" s="4">
        <v>1032.8</v>
      </c>
      <c r="F1350" s="5">
        <v>676.7</v>
      </c>
    </row>
    <row r="1351" spans="2:6" ht="8.4499999999999993" customHeight="1" x14ac:dyDescent="0.2">
      <c r="B1351" s="70" t="s">
        <v>1542</v>
      </c>
      <c r="C1351" s="4"/>
      <c r="D1351" s="4"/>
      <c r="E1351" s="4"/>
      <c r="F1351" s="5"/>
    </row>
    <row r="1352" spans="2:6" ht="8.4499999999999993" customHeight="1" x14ac:dyDescent="0.2">
      <c r="B1352" s="70" t="s">
        <v>1359</v>
      </c>
      <c r="C1352" s="4"/>
      <c r="D1352" s="4"/>
      <c r="E1352" s="4"/>
      <c r="F1352" s="5"/>
    </row>
    <row r="1353" spans="2:6" ht="8.4499999999999993" customHeight="1" x14ac:dyDescent="0.2">
      <c r="B1353" s="70" t="s">
        <v>1542</v>
      </c>
      <c r="C1353" s="4"/>
      <c r="D1353" s="4"/>
      <c r="E1353" s="4"/>
      <c r="F1353" s="5"/>
    </row>
    <row r="1354" spans="2:6" ht="8.4499999999999993" customHeight="1" x14ac:dyDescent="0.2">
      <c r="B1354" s="70" t="s">
        <v>1077</v>
      </c>
      <c r="C1354" s="4"/>
      <c r="D1354" s="4"/>
      <c r="E1354" s="4"/>
      <c r="F1354" s="5"/>
    </row>
    <row r="1355" spans="2:6" ht="8.4499999999999993" customHeight="1" x14ac:dyDescent="0.2">
      <c r="B1355" s="70" t="s">
        <v>790</v>
      </c>
      <c r="C1355" s="4"/>
      <c r="D1355" s="4"/>
      <c r="E1355" s="4"/>
      <c r="F1355" s="5"/>
    </row>
    <row r="1356" spans="2:6" ht="8.4499999999999993" customHeight="1" x14ac:dyDescent="0.2">
      <c r="B1356" s="70" t="s">
        <v>657</v>
      </c>
      <c r="C1356" s="4"/>
      <c r="D1356" s="4"/>
      <c r="E1356" s="4"/>
      <c r="F1356" s="5"/>
    </row>
    <row r="1357" spans="2:6" ht="8.4499999999999993" customHeight="1" x14ac:dyDescent="0.2">
      <c r="B1357" s="70" t="s">
        <v>1140</v>
      </c>
      <c r="C1357" s="71">
        <f>D1357+E1357+F1357</f>
        <v>5603.4</v>
      </c>
      <c r="D1357" s="4">
        <v>4424.7</v>
      </c>
      <c r="E1357" s="4">
        <v>599</v>
      </c>
      <c r="F1357" s="5">
        <v>579.70000000000005</v>
      </c>
    </row>
    <row r="1358" spans="2:6" ht="8.4499999999999993" customHeight="1" x14ac:dyDescent="0.2">
      <c r="B1358" s="70" t="s">
        <v>1542</v>
      </c>
      <c r="C1358" s="4"/>
      <c r="D1358" s="4"/>
      <c r="E1358" s="4"/>
      <c r="F1358" s="5"/>
    </row>
    <row r="1359" spans="2:6" ht="8.4499999999999993" customHeight="1" x14ac:dyDescent="0.2">
      <c r="B1359" s="70" t="s">
        <v>379</v>
      </c>
      <c r="C1359" s="4"/>
      <c r="D1359" s="4"/>
      <c r="E1359" s="4"/>
      <c r="F1359" s="5"/>
    </row>
    <row r="1360" spans="2:6" ht="8.4499999999999993" customHeight="1" x14ac:dyDescent="0.2">
      <c r="B1360" s="70" t="s">
        <v>1542</v>
      </c>
      <c r="C1360" s="4"/>
      <c r="D1360" s="4"/>
      <c r="E1360" s="4"/>
      <c r="F1360" s="5"/>
    </row>
    <row r="1361" spans="2:6" ht="8.4499999999999993" customHeight="1" x14ac:dyDescent="0.2">
      <c r="B1361" s="70" t="s">
        <v>1106</v>
      </c>
      <c r="C1361" s="4"/>
      <c r="D1361" s="4"/>
      <c r="E1361" s="4"/>
      <c r="F1361" s="5"/>
    </row>
    <row r="1362" spans="2:6" ht="8.4499999999999993" customHeight="1" x14ac:dyDescent="0.2">
      <c r="B1362" s="70" t="s">
        <v>403</v>
      </c>
      <c r="C1362" s="4"/>
      <c r="D1362" s="4"/>
      <c r="E1362" s="4"/>
      <c r="F1362" s="5"/>
    </row>
    <row r="1363" spans="2:6" ht="8.4499999999999993" customHeight="1" x14ac:dyDescent="0.2">
      <c r="B1363" s="70" t="s">
        <v>1384</v>
      </c>
      <c r="C1363" s="4"/>
      <c r="D1363" s="4"/>
      <c r="E1363" s="4"/>
      <c r="F1363" s="5"/>
    </row>
    <row r="1364" spans="2:6" ht="8.4499999999999993" customHeight="1" x14ac:dyDescent="0.2">
      <c r="B1364" s="70" t="s">
        <v>1387</v>
      </c>
      <c r="C1364" s="71">
        <f>D1364+E1364+F1364</f>
        <v>11737.599999999999</v>
      </c>
      <c r="D1364" s="4">
        <v>8849.4</v>
      </c>
      <c r="E1364" s="4">
        <v>1631.8</v>
      </c>
      <c r="F1364" s="5">
        <v>1256.4000000000001</v>
      </c>
    </row>
    <row r="1365" spans="2:6" ht="8.4499999999999993" customHeight="1" x14ac:dyDescent="0.2">
      <c r="B1365" s="70" t="s">
        <v>1542</v>
      </c>
      <c r="C1365" s="4"/>
      <c r="D1365" s="4"/>
      <c r="E1365" s="4"/>
      <c r="F1365" s="5"/>
    </row>
    <row r="1366" spans="2:6" ht="8.4499999999999993" customHeight="1" x14ac:dyDescent="0.2">
      <c r="B1366" s="70" t="s">
        <v>98</v>
      </c>
      <c r="C1366" s="4"/>
      <c r="D1366" s="4"/>
      <c r="E1366" s="4"/>
      <c r="F1366" s="5"/>
    </row>
    <row r="1367" spans="2:6" ht="8.4499999999999993" customHeight="1" x14ac:dyDescent="0.2">
      <c r="B1367" s="70" t="s">
        <v>1542</v>
      </c>
      <c r="C1367" s="4"/>
      <c r="D1367" s="4"/>
      <c r="E1367" s="4"/>
      <c r="F1367" s="5"/>
    </row>
    <row r="1368" spans="2:6" ht="8.4499999999999993" customHeight="1" x14ac:dyDescent="0.2">
      <c r="B1368" s="70" t="s">
        <v>1299</v>
      </c>
      <c r="C1368" s="4"/>
      <c r="D1368" s="4"/>
      <c r="E1368" s="4"/>
      <c r="F1368" s="5"/>
    </row>
    <row r="1369" spans="2:6" ht="8.4499999999999993" customHeight="1" x14ac:dyDescent="0.2">
      <c r="B1369" s="61" t="s">
        <v>1475</v>
      </c>
      <c r="C1369" s="8"/>
      <c r="D1369" s="8"/>
      <c r="E1369" s="8"/>
      <c r="F1369" s="9"/>
    </row>
    <row r="1370" spans="2:6" ht="8.4499999999999993" customHeight="1" x14ac:dyDescent="0.2">
      <c r="B1370" s="70" t="s">
        <v>1129</v>
      </c>
      <c r="C1370" s="4"/>
      <c r="D1370" s="4"/>
      <c r="E1370" s="4"/>
      <c r="F1370" s="5"/>
    </row>
    <row r="1371" spans="2:6" ht="8.4499999999999993" customHeight="1" x14ac:dyDescent="0.2">
      <c r="B1371" s="70" t="s">
        <v>141</v>
      </c>
      <c r="C1371" s="71">
        <f>D1371+E1371+F1371</f>
        <v>46311</v>
      </c>
      <c r="D1371" s="4">
        <v>17698</v>
      </c>
      <c r="E1371" s="4">
        <v>26472</v>
      </c>
      <c r="F1371" s="5">
        <v>2141</v>
      </c>
    </row>
    <row r="1372" spans="2:6" ht="8.4499999999999993" customHeight="1" x14ac:dyDescent="0.2">
      <c r="B1372" s="70" t="s">
        <v>1542</v>
      </c>
      <c r="C1372" s="4"/>
      <c r="D1372" s="4"/>
      <c r="E1372" s="4"/>
      <c r="F1372" s="5"/>
    </row>
    <row r="1373" spans="2:6" ht="8.4499999999999993" customHeight="1" x14ac:dyDescent="0.2">
      <c r="B1373" s="67" t="s">
        <v>410</v>
      </c>
      <c r="C1373" s="68">
        <v>35010</v>
      </c>
      <c r="D1373" s="68">
        <v>8383</v>
      </c>
      <c r="E1373" s="68">
        <v>25613</v>
      </c>
      <c r="F1373" s="69">
        <v>1014</v>
      </c>
    </row>
    <row r="1374" spans="2:6" ht="8.4499999999999993" customHeight="1" x14ac:dyDescent="0.2">
      <c r="B1374" s="70" t="s">
        <v>1542</v>
      </c>
      <c r="C1374" s="4"/>
      <c r="D1374" s="4"/>
      <c r="E1374" s="4"/>
      <c r="F1374" s="5"/>
    </row>
    <row r="1375" spans="2:6" ht="8.4499999999999993" customHeight="1" x14ac:dyDescent="0.2">
      <c r="B1375" s="70" t="s">
        <v>960</v>
      </c>
      <c r="C1375" s="4"/>
      <c r="D1375" s="4"/>
      <c r="E1375" s="4"/>
      <c r="F1375" s="5"/>
    </row>
    <row r="1376" spans="2:6" ht="8.4499999999999993" customHeight="1" x14ac:dyDescent="0.2">
      <c r="B1376" s="70" t="s">
        <v>528</v>
      </c>
      <c r="C1376" s="4"/>
      <c r="D1376" s="4"/>
      <c r="E1376" s="4"/>
      <c r="F1376" s="5"/>
    </row>
    <row r="1377" spans="2:6" ht="8.4499999999999993" customHeight="1" x14ac:dyDescent="0.2">
      <c r="B1377" s="70" t="s">
        <v>1542</v>
      </c>
      <c r="C1377" s="4"/>
      <c r="D1377" s="4"/>
      <c r="E1377" s="4"/>
      <c r="F1377" s="5"/>
    </row>
    <row r="1378" spans="2:6" ht="8.4499999999999993" customHeight="1" x14ac:dyDescent="0.2">
      <c r="B1378" s="70" t="s">
        <v>193</v>
      </c>
      <c r="C1378" s="4"/>
      <c r="D1378" s="4"/>
      <c r="E1378" s="4"/>
      <c r="F1378" s="5"/>
    </row>
    <row r="1379" spans="2:6" ht="8.4499999999999993" customHeight="1" x14ac:dyDescent="0.2">
      <c r="B1379" s="70" t="s">
        <v>224</v>
      </c>
      <c r="C1379" s="4"/>
      <c r="D1379" s="4"/>
      <c r="E1379" s="4"/>
      <c r="F1379" s="5"/>
    </row>
    <row r="1380" spans="2:6" ht="8.4499999999999993" customHeight="1" x14ac:dyDescent="0.2">
      <c r="B1380" s="70" t="s">
        <v>1542</v>
      </c>
      <c r="C1380" s="4"/>
      <c r="D1380" s="4"/>
      <c r="E1380" s="4"/>
      <c r="F1380" s="5"/>
    </row>
    <row r="1381" spans="2:6" ht="8.4499999999999993" customHeight="1" x14ac:dyDescent="0.2">
      <c r="B1381" s="70" t="s">
        <v>1360</v>
      </c>
      <c r="C1381" s="4"/>
      <c r="D1381" s="4"/>
      <c r="E1381" s="4"/>
      <c r="F1381" s="5"/>
    </row>
    <row r="1382" spans="2:6" ht="8.4499999999999993" customHeight="1" x14ac:dyDescent="0.2">
      <c r="B1382" s="70" t="s">
        <v>1542</v>
      </c>
      <c r="C1382" s="4"/>
      <c r="D1382" s="4"/>
      <c r="E1382" s="4"/>
      <c r="F1382" s="5"/>
    </row>
    <row r="1383" spans="2:6" ht="8.4499999999999993" customHeight="1" x14ac:dyDescent="0.2">
      <c r="B1383" s="70" t="s">
        <v>760</v>
      </c>
      <c r="C1383" s="4"/>
      <c r="D1383" s="4"/>
      <c r="E1383" s="4"/>
      <c r="F1383" s="5"/>
    </row>
    <row r="1384" spans="2:6" ht="8.4499999999999993" customHeight="1" x14ac:dyDescent="0.2">
      <c r="B1384" s="70" t="s">
        <v>1542</v>
      </c>
      <c r="C1384" s="4"/>
      <c r="D1384" s="4"/>
      <c r="E1384" s="4"/>
      <c r="F1384" s="5"/>
    </row>
    <row r="1385" spans="2:6" ht="8.4499999999999993" customHeight="1" x14ac:dyDescent="0.2">
      <c r="B1385" s="70" t="s">
        <v>23</v>
      </c>
      <c r="C1385" s="4"/>
      <c r="D1385" s="4"/>
      <c r="E1385" s="4"/>
      <c r="F1385" s="5"/>
    </row>
    <row r="1386" spans="2:6" ht="8.4499999999999993" customHeight="1" x14ac:dyDescent="0.2">
      <c r="B1386" s="70" t="s">
        <v>1542</v>
      </c>
      <c r="C1386" s="4"/>
      <c r="D1386" s="4"/>
      <c r="E1386" s="4"/>
      <c r="F1386" s="5"/>
    </row>
    <row r="1387" spans="2:6" ht="8.4499999999999993" customHeight="1" x14ac:dyDescent="0.2">
      <c r="B1387" s="70" t="s">
        <v>61</v>
      </c>
      <c r="C1387" s="4"/>
      <c r="D1387" s="4"/>
      <c r="E1387" s="4"/>
      <c r="F1387" s="5"/>
    </row>
    <row r="1388" spans="2:6" ht="8.4499999999999993" customHeight="1" x14ac:dyDescent="0.2">
      <c r="B1388" s="70" t="s">
        <v>1542</v>
      </c>
      <c r="C1388" s="4"/>
      <c r="D1388" s="4"/>
      <c r="E1388" s="4"/>
      <c r="F1388" s="5"/>
    </row>
    <row r="1389" spans="2:6" ht="8.4499999999999993" customHeight="1" x14ac:dyDescent="0.2">
      <c r="B1389" s="70" t="s">
        <v>335</v>
      </c>
      <c r="C1389" s="4"/>
      <c r="D1389" s="4"/>
      <c r="E1389" s="4"/>
      <c r="F1389" s="5"/>
    </row>
    <row r="1390" spans="2:6" ht="8.4499999999999993" customHeight="1" x14ac:dyDescent="0.2">
      <c r="B1390" s="70" t="s">
        <v>1542</v>
      </c>
      <c r="C1390" s="4"/>
      <c r="D1390" s="4"/>
      <c r="E1390" s="4"/>
      <c r="F1390" s="5"/>
    </row>
    <row r="1391" spans="2:6" ht="8.4499999999999993" customHeight="1" x14ac:dyDescent="0.2">
      <c r="B1391" s="70" t="s">
        <v>542</v>
      </c>
      <c r="C1391" s="71">
        <f>D1391+E1391+F1391</f>
        <v>24594.7</v>
      </c>
      <c r="D1391" s="4"/>
      <c r="E1391" s="4">
        <v>24594.7</v>
      </c>
      <c r="F1391" s="5"/>
    </row>
    <row r="1392" spans="2:6" ht="8.4499999999999993" customHeight="1" x14ac:dyDescent="0.2">
      <c r="B1392" s="70" t="s">
        <v>1542</v>
      </c>
      <c r="C1392" s="4"/>
      <c r="D1392" s="4"/>
      <c r="E1392" s="4"/>
      <c r="F1392" s="5"/>
    </row>
    <row r="1393" spans="2:6" ht="8.4499999999999993" customHeight="1" x14ac:dyDescent="0.2">
      <c r="B1393" s="70" t="s">
        <v>646</v>
      </c>
      <c r="C1393" s="4"/>
      <c r="D1393" s="4"/>
      <c r="E1393" s="4"/>
      <c r="F1393" s="5"/>
    </row>
    <row r="1394" spans="2:6" ht="8.4499999999999993" customHeight="1" x14ac:dyDescent="0.2">
      <c r="B1394" s="70" t="s">
        <v>1542</v>
      </c>
      <c r="C1394" s="4"/>
      <c r="D1394" s="4"/>
      <c r="E1394" s="4"/>
      <c r="F1394" s="5"/>
    </row>
    <row r="1395" spans="2:6" ht="8.4499999999999993" customHeight="1" x14ac:dyDescent="0.2">
      <c r="B1395" s="70" t="s">
        <v>1113</v>
      </c>
      <c r="C1395" s="4"/>
      <c r="D1395" s="4"/>
      <c r="E1395" s="4"/>
      <c r="F1395" s="5"/>
    </row>
    <row r="1396" spans="2:6" ht="8.4499999999999993" customHeight="1" x14ac:dyDescent="0.2">
      <c r="B1396" s="70" t="s">
        <v>1542</v>
      </c>
      <c r="C1396" s="4"/>
      <c r="D1396" s="4"/>
      <c r="E1396" s="4"/>
      <c r="F1396" s="5"/>
    </row>
    <row r="1397" spans="2:6" ht="8.4499999999999993" customHeight="1" x14ac:dyDescent="0.2">
      <c r="B1397" s="70" t="s">
        <v>128</v>
      </c>
      <c r="C1397" s="4"/>
      <c r="D1397" s="4"/>
      <c r="E1397" s="4"/>
      <c r="F1397" s="5"/>
    </row>
    <row r="1398" spans="2:6" ht="8.4499999999999993" customHeight="1" x14ac:dyDescent="0.2">
      <c r="B1398" s="70" t="s">
        <v>1542</v>
      </c>
      <c r="C1398" s="4"/>
      <c r="D1398" s="4"/>
      <c r="E1398" s="4"/>
      <c r="F1398" s="5"/>
    </row>
    <row r="1399" spans="2:6" ht="8.4499999999999993" customHeight="1" x14ac:dyDescent="0.2">
      <c r="B1399" s="70" t="s">
        <v>304</v>
      </c>
      <c r="C1399" s="71">
        <f>D1399+E1399+F1399</f>
        <v>4191.3999999999996</v>
      </c>
      <c r="D1399" s="4">
        <v>4191.3999999999996</v>
      </c>
      <c r="E1399" s="4"/>
      <c r="F1399" s="5"/>
    </row>
    <row r="1400" spans="2:6" ht="8.4499999999999993" customHeight="1" x14ac:dyDescent="0.2">
      <c r="B1400" s="70" t="s">
        <v>1542</v>
      </c>
      <c r="C1400" s="4"/>
      <c r="D1400" s="4"/>
      <c r="E1400" s="4"/>
      <c r="F1400" s="5"/>
    </row>
    <row r="1401" spans="2:6" ht="8.4499999999999993" customHeight="1" x14ac:dyDescent="0.2">
      <c r="B1401" s="70" t="s">
        <v>1429</v>
      </c>
      <c r="C1401" s="4"/>
      <c r="D1401" s="4"/>
      <c r="E1401" s="4"/>
      <c r="F1401" s="5"/>
    </row>
    <row r="1402" spans="2:6" ht="8.4499999999999993" customHeight="1" x14ac:dyDescent="0.2">
      <c r="B1402" s="70" t="s">
        <v>1542</v>
      </c>
      <c r="C1402" s="4"/>
      <c r="D1402" s="4"/>
      <c r="E1402" s="4"/>
      <c r="F1402" s="5"/>
    </row>
    <row r="1403" spans="2:6" ht="8.4499999999999993" customHeight="1" x14ac:dyDescent="0.2">
      <c r="B1403" s="70" t="s">
        <v>176</v>
      </c>
      <c r="C1403" s="71">
        <f>D1403+E1403+F1403</f>
        <v>245.9</v>
      </c>
      <c r="D1403" s="4"/>
      <c r="E1403" s="4">
        <v>245.9</v>
      </c>
      <c r="F1403" s="5"/>
    </row>
    <row r="1404" spans="2:6" ht="8.4499999999999993" customHeight="1" x14ac:dyDescent="0.2">
      <c r="B1404" s="70" t="s">
        <v>1542</v>
      </c>
      <c r="C1404" s="4"/>
      <c r="D1404" s="4"/>
      <c r="E1404" s="4"/>
      <c r="F1404" s="5"/>
    </row>
    <row r="1405" spans="2:6" ht="8.4499999999999993" customHeight="1" x14ac:dyDescent="0.2">
      <c r="B1405" s="70" t="s">
        <v>1350</v>
      </c>
      <c r="C1405" s="4"/>
      <c r="D1405" s="4"/>
      <c r="E1405" s="4"/>
      <c r="F1405" s="5"/>
    </row>
    <row r="1406" spans="2:6" ht="8.4499999999999993" customHeight="1" x14ac:dyDescent="0.2">
      <c r="B1406" s="70" t="s">
        <v>1542</v>
      </c>
      <c r="C1406" s="4"/>
      <c r="D1406" s="4"/>
      <c r="E1406" s="4"/>
      <c r="F1406" s="5"/>
    </row>
    <row r="1407" spans="2:6" ht="8.4499999999999993" customHeight="1" x14ac:dyDescent="0.2">
      <c r="B1407" s="70" t="s">
        <v>626</v>
      </c>
      <c r="C1407" s="71">
        <f>D1407+E1407+F1407</f>
        <v>419.1</v>
      </c>
      <c r="D1407" s="4"/>
      <c r="E1407" s="4"/>
      <c r="F1407" s="5">
        <v>419.1</v>
      </c>
    </row>
    <row r="1408" spans="2:6" ht="8.4499999999999993" customHeight="1" x14ac:dyDescent="0.2">
      <c r="B1408" s="70" t="s">
        <v>1542</v>
      </c>
      <c r="C1408" s="4"/>
      <c r="D1408" s="4"/>
      <c r="E1408" s="4"/>
      <c r="F1408" s="5"/>
    </row>
    <row r="1409" spans="2:6" ht="8.4499999999999993" customHeight="1" x14ac:dyDescent="0.2">
      <c r="B1409" s="70" t="s">
        <v>820</v>
      </c>
      <c r="C1409" s="4"/>
      <c r="D1409" s="4"/>
      <c r="E1409" s="4"/>
      <c r="F1409" s="5"/>
    </row>
    <row r="1410" spans="2:6" ht="8.4499999999999993" customHeight="1" x14ac:dyDescent="0.2">
      <c r="B1410" s="70" t="s">
        <v>1542</v>
      </c>
      <c r="C1410" s="4"/>
      <c r="D1410" s="4"/>
      <c r="E1410" s="4"/>
      <c r="F1410" s="5"/>
    </row>
    <row r="1411" spans="2:6" ht="8.4499999999999993" customHeight="1" x14ac:dyDescent="0.2">
      <c r="B1411" s="70" t="s">
        <v>753</v>
      </c>
      <c r="C1411" s="4"/>
      <c r="D1411" s="4"/>
      <c r="E1411" s="4"/>
      <c r="F1411" s="5"/>
    </row>
    <row r="1412" spans="2:6" ht="8.4499999999999993" customHeight="1" x14ac:dyDescent="0.2">
      <c r="B1412" s="70" t="s">
        <v>1542</v>
      </c>
      <c r="C1412" s="4"/>
      <c r="D1412" s="4"/>
      <c r="E1412" s="4"/>
      <c r="F1412" s="5"/>
    </row>
    <row r="1413" spans="2:6" ht="8.4499999999999993" customHeight="1" x14ac:dyDescent="0.2">
      <c r="B1413" s="70" t="s">
        <v>510</v>
      </c>
      <c r="C1413" s="4"/>
      <c r="D1413" s="4"/>
      <c r="E1413" s="4"/>
      <c r="F1413" s="5"/>
    </row>
    <row r="1414" spans="2:6" ht="8.4499999999999993" customHeight="1" x14ac:dyDescent="0.2">
      <c r="B1414" s="70" t="s">
        <v>1542</v>
      </c>
      <c r="C1414" s="4"/>
      <c r="D1414" s="4"/>
      <c r="E1414" s="4"/>
      <c r="F1414" s="5"/>
    </row>
    <row r="1415" spans="2:6" ht="8.4499999999999993" customHeight="1" x14ac:dyDescent="0.2">
      <c r="B1415" s="70" t="s">
        <v>1110</v>
      </c>
      <c r="C1415" s="4"/>
      <c r="D1415" s="4"/>
      <c r="E1415" s="4"/>
      <c r="F1415" s="5"/>
    </row>
    <row r="1416" spans="2:6" ht="8.4499999999999993" customHeight="1" x14ac:dyDescent="0.2">
      <c r="B1416" s="70" t="s">
        <v>673</v>
      </c>
      <c r="C1416" s="4"/>
      <c r="D1416" s="4"/>
      <c r="E1416" s="4"/>
      <c r="F1416" s="5"/>
    </row>
    <row r="1417" spans="2:6" ht="8.4499999999999993" customHeight="1" x14ac:dyDescent="0.2">
      <c r="B1417" s="70" t="s">
        <v>871</v>
      </c>
      <c r="C1417" s="4"/>
      <c r="D1417" s="4"/>
      <c r="E1417" s="4"/>
      <c r="F1417" s="5"/>
    </row>
    <row r="1418" spans="2:6" ht="8.4499999999999993" customHeight="1" x14ac:dyDescent="0.2">
      <c r="B1418" s="70" t="s">
        <v>1048</v>
      </c>
      <c r="C1418" s="71">
        <f>D1418+E1418+F1418</f>
        <v>2905.6</v>
      </c>
      <c r="D1418" s="4">
        <v>2095.9</v>
      </c>
      <c r="E1418" s="4">
        <v>489.2</v>
      </c>
      <c r="F1418" s="5">
        <v>320.5</v>
      </c>
    </row>
    <row r="1419" spans="2:6" ht="8.4499999999999993" customHeight="1" x14ac:dyDescent="0.2">
      <c r="B1419" s="70" t="s">
        <v>1542</v>
      </c>
      <c r="C1419" s="4"/>
      <c r="D1419" s="4"/>
      <c r="E1419" s="4"/>
      <c r="F1419" s="5"/>
    </row>
    <row r="1420" spans="2:6" ht="8.4499999999999993" customHeight="1" x14ac:dyDescent="0.2">
      <c r="B1420" s="70" t="s">
        <v>1359</v>
      </c>
      <c r="C1420" s="4"/>
      <c r="D1420" s="4"/>
      <c r="E1420" s="4"/>
      <c r="F1420" s="5"/>
    </row>
    <row r="1421" spans="2:6" ht="8.4499999999999993" customHeight="1" x14ac:dyDescent="0.2">
      <c r="B1421" s="70" t="s">
        <v>1542</v>
      </c>
      <c r="C1421" s="4"/>
      <c r="D1421" s="4"/>
      <c r="E1421" s="4"/>
      <c r="F1421" s="5"/>
    </row>
    <row r="1422" spans="2:6" ht="8.4499999999999993" customHeight="1" x14ac:dyDescent="0.2">
      <c r="B1422" s="70" t="s">
        <v>557</v>
      </c>
      <c r="C1422" s="4"/>
      <c r="D1422" s="4"/>
      <c r="E1422" s="4"/>
      <c r="F1422" s="5"/>
    </row>
    <row r="1423" spans="2:6" ht="8.4499999999999993" customHeight="1" x14ac:dyDescent="0.2">
      <c r="B1423" s="70" t="s">
        <v>49</v>
      </c>
      <c r="C1423" s="4"/>
      <c r="D1423" s="4"/>
      <c r="E1423" s="4"/>
      <c r="F1423" s="5"/>
    </row>
    <row r="1424" spans="2:6" ht="8.4499999999999993" customHeight="1" x14ac:dyDescent="0.2">
      <c r="B1424" s="70" t="s">
        <v>19</v>
      </c>
      <c r="C1424" s="4"/>
      <c r="D1424" s="4"/>
      <c r="E1424" s="4"/>
      <c r="F1424" s="5"/>
    </row>
    <row r="1425" spans="2:6" ht="8.4499999999999993" customHeight="1" x14ac:dyDescent="0.2">
      <c r="B1425" s="70" t="s">
        <v>537</v>
      </c>
      <c r="C1425" s="71">
        <f>D1425+E1425+F1425</f>
        <v>2654.2</v>
      </c>
      <c r="D1425" s="4">
        <v>2095.9</v>
      </c>
      <c r="E1425" s="4">
        <v>283.7</v>
      </c>
      <c r="F1425" s="5">
        <v>274.60000000000002</v>
      </c>
    </row>
    <row r="1426" spans="2:6" ht="8.4499999999999993" customHeight="1" x14ac:dyDescent="0.2">
      <c r="B1426" s="70" t="s">
        <v>1542</v>
      </c>
      <c r="C1426" s="4"/>
      <c r="D1426" s="4"/>
      <c r="E1426" s="4"/>
      <c r="F1426" s="5"/>
    </row>
    <row r="1427" spans="2:6" ht="8.4499999999999993" customHeight="1" x14ac:dyDescent="0.2">
      <c r="B1427" s="70" t="s">
        <v>379</v>
      </c>
      <c r="C1427" s="4"/>
      <c r="D1427" s="4"/>
      <c r="E1427" s="4"/>
      <c r="F1427" s="5"/>
    </row>
    <row r="1428" spans="2:6" ht="8.4499999999999993" customHeight="1" x14ac:dyDescent="0.2">
      <c r="B1428" s="70" t="s">
        <v>1542</v>
      </c>
      <c r="C1428" s="4"/>
      <c r="D1428" s="4"/>
      <c r="E1428" s="4"/>
      <c r="F1428" s="5"/>
    </row>
    <row r="1429" spans="2:6" ht="8.4499999999999993" customHeight="1" x14ac:dyDescent="0.2">
      <c r="B1429" s="70" t="s">
        <v>123</v>
      </c>
      <c r="C1429" s="4"/>
      <c r="D1429" s="4"/>
      <c r="E1429" s="4"/>
      <c r="F1429" s="5"/>
    </row>
    <row r="1430" spans="2:6" ht="8.4499999999999993" customHeight="1" x14ac:dyDescent="0.2">
      <c r="B1430" s="70" t="s">
        <v>561</v>
      </c>
      <c r="C1430" s="4"/>
      <c r="D1430" s="4"/>
      <c r="E1430" s="4"/>
      <c r="F1430" s="5"/>
    </row>
    <row r="1431" spans="2:6" ht="8.4499999999999993" customHeight="1" x14ac:dyDescent="0.2">
      <c r="B1431" s="70" t="s">
        <v>608</v>
      </c>
      <c r="C1431" s="4"/>
      <c r="D1431" s="4"/>
      <c r="E1431" s="4"/>
      <c r="F1431" s="5"/>
    </row>
    <row r="1432" spans="2:6" ht="8.4499999999999993" customHeight="1" x14ac:dyDescent="0.2">
      <c r="B1432" s="70" t="s">
        <v>1494</v>
      </c>
      <c r="C1432" s="71">
        <f>D1432+E1432+F1432</f>
        <v>5559.8</v>
      </c>
      <c r="D1432" s="4">
        <v>4191.8</v>
      </c>
      <c r="E1432" s="4">
        <v>772.9</v>
      </c>
      <c r="F1432" s="5">
        <v>595.1</v>
      </c>
    </row>
    <row r="1433" spans="2:6" ht="8.4499999999999993" customHeight="1" x14ac:dyDescent="0.2">
      <c r="B1433" s="70" t="s">
        <v>1542</v>
      </c>
      <c r="C1433" s="4"/>
      <c r="D1433" s="4"/>
      <c r="E1433" s="4"/>
      <c r="F1433" s="5"/>
    </row>
    <row r="1434" spans="2:6" ht="8.4499999999999993" customHeight="1" x14ac:dyDescent="0.2">
      <c r="B1434" s="61" t="s">
        <v>98</v>
      </c>
      <c r="C1434" s="8"/>
      <c r="D1434" s="8"/>
      <c r="E1434" s="8"/>
      <c r="F1434" s="9"/>
    </row>
    <row r="1435" spans="2:6" ht="8.4499999999999993" customHeight="1" x14ac:dyDescent="0.2">
      <c r="B1435" s="70" t="s">
        <v>1542</v>
      </c>
      <c r="C1435" s="4"/>
      <c r="D1435" s="4"/>
      <c r="E1435" s="4"/>
      <c r="F1435" s="5"/>
    </row>
    <row r="1436" spans="2:6" ht="8.4499999999999993" customHeight="1" x14ac:dyDescent="0.2">
      <c r="B1436" s="70" t="s">
        <v>879</v>
      </c>
      <c r="C1436" s="4"/>
      <c r="D1436" s="4"/>
      <c r="E1436" s="4"/>
      <c r="F1436" s="5"/>
    </row>
    <row r="1437" spans="2:6" ht="8.4499999999999993" customHeight="1" x14ac:dyDescent="0.2">
      <c r="B1437" s="70" t="s">
        <v>752</v>
      </c>
      <c r="C1437" s="4"/>
      <c r="D1437" s="4"/>
      <c r="E1437" s="4"/>
      <c r="F1437" s="5"/>
    </row>
    <row r="1438" spans="2:6" ht="8.4499999999999993" customHeight="1" x14ac:dyDescent="0.2">
      <c r="B1438" s="70" t="s">
        <v>260</v>
      </c>
      <c r="C1438" s="4"/>
      <c r="D1438" s="4"/>
      <c r="E1438" s="4"/>
      <c r="F1438" s="5"/>
    </row>
    <row r="1439" spans="2:6" ht="8.4499999999999993" customHeight="1" x14ac:dyDescent="0.2">
      <c r="B1439" s="70" t="s">
        <v>733</v>
      </c>
      <c r="C1439" s="71">
        <f>D1439+E1439+F1439</f>
        <v>35010</v>
      </c>
      <c r="D1439" s="4">
        <v>8383</v>
      </c>
      <c r="E1439" s="4">
        <v>25613</v>
      </c>
      <c r="F1439" s="5">
        <v>1014</v>
      </c>
    </row>
    <row r="1440" spans="2:6" ht="8.4499999999999993" customHeight="1" x14ac:dyDescent="0.2">
      <c r="B1440" s="70" t="s">
        <v>1542</v>
      </c>
      <c r="C1440" s="4"/>
      <c r="D1440" s="4"/>
      <c r="E1440" s="4"/>
      <c r="F1440" s="5"/>
    </row>
    <row r="1441" spans="2:6" ht="8.4499999999999993" customHeight="1" x14ac:dyDescent="0.2">
      <c r="B1441" s="67" t="s">
        <v>1064</v>
      </c>
      <c r="C1441" s="72">
        <f>D1441+E1441+F1441</f>
        <v>344136</v>
      </c>
      <c r="D1441" s="68">
        <v>344136</v>
      </c>
      <c r="E1441" s="4"/>
      <c r="F1441" s="5"/>
    </row>
    <row r="1442" spans="2:6" ht="8.4499999999999993" customHeight="1" x14ac:dyDescent="0.2">
      <c r="B1442" s="70" t="s">
        <v>1542</v>
      </c>
      <c r="C1442" s="4"/>
      <c r="D1442" s="4"/>
      <c r="E1442" s="4"/>
      <c r="F1442" s="5"/>
    </row>
    <row r="1443" spans="2:6" ht="8.4499999999999993" customHeight="1" x14ac:dyDescent="0.2">
      <c r="B1443" s="70" t="s">
        <v>656</v>
      </c>
      <c r="C1443" s="4"/>
      <c r="D1443" s="4"/>
      <c r="E1443" s="4"/>
      <c r="F1443" s="5"/>
    </row>
    <row r="1444" spans="2:6" ht="8.4499999999999993" customHeight="1" x14ac:dyDescent="0.2">
      <c r="B1444" s="70" t="s">
        <v>1542</v>
      </c>
      <c r="C1444" s="4"/>
      <c r="D1444" s="4"/>
      <c r="E1444" s="4"/>
      <c r="F1444" s="5"/>
    </row>
    <row r="1445" spans="2:6" ht="8.4499999999999993" customHeight="1" x14ac:dyDescent="0.2">
      <c r="B1445" s="70" t="s">
        <v>200</v>
      </c>
      <c r="C1445" s="71">
        <f>D1445+E1445+F1445</f>
        <v>344136</v>
      </c>
      <c r="D1445" s="4">
        <v>344136</v>
      </c>
      <c r="E1445" s="4"/>
      <c r="F1445" s="5"/>
    </row>
    <row r="1446" spans="2:6" ht="8.4499999999999993" customHeight="1" x14ac:dyDescent="0.2">
      <c r="B1446" s="70" t="s">
        <v>1542</v>
      </c>
      <c r="C1446" s="4"/>
      <c r="D1446" s="4"/>
      <c r="E1446" s="4"/>
      <c r="F1446" s="5"/>
    </row>
    <row r="1447" spans="2:6" ht="8.4499999999999993" customHeight="1" x14ac:dyDescent="0.2">
      <c r="B1447" s="70" t="s">
        <v>392</v>
      </c>
      <c r="C1447" s="4"/>
      <c r="D1447" s="4"/>
      <c r="E1447" s="4"/>
      <c r="F1447" s="5"/>
    </row>
    <row r="1448" spans="2:6" ht="8.4499999999999993" customHeight="1" x14ac:dyDescent="0.2">
      <c r="B1448" s="70" t="s">
        <v>1542</v>
      </c>
      <c r="C1448" s="4"/>
      <c r="D1448" s="4"/>
      <c r="E1448" s="4"/>
      <c r="F1448" s="5"/>
    </row>
    <row r="1449" spans="2:6" ht="8.4499999999999993" customHeight="1" x14ac:dyDescent="0.2">
      <c r="B1449" s="70" t="s">
        <v>421</v>
      </c>
      <c r="C1449" s="4"/>
      <c r="D1449" s="4"/>
      <c r="E1449" s="4"/>
      <c r="F1449" s="5"/>
    </row>
    <row r="1450" spans="2:6" ht="8.4499999999999993" customHeight="1" x14ac:dyDescent="0.2">
      <c r="B1450" s="70" t="s">
        <v>1476</v>
      </c>
      <c r="C1450" s="4"/>
      <c r="D1450" s="4"/>
      <c r="E1450" s="4"/>
      <c r="F1450" s="5"/>
    </row>
    <row r="1451" spans="2:6" ht="8.4499999999999993" customHeight="1" x14ac:dyDescent="0.2">
      <c r="B1451" s="70" t="s">
        <v>995</v>
      </c>
      <c r="C1451" s="4"/>
      <c r="D1451" s="4"/>
      <c r="E1451" s="4"/>
      <c r="F1451" s="5"/>
    </row>
    <row r="1452" spans="2:6" ht="8.4499999999999993" customHeight="1" x14ac:dyDescent="0.2">
      <c r="B1452" s="70" t="s">
        <v>1261</v>
      </c>
      <c r="C1452" s="71">
        <f>D1452+E1452+F1452</f>
        <v>344136</v>
      </c>
      <c r="D1452" s="4">
        <v>344136</v>
      </c>
      <c r="E1452" s="4"/>
      <c r="F1452" s="5"/>
    </row>
    <row r="1453" spans="2:6" ht="8.4499999999999993" customHeight="1" x14ac:dyDescent="0.2">
      <c r="B1453" s="70" t="s">
        <v>1542</v>
      </c>
      <c r="C1453" s="4"/>
      <c r="D1453" s="4"/>
      <c r="E1453" s="4"/>
      <c r="F1453" s="5"/>
    </row>
    <row r="1454" spans="2:6" ht="8.4499999999999993" customHeight="1" x14ac:dyDescent="0.2">
      <c r="B1454" s="67" t="s">
        <v>593</v>
      </c>
      <c r="C1454" s="72">
        <f>D1454+E1454+F1454</f>
        <v>1118250</v>
      </c>
      <c r="D1454" s="68">
        <v>53250</v>
      </c>
      <c r="E1454" s="68">
        <v>1065000</v>
      </c>
      <c r="F1454" s="5"/>
    </row>
    <row r="1455" spans="2:6" ht="8.4499999999999993" customHeight="1" x14ac:dyDescent="0.2">
      <c r="B1455" s="70" t="s">
        <v>1542</v>
      </c>
      <c r="C1455" s="4"/>
      <c r="D1455" s="4"/>
      <c r="E1455" s="4"/>
      <c r="F1455" s="5"/>
    </row>
    <row r="1456" spans="2:6" ht="8.4499999999999993" customHeight="1" x14ac:dyDescent="0.2">
      <c r="B1456" s="70" t="s">
        <v>1474</v>
      </c>
      <c r="C1456" s="4"/>
      <c r="D1456" s="4"/>
      <c r="E1456" s="4"/>
      <c r="F1456" s="5"/>
    </row>
    <row r="1457" spans="2:6" ht="8.4499999999999993" customHeight="1" x14ac:dyDescent="0.2">
      <c r="B1457" s="70" t="s">
        <v>1542</v>
      </c>
      <c r="C1457" s="4"/>
      <c r="D1457" s="4"/>
      <c r="E1457" s="4"/>
      <c r="F1457" s="5"/>
    </row>
    <row r="1458" spans="2:6" ht="8.4499999999999993" customHeight="1" x14ac:dyDescent="0.2">
      <c r="B1458" s="70" t="s">
        <v>277</v>
      </c>
      <c r="C1458" s="4"/>
      <c r="D1458" s="4"/>
      <c r="E1458" s="4"/>
      <c r="F1458" s="5"/>
    </row>
    <row r="1459" spans="2:6" ht="8.4499999999999993" customHeight="1" x14ac:dyDescent="0.2">
      <c r="B1459" s="70" t="s">
        <v>1542</v>
      </c>
      <c r="C1459" s="4"/>
      <c r="D1459" s="4"/>
      <c r="E1459" s="4"/>
      <c r="F1459" s="5"/>
    </row>
    <row r="1460" spans="2:6" ht="8.4499999999999993" customHeight="1" x14ac:dyDescent="0.2">
      <c r="B1460" s="70" t="s">
        <v>1070</v>
      </c>
      <c r="C1460" s="4"/>
      <c r="D1460" s="4"/>
      <c r="E1460" s="4"/>
      <c r="F1460" s="5"/>
    </row>
    <row r="1461" spans="2:6" ht="8.4499999999999993" customHeight="1" x14ac:dyDescent="0.2">
      <c r="B1461" s="70" t="s">
        <v>1542</v>
      </c>
      <c r="C1461" s="4"/>
      <c r="D1461" s="4"/>
      <c r="E1461" s="4"/>
      <c r="F1461" s="5"/>
    </row>
    <row r="1462" spans="2:6" ht="8.4499999999999993" customHeight="1" x14ac:dyDescent="0.2">
      <c r="B1462" s="70" t="s">
        <v>917</v>
      </c>
      <c r="C1462" s="4"/>
      <c r="D1462" s="4"/>
      <c r="E1462" s="4"/>
      <c r="F1462" s="5"/>
    </row>
    <row r="1463" spans="2:6" ht="8.4499999999999993" customHeight="1" x14ac:dyDescent="0.2">
      <c r="B1463" s="70" t="s">
        <v>1542</v>
      </c>
      <c r="C1463" s="4"/>
      <c r="D1463" s="4"/>
      <c r="E1463" s="4"/>
      <c r="F1463" s="5"/>
    </row>
    <row r="1464" spans="2:6" ht="8.4499999999999993" customHeight="1" x14ac:dyDescent="0.2">
      <c r="B1464" s="70" t="s">
        <v>116</v>
      </c>
      <c r="C1464" s="4"/>
      <c r="D1464" s="4"/>
      <c r="E1464" s="4"/>
      <c r="F1464" s="5"/>
    </row>
    <row r="1465" spans="2:6" ht="8.4499999999999993" customHeight="1" x14ac:dyDescent="0.2">
      <c r="B1465" s="70" t="s">
        <v>1542</v>
      </c>
      <c r="C1465" s="4"/>
      <c r="D1465" s="4"/>
      <c r="E1465" s="4"/>
      <c r="F1465" s="5"/>
    </row>
    <row r="1466" spans="2:6" ht="8.4499999999999993" customHeight="1" x14ac:dyDescent="0.2">
      <c r="B1466" s="70" t="s">
        <v>780</v>
      </c>
      <c r="C1466" s="71">
        <f>D1466+E1466+F1466</f>
        <v>180000</v>
      </c>
      <c r="D1466" s="4"/>
      <c r="E1466" s="4">
        <v>180000</v>
      </c>
      <c r="F1466" s="5"/>
    </row>
    <row r="1467" spans="2:6" ht="8.4499999999999993" customHeight="1" x14ac:dyDescent="0.2">
      <c r="B1467" s="70" t="s">
        <v>1542</v>
      </c>
      <c r="C1467" s="4"/>
      <c r="D1467" s="4"/>
      <c r="E1467" s="4"/>
      <c r="F1467" s="5"/>
    </row>
    <row r="1468" spans="2:6" ht="8.4499999999999993" customHeight="1" x14ac:dyDescent="0.2">
      <c r="B1468" s="70" t="s">
        <v>467</v>
      </c>
      <c r="C1468" s="4"/>
      <c r="D1468" s="4"/>
      <c r="E1468" s="4"/>
      <c r="F1468" s="5"/>
    </row>
    <row r="1469" spans="2:6" ht="8.4499999999999993" customHeight="1" x14ac:dyDescent="0.2">
      <c r="B1469" s="70" t="s">
        <v>1542</v>
      </c>
      <c r="C1469" s="4"/>
      <c r="D1469" s="4"/>
      <c r="E1469" s="4"/>
      <c r="F1469" s="5"/>
    </row>
    <row r="1470" spans="2:6" ht="8.4499999999999993" customHeight="1" x14ac:dyDescent="0.2">
      <c r="B1470" s="70" t="s">
        <v>287</v>
      </c>
      <c r="C1470" s="71">
        <f>D1470+E1470+F1470</f>
        <v>9000</v>
      </c>
      <c r="D1470" s="4">
        <v>9000</v>
      </c>
      <c r="E1470" s="4"/>
      <c r="F1470" s="5"/>
    </row>
    <row r="1471" spans="2:6" ht="8.4499999999999993" customHeight="1" x14ac:dyDescent="0.2">
      <c r="B1471" s="70" t="s">
        <v>1542</v>
      </c>
      <c r="C1471" s="4"/>
      <c r="D1471" s="4"/>
      <c r="E1471" s="4"/>
      <c r="F1471" s="5"/>
    </row>
    <row r="1472" spans="2:6" ht="8.4499999999999993" customHeight="1" x14ac:dyDescent="0.2">
      <c r="B1472" s="70" t="s">
        <v>1481</v>
      </c>
      <c r="C1472" s="4"/>
      <c r="D1472" s="4"/>
      <c r="E1472" s="4"/>
      <c r="F1472" s="5"/>
    </row>
    <row r="1473" spans="2:6" ht="8.4499999999999993" customHeight="1" x14ac:dyDescent="0.2">
      <c r="B1473" s="70" t="s">
        <v>1542</v>
      </c>
      <c r="C1473" s="4"/>
      <c r="D1473" s="4"/>
      <c r="E1473" s="4"/>
      <c r="F1473" s="5"/>
    </row>
    <row r="1474" spans="2:6" ht="8.4499999999999993" customHeight="1" x14ac:dyDescent="0.2">
      <c r="B1474" s="70" t="s">
        <v>556</v>
      </c>
      <c r="C1474" s="4"/>
      <c r="D1474" s="4"/>
      <c r="E1474" s="4"/>
      <c r="F1474" s="5"/>
    </row>
    <row r="1475" spans="2:6" ht="8.4499999999999993" customHeight="1" x14ac:dyDescent="0.2">
      <c r="B1475" s="70" t="s">
        <v>1000</v>
      </c>
      <c r="C1475" s="4"/>
      <c r="D1475" s="4"/>
      <c r="E1475" s="4"/>
      <c r="F1475" s="5"/>
    </row>
    <row r="1476" spans="2:6" ht="8.4499999999999993" customHeight="1" x14ac:dyDescent="0.2">
      <c r="B1476" s="70" t="s">
        <v>995</v>
      </c>
      <c r="C1476" s="4"/>
      <c r="D1476" s="4"/>
      <c r="E1476" s="4"/>
      <c r="F1476" s="5"/>
    </row>
    <row r="1477" spans="2:6" ht="8.4499999999999993" customHeight="1" x14ac:dyDescent="0.2">
      <c r="B1477" s="70" t="s">
        <v>779</v>
      </c>
      <c r="C1477" s="71">
        <f>D1477+E1477+F1477</f>
        <v>189000</v>
      </c>
      <c r="D1477" s="4">
        <v>9000</v>
      </c>
      <c r="E1477" s="4">
        <v>180000</v>
      </c>
      <c r="F1477" s="5"/>
    </row>
    <row r="1478" spans="2:6" ht="8.4499999999999993" customHeight="1" x14ac:dyDescent="0.2">
      <c r="B1478" s="70" t="s">
        <v>1542</v>
      </c>
      <c r="C1478" s="4"/>
      <c r="D1478" s="4"/>
      <c r="E1478" s="4"/>
      <c r="F1478" s="5"/>
    </row>
    <row r="1479" spans="2:6" ht="8.4499999999999993" customHeight="1" x14ac:dyDescent="0.2">
      <c r="B1479" s="70" t="s">
        <v>1493</v>
      </c>
      <c r="C1479" s="4"/>
      <c r="D1479" s="4"/>
      <c r="E1479" s="4"/>
      <c r="F1479" s="5"/>
    </row>
    <row r="1480" spans="2:6" ht="8.4499999999999993" customHeight="1" x14ac:dyDescent="0.2">
      <c r="B1480" s="70" t="s">
        <v>1542</v>
      </c>
      <c r="C1480" s="4"/>
      <c r="D1480" s="4"/>
      <c r="E1480" s="4"/>
      <c r="F1480" s="5"/>
    </row>
    <row r="1481" spans="2:6" ht="8.4499999999999993" customHeight="1" x14ac:dyDescent="0.2">
      <c r="B1481" s="70" t="s">
        <v>694</v>
      </c>
      <c r="C1481" s="4"/>
      <c r="D1481" s="4"/>
      <c r="E1481" s="4"/>
      <c r="F1481" s="5"/>
    </row>
    <row r="1482" spans="2:6" ht="8.4499999999999993" customHeight="1" x14ac:dyDescent="0.2">
      <c r="B1482" s="70" t="s">
        <v>1542</v>
      </c>
      <c r="C1482" s="4"/>
      <c r="D1482" s="4"/>
      <c r="E1482" s="4"/>
      <c r="F1482" s="5"/>
    </row>
    <row r="1483" spans="2:6" ht="8.4499999999999993" customHeight="1" x14ac:dyDescent="0.2">
      <c r="B1483" s="70" t="s">
        <v>116</v>
      </c>
      <c r="C1483" s="4"/>
      <c r="D1483" s="4"/>
      <c r="E1483" s="4"/>
      <c r="F1483" s="5"/>
    </row>
    <row r="1484" spans="2:6" ht="8.4499999999999993" customHeight="1" x14ac:dyDescent="0.2">
      <c r="B1484" s="70" t="s">
        <v>1542</v>
      </c>
      <c r="C1484" s="4"/>
      <c r="D1484" s="4"/>
      <c r="E1484" s="4"/>
      <c r="F1484" s="5"/>
    </row>
    <row r="1485" spans="2:6" ht="8.4499999999999993" customHeight="1" x14ac:dyDescent="0.2">
      <c r="B1485" s="70" t="s">
        <v>1006</v>
      </c>
      <c r="C1485" s="4"/>
      <c r="D1485" s="4"/>
      <c r="E1485" s="4"/>
      <c r="F1485" s="5"/>
    </row>
    <row r="1486" spans="2:6" ht="8.4499999999999993" customHeight="1" x14ac:dyDescent="0.2">
      <c r="B1486" s="70" t="s">
        <v>1542</v>
      </c>
      <c r="C1486" s="4"/>
      <c r="D1486" s="4"/>
      <c r="E1486" s="4"/>
      <c r="F1486" s="5"/>
    </row>
    <row r="1487" spans="2:6" ht="8.4499999999999993" customHeight="1" x14ac:dyDescent="0.2">
      <c r="B1487" s="70" t="s">
        <v>1457</v>
      </c>
      <c r="C1487" s="4"/>
      <c r="D1487" s="4"/>
      <c r="E1487" s="4"/>
      <c r="F1487" s="5"/>
    </row>
    <row r="1488" spans="2:6" ht="8.4499999999999993" customHeight="1" x14ac:dyDescent="0.2">
      <c r="B1488" s="70" t="s">
        <v>1542</v>
      </c>
      <c r="C1488" s="4"/>
      <c r="D1488" s="4"/>
      <c r="E1488" s="4"/>
      <c r="F1488" s="5"/>
    </row>
    <row r="1489" spans="2:6" ht="8.4499999999999993" customHeight="1" x14ac:dyDescent="0.2">
      <c r="B1489" s="70" t="s">
        <v>208</v>
      </c>
      <c r="C1489" s="71">
        <f>D1489+E1489+F1489</f>
        <v>885000</v>
      </c>
      <c r="D1489" s="4"/>
      <c r="E1489" s="4">
        <v>885000</v>
      </c>
      <c r="F1489" s="5"/>
    </row>
    <row r="1490" spans="2:6" ht="8.4499999999999993" customHeight="1" x14ac:dyDescent="0.2">
      <c r="B1490" s="70" t="s">
        <v>1542</v>
      </c>
      <c r="C1490" s="4"/>
      <c r="D1490" s="4"/>
      <c r="E1490" s="4"/>
      <c r="F1490" s="5"/>
    </row>
    <row r="1491" spans="2:6" ht="8.4499999999999993" customHeight="1" x14ac:dyDescent="0.2">
      <c r="B1491" s="70" t="s">
        <v>467</v>
      </c>
      <c r="C1491" s="4"/>
      <c r="D1491" s="4"/>
      <c r="E1491" s="4"/>
      <c r="F1491" s="5"/>
    </row>
    <row r="1492" spans="2:6" ht="8.4499999999999993" customHeight="1" x14ac:dyDescent="0.2">
      <c r="B1492" s="70" t="s">
        <v>1542</v>
      </c>
      <c r="C1492" s="4"/>
      <c r="D1492" s="4"/>
      <c r="E1492" s="4"/>
      <c r="F1492" s="5"/>
    </row>
    <row r="1493" spans="2:6" ht="8.4499999999999993" customHeight="1" x14ac:dyDescent="0.2">
      <c r="B1493" s="70" t="s">
        <v>1201</v>
      </c>
      <c r="C1493" s="71">
        <f>D1493+E1493+F1493</f>
        <v>44250</v>
      </c>
      <c r="D1493" s="4">
        <v>44250</v>
      </c>
      <c r="E1493" s="4"/>
      <c r="F1493" s="5"/>
    </row>
    <row r="1494" spans="2:6" ht="8.4499999999999993" customHeight="1" x14ac:dyDescent="0.2">
      <c r="B1494" s="70" t="s">
        <v>1542</v>
      </c>
      <c r="C1494" s="4"/>
      <c r="D1494" s="4"/>
      <c r="E1494" s="4"/>
      <c r="F1494" s="5"/>
    </row>
    <row r="1495" spans="2:6" ht="8.4499999999999993" customHeight="1" x14ac:dyDescent="0.2">
      <c r="B1495" s="70" t="s">
        <v>1481</v>
      </c>
      <c r="C1495" s="4"/>
      <c r="D1495" s="4"/>
      <c r="E1495" s="4"/>
      <c r="F1495" s="5"/>
    </row>
    <row r="1496" spans="2:6" ht="8.4499999999999993" customHeight="1" x14ac:dyDescent="0.2">
      <c r="B1496" s="70" t="s">
        <v>1542</v>
      </c>
      <c r="C1496" s="4"/>
      <c r="D1496" s="4"/>
      <c r="E1496" s="4"/>
      <c r="F1496" s="5"/>
    </row>
    <row r="1497" spans="2:6" ht="8.4499999999999993" customHeight="1" x14ac:dyDescent="0.2">
      <c r="B1497" s="70" t="s">
        <v>667</v>
      </c>
      <c r="C1497" s="4"/>
      <c r="D1497" s="4"/>
      <c r="E1497" s="4"/>
      <c r="F1497" s="5"/>
    </row>
    <row r="1498" spans="2:6" ht="8.4499999999999993" customHeight="1" x14ac:dyDescent="0.2">
      <c r="B1498" s="70" t="s">
        <v>1018</v>
      </c>
      <c r="C1498" s="4"/>
      <c r="D1498" s="4"/>
      <c r="E1498" s="4"/>
      <c r="F1498" s="5"/>
    </row>
    <row r="1499" spans="2:6" ht="8.4499999999999993" customHeight="1" x14ac:dyDescent="0.2">
      <c r="B1499" s="61" t="s">
        <v>995</v>
      </c>
      <c r="C1499" s="8"/>
      <c r="D1499" s="8"/>
      <c r="E1499" s="8"/>
      <c r="F1499" s="9"/>
    </row>
    <row r="1500" spans="2:6" ht="8.4499999999999993" customHeight="1" x14ac:dyDescent="0.2">
      <c r="B1500" s="70" t="s">
        <v>1425</v>
      </c>
      <c r="C1500" s="71">
        <f>D1500+E1500+F1500</f>
        <v>929250</v>
      </c>
      <c r="D1500" s="4">
        <v>44250</v>
      </c>
      <c r="E1500" s="4">
        <v>885000</v>
      </c>
      <c r="F1500" s="5"/>
    </row>
    <row r="1501" spans="2:6" ht="8.4499999999999993" customHeight="1" x14ac:dyDescent="0.2">
      <c r="B1501" s="70" t="s">
        <v>1542</v>
      </c>
      <c r="C1501" s="4"/>
      <c r="D1501" s="4"/>
      <c r="E1501" s="4"/>
      <c r="F1501" s="5"/>
    </row>
    <row r="1502" spans="2:6" ht="8.4499999999999993" customHeight="1" x14ac:dyDescent="0.2">
      <c r="B1502" s="70" t="s">
        <v>1542</v>
      </c>
      <c r="C1502" s="4"/>
      <c r="D1502" s="4"/>
      <c r="E1502" s="4"/>
      <c r="F1502" s="5"/>
    </row>
    <row r="1503" spans="2:6" ht="8.4499999999999993" customHeight="1" x14ac:dyDescent="0.2">
      <c r="B1503" s="70" t="s">
        <v>266</v>
      </c>
      <c r="C1503" s="4"/>
      <c r="D1503" s="4"/>
      <c r="E1503" s="4"/>
      <c r="F1503" s="5"/>
    </row>
    <row r="1504" spans="2:6" ht="8.4499999999999993" customHeight="1" x14ac:dyDescent="0.2">
      <c r="B1504" s="70" t="s">
        <v>1542</v>
      </c>
      <c r="C1504" s="4"/>
      <c r="D1504" s="4"/>
      <c r="E1504" s="4"/>
      <c r="F1504" s="5"/>
    </row>
    <row r="1505" spans="2:6" ht="8.4499999999999993" customHeight="1" x14ac:dyDescent="0.2">
      <c r="B1505" s="70" t="s">
        <v>145</v>
      </c>
      <c r="C1505" s="4"/>
      <c r="D1505" s="4"/>
      <c r="E1505" s="4"/>
      <c r="F1505" s="5"/>
    </row>
    <row r="1506" spans="2:6" ht="8.4499999999999993" customHeight="1" x14ac:dyDescent="0.2">
      <c r="B1506" s="70" t="s">
        <v>156</v>
      </c>
      <c r="C1506" s="4"/>
      <c r="D1506" s="4"/>
      <c r="E1506" s="4"/>
      <c r="F1506" s="5"/>
    </row>
    <row r="1507" spans="2:6" ht="8.4499999999999993" customHeight="1" x14ac:dyDescent="0.2">
      <c r="B1507" s="70" t="s">
        <v>648</v>
      </c>
      <c r="C1507" s="4"/>
      <c r="D1507" s="4"/>
      <c r="E1507" s="4"/>
      <c r="F1507" s="5"/>
    </row>
    <row r="1508" spans="2:6" ht="8.4499999999999993" customHeight="1" x14ac:dyDescent="0.2">
      <c r="B1508" s="70" t="s">
        <v>1221</v>
      </c>
      <c r="C1508" s="71">
        <f>D1508+E1508+F1508</f>
        <v>1118250</v>
      </c>
      <c r="D1508" s="4">
        <v>53250</v>
      </c>
      <c r="E1508" s="4">
        <v>1065000</v>
      </c>
      <c r="F1508" s="5"/>
    </row>
    <row r="1509" spans="2:6" ht="8.4499999999999993" customHeight="1" x14ac:dyDescent="0.2">
      <c r="B1509" s="70" t="s">
        <v>1542</v>
      </c>
      <c r="C1509" s="4"/>
      <c r="D1509" s="4"/>
      <c r="E1509" s="4"/>
      <c r="F1509" s="5"/>
    </row>
    <row r="1510" spans="2:6" ht="8.4499999999999993" customHeight="1" x14ac:dyDescent="0.2">
      <c r="B1510" s="67" t="s">
        <v>308</v>
      </c>
      <c r="C1510" s="72">
        <f>D1510+E1510+F1510</f>
        <v>867330</v>
      </c>
      <c r="D1510" s="68">
        <v>622640</v>
      </c>
      <c r="E1510" s="68">
        <v>61622</v>
      </c>
      <c r="F1510" s="69">
        <v>183068</v>
      </c>
    </row>
    <row r="1511" spans="2:6" ht="8.4499999999999993" customHeight="1" x14ac:dyDescent="0.2">
      <c r="B1511" s="70" t="s">
        <v>1542</v>
      </c>
      <c r="C1511" s="4"/>
      <c r="D1511" s="4"/>
      <c r="E1511" s="4"/>
      <c r="F1511" s="5"/>
    </row>
    <row r="1512" spans="2:6" ht="8.4499999999999993" customHeight="1" x14ac:dyDescent="0.2">
      <c r="B1512" s="70" t="s">
        <v>585</v>
      </c>
      <c r="C1512" s="4"/>
      <c r="D1512" s="4"/>
      <c r="E1512" s="4"/>
      <c r="F1512" s="5"/>
    </row>
    <row r="1513" spans="2:6" ht="8.4499999999999993" customHeight="1" x14ac:dyDescent="0.2">
      <c r="B1513" s="70" t="s">
        <v>795</v>
      </c>
      <c r="C1513" s="4"/>
      <c r="D1513" s="4"/>
      <c r="E1513" s="4"/>
      <c r="F1513" s="5"/>
    </row>
    <row r="1514" spans="2:6" ht="8.4499999999999993" customHeight="1" x14ac:dyDescent="0.2">
      <c r="B1514" s="70" t="s">
        <v>1542</v>
      </c>
      <c r="C1514" s="4"/>
      <c r="D1514" s="4"/>
      <c r="E1514" s="4"/>
      <c r="F1514" s="5"/>
    </row>
    <row r="1515" spans="2:6" ht="8.4499999999999993" customHeight="1" x14ac:dyDescent="0.2">
      <c r="B1515" s="70" t="s">
        <v>520</v>
      </c>
      <c r="C1515" s="4"/>
      <c r="D1515" s="4"/>
      <c r="E1515" s="4"/>
      <c r="F1515" s="5"/>
    </row>
    <row r="1516" spans="2:6" ht="8.4499999999999993" customHeight="1" x14ac:dyDescent="0.2">
      <c r="B1516" s="70" t="s">
        <v>1542</v>
      </c>
      <c r="C1516" s="4"/>
      <c r="D1516" s="4"/>
      <c r="E1516" s="4"/>
      <c r="F1516" s="5"/>
    </row>
    <row r="1517" spans="2:6" ht="8.4499999999999993" customHeight="1" x14ac:dyDescent="0.2">
      <c r="B1517" s="70" t="s">
        <v>1480</v>
      </c>
      <c r="C1517" s="4"/>
      <c r="D1517" s="4"/>
      <c r="E1517" s="4"/>
      <c r="F1517" s="5"/>
    </row>
    <row r="1518" spans="2:6" ht="8.4499999999999993" customHeight="1" x14ac:dyDescent="0.2">
      <c r="B1518" s="70" t="s">
        <v>1005</v>
      </c>
      <c r="C1518" s="4"/>
      <c r="D1518" s="4"/>
      <c r="E1518" s="4"/>
      <c r="F1518" s="5"/>
    </row>
    <row r="1519" spans="2:6" ht="8.4499999999999993" customHeight="1" x14ac:dyDescent="0.2">
      <c r="B1519" s="70" t="s">
        <v>58</v>
      </c>
      <c r="C1519" s="4"/>
      <c r="D1519" s="4"/>
      <c r="E1519" s="4"/>
      <c r="F1519" s="5"/>
    </row>
    <row r="1520" spans="2:6" ht="8.4499999999999993" customHeight="1" x14ac:dyDescent="0.2">
      <c r="B1520" s="70" t="s">
        <v>1419</v>
      </c>
      <c r="C1520" s="4"/>
      <c r="D1520" s="4"/>
      <c r="E1520" s="4"/>
      <c r="F1520" s="5"/>
    </row>
    <row r="1521" spans="2:6" ht="8.4499999999999993" customHeight="1" x14ac:dyDescent="0.2">
      <c r="B1521" s="70" t="s">
        <v>40</v>
      </c>
      <c r="C1521" s="4"/>
      <c r="D1521" s="4"/>
      <c r="E1521" s="4"/>
      <c r="F1521" s="5"/>
    </row>
    <row r="1522" spans="2:6" ht="8.4499999999999993" customHeight="1" x14ac:dyDescent="0.2">
      <c r="B1522" s="70" t="s">
        <v>343</v>
      </c>
      <c r="C1522" s="4"/>
      <c r="D1522" s="4"/>
      <c r="E1522" s="4"/>
      <c r="F1522" s="5"/>
    </row>
    <row r="1523" spans="2:6" ht="8.4499999999999993" customHeight="1" x14ac:dyDescent="0.2">
      <c r="B1523" s="70" t="s">
        <v>1237</v>
      </c>
      <c r="C1523" s="4"/>
      <c r="D1523" s="4"/>
      <c r="E1523" s="4"/>
      <c r="F1523" s="5"/>
    </row>
    <row r="1524" spans="2:6" ht="8.4499999999999993" customHeight="1" x14ac:dyDescent="0.2">
      <c r="B1524" s="70" t="s">
        <v>136</v>
      </c>
      <c r="C1524" s="4"/>
      <c r="D1524" s="4"/>
      <c r="E1524" s="4"/>
      <c r="F1524" s="5"/>
    </row>
    <row r="1525" spans="2:6" ht="8.4499999999999993" customHeight="1" x14ac:dyDescent="0.2">
      <c r="B1525" s="70" t="s">
        <v>1542</v>
      </c>
      <c r="C1525" s="4"/>
      <c r="D1525" s="4"/>
      <c r="E1525" s="4"/>
      <c r="F1525" s="5"/>
    </row>
    <row r="1526" spans="2:6" ht="8.4499999999999993" customHeight="1" x14ac:dyDescent="0.2">
      <c r="B1526" s="70" t="s">
        <v>389</v>
      </c>
      <c r="C1526" s="4"/>
      <c r="D1526" s="4"/>
      <c r="E1526" s="4"/>
      <c r="F1526" s="5"/>
    </row>
    <row r="1527" spans="2:6" ht="8.4499999999999993" customHeight="1" x14ac:dyDescent="0.2">
      <c r="B1527" s="70" t="s">
        <v>1542</v>
      </c>
      <c r="C1527" s="4"/>
      <c r="D1527" s="4"/>
      <c r="E1527" s="4"/>
      <c r="F1527" s="5"/>
    </row>
    <row r="1528" spans="2:6" ht="8.4499999999999993" customHeight="1" x14ac:dyDescent="0.2">
      <c r="B1528" s="70" t="s">
        <v>131</v>
      </c>
      <c r="C1528" s="4"/>
      <c r="D1528" s="4"/>
      <c r="E1528" s="4"/>
      <c r="F1528" s="5"/>
    </row>
    <row r="1529" spans="2:6" ht="8.4499999999999993" customHeight="1" x14ac:dyDescent="0.2">
      <c r="B1529" s="70" t="s">
        <v>1260</v>
      </c>
      <c r="C1529" s="4"/>
      <c r="D1529" s="4"/>
      <c r="E1529" s="4"/>
      <c r="F1529" s="5"/>
    </row>
    <row r="1530" spans="2:6" ht="8.4499999999999993" customHeight="1" x14ac:dyDescent="0.2">
      <c r="B1530" s="70" t="s">
        <v>1410</v>
      </c>
      <c r="C1530" s="4"/>
      <c r="D1530" s="4"/>
      <c r="E1530" s="4"/>
      <c r="F1530" s="5"/>
    </row>
    <row r="1531" spans="2:6" ht="8.4499999999999993" customHeight="1" x14ac:dyDescent="0.2">
      <c r="B1531" s="70" t="s">
        <v>1128</v>
      </c>
      <c r="C1531" s="4"/>
      <c r="D1531" s="4"/>
      <c r="E1531" s="4"/>
      <c r="F1531" s="5"/>
    </row>
    <row r="1532" spans="2:6" ht="8.4499999999999993" customHeight="1" x14ac:dyDescent="0.2">
      <c r="B1532" s="70" t="s">
        <v>1542</v>
      </c>
      <c r="C1532" s="4"/>
      <c r="D1532" s="4"/>
      <c r="E1532" s="4"/>
      <c r="F1532" s="5"/>
    </row>
    <row r="1533" spans="2:6" ht="8.4499999999999993" customHeight="1" x14ac:dyDescent="0.2">
      <c r="B1533" s="70" t="s">
        <v>1542</v>
      </c>
      <c r="C1533" s="4"/>
      <c r="D1533" s="4"/>
      <c r="E1533" s="4"/>
      <c r="F1533" s="5"/>
    </row>
    <row r="1534" spans="2:6" ht="8.4499999999999993" customHeight="1" x14ac:dyDescent="0.2">
      <c r="B1534" s="70" t="s">
        <v>1098</v>
      </c>
      <c r="C1534" s="4"/>
      <c r="D1534" s="4"/>
      <c r="E1534" s="4"/>
      <c r="F1534" s="5"/>
    </row>
    <row r="1535" spans="2:6" ht="8.4499999999999993" customHeight="1" x14ac:dyDescent="0.2">
      <c r="B1535" s="70" t="s">
        <v>1542</v>
      </c>
      <c r="C1535" s="4"/>
      <c r="D1535" s="4"/>
      <c r="E1535" s="4"/>
      <c r="F1535" s="5"/>
    </row>
    <row r="1536" spans="2:6" ht="8.4499999999999993" customHeight="1" x14ac:dyDescent="0.2">
      <c r="B1536" s="70" t="s">
        <v>988</v>
      </c>
      <c r="C1536" s="4"/>
      <c r="D1536" s="4"/>
      <c r="E1536" s="4"/>
      <c r="F1536" s="5"/>
    </row>
    <row r="1537" spans="2:6" ht="8.4499999999999993" customHeight="1" x14ac:dyDescent="0.2">
      <c r="B1537" s="70" t="s">
        <v>1542</v>
      </c>
      <c r="C1537" s="4"/>
      <c r="D1537" s="4"/>
      <c r="E1537" s="4"/>
      <c r="F1537" s="5"/>
    </row>
    <row r="1538" spans="2:6" ht="8.4499999999999993" customHeight="1" x14ac:dyDescent="0.2">
      <c r="B1538" s="70" t="s">
        <v>1349</v>
      </c>
      <c r="C1538" s="4"/>
      <c r="D1538" s="4"/>
      <c r="E1538" s="4"/>
      <c r="F1538" s="5"/>
    </row>
    <row r="1539" spans="2:6" ht="8.4499999999999993" customHeight="1" x14ac:dyDescent="0.2">
      <c r="B1539" s="70" t="s">
        <v>1542</v>
      </c>
      <c r="C1539" s="4"/>
      <c r="D1539" s="4"/>
      <c r="E1539" s="4"/>
      <c r="F1539" s="5"/>
    </row>
    <row r="1540" spans="2:6" ht="8.4499999999999993" customHeight="1" x14ac:dyDescent="0.2">
      <c r="B1540" s="70" t="s">
        <v>1358</v>
      </c>
      <c r="C1540" s="4"/>
      <c r="D1540" s="4"/>
      <c r="E1540" s="4"/>
      <c r="F1540" s="5"/>
    </row>
    <row r="1541" spans="2:6" ht="8.4499999999999993" customHeight="1" x14ac:dyDescent="0.2">
      <c r="B1541" s="70" t="s">
        <v>1542</v>
      </c>
      <c r="C1541" s="4"/>
      <c r="D1541" s="4"/>
      <c r="E1541" s="4"/>
      <c r="F1541" s="5"/>
    </row>
    <row r="1542" spans="2:6" ht="8.4499999999999993" customHeight="1" x14ac:dyDescent="0.2">
      <c r="B1542" s="70" t="s">
        <v>574</v>
      </c>
      <c r="C1542" s="4"/>
      <c r="D1542" s="4"/>
      <c r="E1542" s="4"/>
      <c r="F1542" s="5"/>
    </row>
    <row r="1543" spans="2:6" ht="8.4499999999999993" customHeight="1" x14ac:dyDescent="0.2">
      <c r="B1543" s="70" t="s">
        <v>1542</v>
      </c>
      <c r="C1543" s="4"/>
      <c r="D1543" s="4"/>
      <c r="E1543" s="4"/>
      <c r="F1543" s="5"/>
    </row>
    <row r="1544" spans="2:6" ht="8.4499999999999993" customHeight="1" x14ac:dyDescent="0.2">
      <c r="B1544" s="70" t="s">
        <v>115</v>
      </c>
      <c r="C1544" s="4"/>
      <c r="D1544" s="4"/>
      <c r="E1544" s="4"/>
      <c r="F1544" s="5"/>
    </row>
    <row r="1545" spans="2:6" ht="8.4499999999999993" customHeight="1" x14ac:dyDescent="0.2">
      <c r="B1545" s="70" t="s">
        <v>1542</v>
      </c>
      <c r="C1545" s="4"/>
      <c r="D1545" s="4"/>
      <c r="E1545" s="4"/>
      <c r="F1545" s="5"/>
    </row>
    <row r="1546" spans="2:6" ht="8.4499999999999993" customHeight="1" x14ac:dyDescent="0.2">
      <c r="B1546" s="70" t="s">
        <v>1348</v>
      </c>
      <c r="C1546" s="4"/>
      <c r="D1546" s="4"/>
      <c r="E1546" s="4"/>
      <c r="F1546" s="5"/>
    </row>
    <row r="1547" spans="2:6" ht="8.4499999999999993" customHeight="1" x14ac:dyDescent="0.2">
      <c r="B1547" s="70" t="s">
        <v>1542</v>
      </c>
      <c r="C1547" s="4"/>
      <c r="D1547" s="4"/>
      <c r="E1547" s="4"/>
      <c r="F1547" s="5"/>
    </row>
    <row r="1548" spans="2:6" ht="8.4499999999999993" customHeight="1" x14ac:dyDescent="0.2">
      <c r="B1548" s="70" t="s">
        <v>1119</v>
      </c>
      <c r="C1548" s="4"/>
      <c r="D1548" s="4"/>
      <c r="E1548" s="4"/>
      <c r="F1548" s="5"/>
    </row>
    <row r="1549" spans="2:6" ht="8.4499999999999993" customHeight="1" x14ac:dyDescent="0.2">
      <c r="B1549" s="70" t="s">
        <v>655</v>
      </c>
      <c r="C1549" s="4"/>
      <c r="D1549" s="4"/>
      <c r="E1549" s="4"/>
      <c r="F1549" s="5"/>
    </row>
    <row r="1550" spans="2:6" ht="8.4499999999999993" customHeight="1" x14ac:dyDescent="0.2">
      <c r="B1550" s="70" t="s">
        <v>484</v>
      </c>
      <c r="C1550" s="4"/>
      <c r="D1550" s="4"/>
      <c r="E1550" s="4"/>
      <c r="F1550" s="5"/>
    </row>
    <row r="1551" spans="2:6" ht="8.4499999999999993" customHeight="1" x14ac:dyDescent="0.2">
      <c r="B1551" s="70" t="s">
        <v>522</v>
      </c>
      <c r="C1551" s="71">
        <f>D1551+E1551+F1551</f>
        <v>845597.3</v>
      </c>
      <c r="D1551" s="4">
        <v>610551.69999999995</v>
      </c>
      <c r="E1551" s="4">
        <v>55935.3</v>
      </c>
      <c r="F1551" s="5">
        <v>179110.3</v>
      </c>
    </row>
    <row r="1552" spans="2:6" ht="8.4499999999999993" customHeight="1" x14ac:dyDescent="0.2">
      <c r="B1552" s="70" t="s">
        <v>1542</v>
      </c>
      <c r="C1552" s="4"/>
      <c r="D1552" s="4"/>
      <c r="E1552" s="4"/>
      <c r="F1552" s="5"/>
    </row>
    <row r="1553" spans="2:6" ht="8.4499999999999993" customHeight="1" x14ac:dyDescent="0.2">
      <c r="B1553" s="70" t="s">
        <v>999</v>
      </c>
      <c r="C1553" s="4"/>
      <c r="D1553" s="4"/>
      <c r="E1553" s="4"/>
      <c r="F1553" s="5"/>
    </row>
    <row r="1554" spans="2:6" ht="8.4499999999999993" customHeight="1" x14ac:dyDescent="0.2">
      <c r="B1554" s="70" t="s">
        <v>1542</v>
      </c>
      <c r="C1554" s="4"/>
      <c r="D1554" s="4"/>
      <c r="E1554" s="4"/>
      <c r="F1554" s="5"/>
    </row>
    <row r="1555" spans="2:6" ht="8.4499999999999993" customHeight="1" x14ac:dyDescent="0.2">
      <c r="B1555" s="70" t="s">
        <v>461</v>
      </c>
      <c r="C1555" s="4"/>
      <c r="D1555" s="4"/>
      <c r="E1555" s="4"/>
      <c r="F1555" s="5"/>
    </row>
    <row r="1556" spans="2:6" ht="8.4499999999999993" customHeight="1" x14ac:dyDescent="0.2">
      <c r="B1556" s="70" t="s">
        <v>1542</v>
      </c>
      <c r="C1556" s="4"/>
      <c r="D1556" s="4"/>
      <c r="E1556" s="4"/>
      <c r="F1556" s="5"/>
    </row>
    <row r="1557" spans="2:6" ht="8.4499999999999993" customHeight="1" x14ac:dyDescent="0.2">
      <c r="B1557" s="70" t="s">
        <v>988</v>
      </c>
      <c r="C1557" s="4"/>
      <c r="D1557" s="4"/>
      <c r="E1557" s="4"/>
      <c r="F1557" s="5"/>
    </row>
    <row r="1558" spans="2:6" ht="8.4499999999999993" customHeight="1" x14ac:dyDescent="0.2">
      <c r="B1558" s="70" t="s">
        <v>1542</v>
      </c>
      <c r="C1558" s="4"/>
      <c r="D1558" s="4"/>
      <c r="E1558" s="4"/>
      <c r="F1558" s="5"/>
    </row>
    <row r="1559" spans="2:6" ht="8.4499999999999993" customHeight="1" x14ac:dyDescent="0.2">
      <c r="B1559" s="70" t="s">
        <v>409</v>
      </c>
      <c r="C1559" s="4"/>
      <c r="D1559" s="4"/>
      <c r="E1559" s="4"/>
      <c r="F1559" s="5"/>
    </row>
    <row r="1560" spans="2:6" ht="8.4499999999999993" customHeight="1" x14ac:dyDescent="0.2">
      <c r="B1560" s="70" t="s">
        <v>1542</v>
      </c>
      <c r="C1560" s="4"/>
      <c r="D1560" s="4"/>
      <c r="E1560" s="4"/>
      <c r="F1560" s="5"/>
    </row>
    <row r="1561" spans="2:6" ht="8.4499999999999993" customHeight="1" x14ac:dyDescent="0.2">
      <c r="B1561" s="70" t="s">
        <v>794</v>
      </c>
      <c r="C1561" s="4"/>
      <c r="D1561" s="4"/>
      <c r="E1561" s="4"/>
      <c r="F1561" s="5"/>
    </row>
    <row r="1562" spans="2:6" ht="8.4499999999999993" customHeight="1" x14ac:dyDescent="0.2">
      <c r="B1562" s="70" t="s">
        <v>1542</v>
      </c>
      <c r="C1562" s="4"/>
      <c r="D1562" s="4"/>
      <c r="E1562" s="4"/>
      <c r="F1562" s="5"/>
    </row>
    <row r="1563" spans="2:6" ht="8.4499999999999993" customHeight="1" x14ac:dyDescent="0.2">
      <c r="B1563" s="70" t="s">
        <v>693</v>
      </c>
      <c r="C1563" s="4"/>
      <c r="D1563" s="4"/>
      <c r="E1563" s="4"/>
      <c r="F1563" s="5"/>
    </row>
    <row r="1564" spans="2:6" ht="8.4499999999999993" customHeight="1" x14ac:dyDescent="0.2">
      <c r="B1564" s="61" t="s">
        <v>1027</v>
      </c>
      <c r="C1564" s="8"/>
      <c r="D1564" s="8"/>
      <c r="E1564" s="8"/>
      <c r="F1564" s="9"/>
    </row>
    <row r="1565" spans="2:6" ht="8.4499999999999993" customHeight="1" x14ac:dyDescent="0.2">
      <c r="B1565" s="70" t="s">
        <v>1040</v>
      </c>
      <c r="C1565" s="4"/>
      <c r="D1565" s="4"/>
      <c r="E1565" s="4"/>
      <c r="F1565" s="5"/>
    </row>
    <row r="1566" spans="2:6" ht="8.4499999999999993" customHeight="1" x14ac:dyDescent="0.2">
      <c r="B1566" s="70" t="s">
        <v>1186</v>
      </c>
      <c r="C1566" s="71">
        <f>D1566+E1566+F1566</f>
        <v>10937</v>
      </c>
      <c r="D1566" s="4">
        <v>6557.7</v>
      </c>
      <c r="E1566" s="4">
        <v>2549.3000000000002</v>
      </c>
      <c r="F1566" s="5">
        <v>1830</v>
      </c>
    </row>
    <row r="1567" spans="2:6" ht="8.4499999999999993" customHeight="1" x14ac:dyDescent="0.2">
      <c r="B1567" s="70" t="s">
        <v>1542</v>
      </c>
      <c r="C1567" s="4"/>
      <c r="D1567" s="4"/>
      <c r="E1567" s="4"/>
      <c r="F1567" s="5"/>
    </row>
    <row r="1568" spans="2:6" ht="8.4499999999999993" customHeight="1" x14ac:dyDescent="0.2">
      <c r="B1568" s="70" t="s">
        <v>759</v>
      </c>
      <c r="C1568" s="4"/>
      <c r="D1568" s="4"/>
      <c r="E1568" s="4"/>
      <c r="F1568" s="5"/>
    </row>
    <row r="1569" spans="2:6" ht="8.4499999999999993" customHeight="1" x14ac:dyDescent="0.2">
      <c r="B1569" s="70" t="s">
        <v>1542</v>
      </c>
      <c r="C1569" s="4"/>
      <c r="D1569" s="4"/>
      <c r="E1569" s="4"/>
      <c r="F1569" s="5"/>
    </row>
    <row r="1570" spans="2:6" ht="8.4499999999999993" customHeight="1" x14ac:dyDescent="0.2">
      <c r="B1570" s="70" t="s">
        <v>988</v>
      </c>
      <c r="C1570" s="4"/>
      <c r="D1570" s="4"/>
      <c r="E1570" s="4"/>
      <c r="F1570" s="5"/>
    </row>
    <row r="1571" spans="2:6" ht="8.4499999999999993" customHeight="1" x14ac:dyDescent="0.2">
      <c r="B1571" s="70" t="s">
        <v>1542</v>
      </c>
      <c r="C1571" s="4"/>
      <c r="D1571" s="4"/>
      <c r="E1571" s="4"/>
      <c r="F1571" s="5"/>
    </row>
    <row r="1572" spans="2:6" ht="8.4499999999999993" customHeight="1" x14ac:dyDescent="0.2">
      <c r="B1572" s="70" t="s">
        <v>409</v>
      </c>
      <c r="C1572" s="4"/>
      <c r="D1572" s="4"/>
      <c r="E1572" s="4"/>
      <c r="F1572" s="5"/>
    </row>
    <row r="1573" spans="2:6" ht="8.4499999999999993" customHeight="1" x14ac:dyDescent="0.2">
      <c r="B1573" s="70" t="s">
        <v>1542</v>
      </c>
      <c r="C1573" s="4"/>
      <c r="D1573" s="4"/>
      <c r="E1573" s="4"/>
      <c r="F1573" s="5"/>
    </row>
    <row r="1574" spans="2:6" ht="8.4499999999999993" customHeight="1" x14ac:dyDescent="0.2">
      <c r="B1574" s="70" t="s">
        <v>794</v>
      </c>
      <c r="C1574" s="4"/>
      <c r="D1574" s="4"/>
      <c r="E1574" s="4"/>
      <c r="F1574" s="5"/>
    </row>
    <row r="1575" spans="2:6" ht="8.4499999999999993" customHeight="1" x14ac:dyDescent="0.2">
      <c r="B1575" s="70" t="s">
        <v>1542</v>
      </c>
      <c r="C1575" s="4"/>
      <c r="D1575" s="4"/>
      <c r="E1575" s="4"/>
      <c r="F1575" s="5"/>
    </row>
    <row r="1576" spans="2:6" ht="8.4499999999999993" customHeight="1" x14ac:dyDescent="0.2">
      <c r="B1576" s="70" t="s">
        <v>155</v>
      </c>
      <c r="C1576" s="4"/>
      <c r="D1576" s="4"/>
      <c r="E1576" s="4"/>
      <c r="F1576" s="5"/>
    </row>
    <row r="1577" spans="2:6" ht="8.4499999999999993" customHeight="1" x14ac:dyDescent="0.2">
      <c r="B1577" s="70" t="s">
        <v>521</v>
      </c>
      <c r="C1577" s="4"/>
      <c r="D1577" s="4"/>
      <c r="E1577" s="4"/>
      <c r="F1577" s="5"/>
    </row>
    <row r="1578" spans="2:6" ht="8.4499999999999993" customHeight="1" x14ac:dyDescent="0.2">
      <c r="B1578" s="70" t="s">
        <v>1118</v>
      </c>
      <c r="C1578" s="4"/>
      <c r="D1578" s="4"/>
      <c r="E1578" s="4"/>
      <c r="F1578" s="5"/>
    </row>
    <row r="1579" spans="2:6" ht="8.4499999999999993" customHeight="1" x14ac:dyDescent="0.2">
      <c r="B1579" s="70" t="s">
        <v>1182</v>
      </c>
      <c r="C1579" s="71">
        <f>D1579+E1579+F1579</f>
        <v>10796.7</v>
      </c>
      <c r="D1579" s="4">
        <v>5530.8</v>
      </c>
      <c r="E1579" s="4">
        <v>3137.7</v>
      </c>
      <c r="F1579" s="5">
        <v>2128.1999999999998</v>
      </c>
    </row>
    <row r="1580" spans="2:6" ht="8.4499999999999993" customHeight="1" x14ac:dyDescent="0.2">
      <c r="B1580" s="70" t="s">
        <v>1542</v>
      </c>
      <c r="C1580" s="4"/>
      <c r="D1580" s="4"/>
      <c r="E1580" s="4"/>
      <c r="F1580" s="5"/>
    </row>
    <row r="1581" spans="2:6" ht="8.4499999999999993" customHeight="1" x14ac:dyDescent="0.2">
      <c r="B1581" s="70" t="s">
        <v>379</v>
      </c>
      <c r="C1581" s="4"/>
      <c r="D1581" s="4"/>
      <c r="E1581" s="4"/>
      <c r="F1581" s="5"/>
    </row>
    <row r="1582" spans="2:6" ht="8.4499999999999993" customHeight="1" x14ac:dyDescent="0.2">
      <c r="B1582" s="70" t="s">
        <v>1542</v>
      </c>
      <c r="C1582" s="4"/>
      <c r="D1582" s="4"/>
      <c r="E1582" s="4"/>
      <c r="F1582" s="5"/>
    </row>
    <row r="1583" spans="2:6" ht="8.4499999999999993" customHeight="1" x14ac:dyDescent="0.2">
      <c r="B1583" s="70" t="s">
        <v>130</v>
      </c>
      <c r="C1583" s="4"/>
      <c r="D1583" s="4"/>
      <c r="E1583" s="4"/>
      <c r="F1583" s="5"/>
    </row>
    <row r="1584" spans="2:6" ht="8.4499999999999993" customHeight="1" x14ac:dyDescent="0.2">
      <c r="B1584" s="70" t="s">
        <v>251</v>
      </c>
      <c r="C1584" s="4"/>
      <c r="D1584" s="4"/>
      <c r="E1584" s="4"/>
      <c r="F1584" s="5"/>
    </row>
    <row r="1585" spans="2:6" ht="8.4499999999999993" customHeight="1" x14ac:dyDescent="0.2">
      <c r="B1585" s="70" t="s">
        <v>654</v>
      </c>
      <c r="C1585" s="4"/>
      <c r="D1585" s="4"/>
      <c r="E1585" s="4"/>
      <c r="F1585" s="5"/>
    </row>
    <row r="1586" spans="2:6" ht="8.4499999999999993" customHeight="1" x14ac:dyDescent="0.2">
      <c r="B1586" s="70" t="s">
        <v>464</v>
      </c>
      <c r="C1586" s="71">
        <f>D1586+E1586+F1586</f>
        <v>21733.7</v>
      </c>
      <c r="D1586" s="4">
        <v>12088.5</v>
      </c>
      <c r="E1586" s="4">
        <v>5687</v>
      </c>
      <c r="F1586" s="5">
        <v>3958.2</v>
      </c>
    </row>
    <row r="1587" spans="2:6" ht="8.4499999999999993" customHeight="1" x14ac:dyDescent="0.2">
      <c r="B1587" s="70" t="s">
        <v>1542</v>
      </c>
      <c r="C1587" s="4"/>
      <c r="D1587" s="4"/>
      <c r="E1587" s="4"/>
      <c r="F1587" s="5"/>
    </row>
    <row r="1588" spans="2:6" ht="8.4499999999999993" customHeight="1" x14ac:dyDescent="0.2">
      <c r="B1588" s="70" t="s">
        <v>749</v>
      </c>
      <c r="C1588" s="4"/>
      <c r="D1588" s="4"/>
      <c r="E1588" s="4"/>
      <c r="F1588" s="5"/>
    </row>
    <row r="1589" spans="2:6" ht="8.4499999999999993" customHeight="1" x14ac:dyDescent="0.2">
      <c r="B1589" s="70" t="s">
        <v>1542</v>
      </c>
      <c r="C1589" s="4"/>
      <c r="D1589" s="4"/>
      <c r="E1589" s="4"/>
      <c r="F1589" s="5"/>
    </row>
    <row r="1590" spans="2:6" ht="8.4499999999999993" customHeight="1" x14ac:dyDescent="0.2">
      <c r="B1590" s="70" t="s">
        <v>519</v>
      </c>
      <c r="C1590" s="4"/>
      <c r="D1590" s="4"/>
      <c r="E1590" s="4"/>
      <c r="F1590" s="5"/>
    </row>
    <row r="1591" spans="2:6" ht="8.4499999999999993" customHeight="1" x14ac:dyDescent="0.2">
      <c r="B1591" s="70" t="s">
        <v>1158</v>
      </c>
      <c r="C1591" s="4"/>
      <c r="D1591" s="4"/>
      <c r="E1591" s="4"/>
      <c r="F1591" s="5"/>
    </row>
    <row r="1592" spans="2:6" ht="8.4499999999999993" customHeight="1" x14ac:dyDescent="0.2">
      <c r="B1592" s="70" t="s">
        <v>1026</v>
      </c>
      <c r="C1592" s="4"/>
      <c r="D1592" s="4"/>
      <c r="E1592" s="4"/>
      <c r="F1592" s="5"/>
    </row>
    <row r="1593" spans="2:6" ht="8.4499999999999993" customHeight="1" x14ac:dyDescent="0.2">
      <c r="B1593" s="70" t="s">
        <v>269</v>
      </c>
      <c r="C1593" s="71">
        <f>D1593+E1593+F1593</f>
        <v>867330</v>
      </c>
      <c r="D1593" s="4">
        <v>622640</v>
      </c>
      <c r="E1593" s="4">
        <v>61622</v>
      </c>
      <c r="F1593" s="5">
        <v>183068</v>
      </c>
    </row>
    <row r="1594" spans="2:6" ht="8.4499999999999993" customHeight="1" x14ac:dyDescent="0.2">
      <c r="B1594" s="70" t="s">
        <v>1542</v>
      </c>
      <c r="C1594" s="4"/>
      <c r="D1594" s="4"/>
      <c r="E1594" s="4"/>
      <c r="F1594" s="5"/>
    </row>
    <row r="1595" spans="2:6" ht="8.4499999999999993" customHeight="1" x14ac:dyDescent="0.2">
      <c r="B1595" s="67" t="s">
        <v>1069</v>
      </c>
      <c r="C1595" s="72">
        <f>D1595+E1595+F1595</f>
        <v>3175</v>
      </c>
      <c r="D1595" s="4"/>
      <c r="E1595" s="4"/>
      <c r="F1595" s="69">
        <v>3175</v>
      </c>
    </row>
    <row r="1596" spans="2:6" ht="8.4499999999999993" customHeight="1" x14ac:dyDescent="0.2">
      <c r="B1596" s="70" t="s">
        <v>1542</v>
      </c>
      <c r="C1596" s="4"/>
      <c r="D1596" s="4"/>
      <c r="E1596" s="4"/>
      <c r="F1596" s="5"/>
    </row>
    <row r="1597" spans="2:6" ht="8.4499999999999993" customHeight="1" x14ac:dyDescent="0.2">
      <c r="B1597" s="70" t="s">
        <v>419</v>
      </c>
      <c r="C1597" s="4"/>
      <c r="D1597" s="4"/>
      <c r="E1597" s="4"/>
      <c r="F1597" s="5"/>
    </row>
    <row r="1598" spans="2:6" ht="8.4499999999999993" customHeight="1" x14ac:dyDescent="0.2">
      <c r="B1598" s="70" t="s">
        <v>1542</v>
      </c>
      <c r="C1598" s="4"/>
      <c r="D1598" s="4"/>
      <c r="E1598" s="4"/>
      <c r="F1598" s="5"/>
    </row>
    <row r="1599" spans="2:6" ht="8.4499999999999993" customHeight="1" x14ac:dyDescent="0.2">
      <c r="B1599" s="70" t="s">
        <v>1200</v>
      </c>
      <c r="C1599" s="4"/>
      <c r="D1599" s="4"/>
      <c r="E1599" s="4"/>
      <c r="F1599" s="5"/>
    </row>
    <row r="1600" spans="2:6" ht="8.4499999999999993" customHeight="1" x14ac:dyDescent="0.2">
      <c r="B1600" s="70" t="s">
        <v>1542</v>
      </c>
      <c r="C1600" s="4"/>
      <c r="D1600" s="4"/>
      <c r="E1600" s="4"/>
      <c r="F1600" s="5"/>
    </row>
    <row r="1601" spans="2:6" ht="8.4499999999999993" customHeight="1" x14ac:dyDescent="0.2">
      <c r="B1601" s="70" t="s">
        <v>52</v>
      </c>
      <c r="C1601" s="4"/>
      <c r="D1601" s="4"/>
      <c r="E1601" s="4"/>
      <c r="F1601" s="5"/>
    </row>
    <row r="1602" spans="2:6" ht="8.4499999999999993" customHeight="1" x14ac:dyDescent="0.2">
      <c r="B1602" s="70" t="s">
        <v>1542</v>
      </c>
      <c r="C1602" s="4"/>
      <c r="D1602" s="4"/>
      <c r="E1602" s="4"/>
      <c r="F1602" s="5"/>
    </row>
    <row r="1603" spans="2:6" ht="8.4499999999999993" customHeight="1" x14ac:dyDescent="0.2">
      <c r="B1603" s="70" t="s">
        <v>1207</v>
      </c>
      <c r="C1603" s="71">
        <f>D1603+E1603+F1603</f>
        <v>2311.3000000000002</v>
      </c>
      <c r="D1603" s="4"/>
      <c r="E1603" s="4"/>
      <c r="F1603" s="5">
        <v>2311.3000000000002</v>
      </c>
    </row>
    <row r="1604" spans="2:6" ht="8.4499999999999993" customHeight="1" x14ac:dyDescent="0.2">
      <c r="B1604" s="70" t="s">
        <v>1542</v>
      </c>
      <c r="C1604" s="4"/>
      <c r="D1604" s="4"/>
      <c r="E1604" s="4"/>
      <c r="F1604" s="5"/>
    </row>
    <row r="1605" spans="2:6" ht="8.4499999999999993" customHeight="1" x14ac:dyDescent="0.2">
      <c r="B1605" s="70" t="s">
        <v>32</v>
      </c>
      <c r="C1605" s="4"/>
      <c r="D1605" s="4"/>
      <c r="E1605" s="4"/>
      <c r="F1605" s="5"/>
    </row>
    <row r="1606" spans="2:6" ht="8.4499999999999993" customHeight="1" x14ac:dyDescent="0.2">
      <c r="B1606" s="70" t="s">
        <v>1542</v>
      </c>
      <c r="C1606" s="4"/>
      <c r="D1606" s="4"/>
      <c r="E1606" s="4"/>
      <c r="F1606" s="5"/>
    </row>
    <row r="1607" spans="2:6" ht="8.4499999999999993" customHeight="1" x14ac:dyDescent="0.2">
      <c r="B1607" s="70" t="s">
        <v>1321</v>
      </c>
      <c r="C1607" s="71">
        <f>D1607+E1607+F1607</f>
        <v>453.3</v>
      </c>
      <c r="D1607" s="4"/>
      <c r="E1607" s="4"/>
      <c r="F1607" s="5">
        <v>453.3</v>
      </c>
    </row>
    <row r="1608" spans="2:6" ht="8.4499999999999993" customHeight="1" x14ac:dyDescent="0.2">
      <c r="B1608" s="70" t="s">
        <v>1542</v>
      </c>
      <c r="C1608" s="4"/>
      <c r="D1608" s="4"/>
      <c r="E1608" s="4"/>
      <c r="F1608" s="5"/>
    </row>
    <row r="1609" spans="2:6" ht="8.4499999999999993" customHeight="1" x14ac:dyDescent="0.2">
      <c r="B1609" s="70" t="s">
        <v>1379</v>
      </c>
      <c r="C1609" s="71">
        <f>D1609+E1609+F1609</f>
        <v>411.2</v>
      </c>
      <c r="D1609" s="4"/>
      <c r="E1609" s="4"/>
      <c r="F1609" s="5">
        <v>411.2</v>
      </c>
    </row>
    <row r="1610" spans="2:6" ht="8.4499999999999993" customHeight="1" x14ac:dyDescent="0.2">
      <c r="B1610" s="70" t="s">
        <v>1542</v>
      </c>
      <c r="C1610" s="4"/>
      <c r="D1610" s="4"/>
      <c r="E1610" s="4"/>
      <c r="F1610" s="5"/>
    </row>
    <row r="1611" spans="2:6" ht="8.4499999999999993" customHeight="1" x14ac:dyDescent="0.2">
      <c r="B1611" s="70" t="s">
        <v>749</v>
      </c>
      <c r="C1611" s="4"/>
      <c r="D1611" s="4"/>
      <c r="E1611" s="4"/>
      <c r="F1611" s="5"/>
    </row>
    <row r="1612" spans="2:6" ht="8.4499999999999993" customHeight="1" x14ac:dyDescent="0.2">
      <c r="B1612" s="70" t="s">
        <v>1542</v>
      </c>
      <c r="C1612" s="4"/>
      <c r="D1612" s="4"/>
      <c r="E1612" s="4"/>
      <c r="F1612" s="5"/>
    </row>
    <row r="1613" spans="2:6" ht="8.4499999999999993" customHeight="1" x14ac:dyDescent="0.2">
      <c r="B1613" s="70" t="s">
        <v>920</v>
      </c>
      <c r="C1613" s="4"/>
      <c r="D1613" s="4"/>
      <c r="E1613" s="4"/>
      <c r="F1613" s="5"/>
    </row>
    <row r="1614" spans="2:6" ht="8.4499999999999993" customHeight="1" x14ac:dyDescent="0.2">
      <c r="B1614" s="70" t="s">
        <v>789</v>
      </c>
      <c r="C1614" s="71">
        <f>D1614+E1614+F1614</f>
        <v>3175</v>
      </c>
      <c r="D1614" s="4"/>
      <c r="E1614" s="4"/>
      <c r="F1614" s="5">
        <v>3175</v>
      </c>
    </row>
    <row r="1615" spans="2:6" ht="8.4499999999999993" customHeight="1" x14ac:dyDescent="0.2">
      <c r="B1615" s="70" t="s">
        <v>1542</v>
      </c>
      <c r="C1615" s="4"/>
      <c r="D1615" s="4"/>
      <c r="E1615" s="4"/>
      <c r="F1615" s="5"/>
    </row>
    <row r="1616" spans="2:6" ht="8.4499999999999993" customHeight="1" x14ac:dyDescent="0.2">
      <c r="B1616" s="67" t="s">
        <v>615</v>
      </c>
      <c r="C1616" s="72">
        <f>D1616+E1616+F1616</f>
        <v>12848</v>
      </c>
      <c r="D1616" s="68">
        <v>6478</v>
      </c>
      <c r="E1616" s="68">
        <v>4055</v>
      </c>
      <c r="F1616" s="69">
        <v>2315</v>
      </c>
    </row>
    <row r="1617" spans="2:6" ht="8.4499999999999993" customHeight="1" x14ac:dyDescent="0.2">
      <c r="B1617" s="70" t="s">
        <v>1542</v>
      </c>
      <c r="C1617" s="4"/>
      <c r="D1617" s="4"/>
      <c r="E1617" s="4"/>
      <c r="F1617" s="5"/>
    </row>
    <row r="1618" spans="2:6" ht="8.4499999999999993" customHeight="1" x14ac:dyDescent="0.2">
      <c r="B1618" s="70" t="s">
        <v>207</v>
      </c>
      <c r="C1618" s="4"/>
      <c r="D1618" s="4"/>
      <c r="E1618" s="4"/>
      <c r="F1618" s="5"/>
    </row>
    <row r="1619" spans="2:6" ht="8.4499999999999993" customHeight="1" x14ac:dyDescent="0.2">
      <c r="B1619" s="70" t="s">
        <v>1542</v>
      </c>
      <c r="C1619" s="4"/>
      <c r="D1619" s="4"/>
      <c r="E1619" s="4"/>
      <c r="F1619" s="5"/>
    </row>
    <row r="1620" spans="2:6" ht="8.4499999999999993" customHeight="1" x14ac:dyDescent="0.2">
      <c r="B1620" s="70" t="s">
        <v>213</v>
      </c>
      <c r="C1620" s="4"/>
      <c r="D1620" s="4"/>
      <c r="E1620" s="4"/>
      <c r="F1620" s="5"/>
    </row>
    <row r="1621" spans="2:6" ht="8.4499999999999993" customHeight="1" x14ac:dyDescent="0.2">
      <c r="B1621" s="70" t="s">
        <v>1542</v>
      </c>
      <c r="C1621" s="4"/>
      <c r="D1621" s="4"/>
      <c r="E1621" s="4"/>
      <c r="F1621" s="5"/>
    </row>
    <row r="1622" spans="2:6" ht="8.4499999999999993" customHeight="1" x14ac:dyDescent="0.2">
      <c r="B1622" s="70" t="s">
        <v>1184</v>
      </c>
      <c r="C1622" s="4"/>
      <c r="D1622" s="4"/>
      <c r="E1622" s="4"/>
      <c r="F1622" s="5"/>
    </row>
    <row r="1623" spans="2:6" ht="8.4499999999999993" customHeight="1" x14ac:dyDescent="0.2">
      <c r="B1623" s="70" t="s">
        <v>1542</v>
      </c>
      <c r="C1623" s="4"/>
      <c r="D1623" s="4"/>
      <c r="E1623" s="4"/>
      <c r="F1623" s="5"/>
    </row>
    <row r="1624" spans="2:6" ht="8.4499999999999993" customHeight="1" x14ac:dyDescent="0.2">
      <c r="B1624" s="70" t="s">
        <v>1274</v>
      </c>
      <c r="C1624" s="4"/>
      <c r="D1624" s="4"/>
      <c r="E1624" s="4"/>
      <c r="F1624" s="5"/>
    </row>
    <row r="1625" spans="2:6" ht="8.4499999999999993" customHeight="1" x14ac:dyDescent="0.2">
      <c r="B1625" s="70" t="s">
        <v>1542</v>
      </c>
      <c r="C1625" s="4"/>
      <c r="D1625" s="4"/>
      <c r="E1625" s="4"/>
      <c r="F1625" s="5"/>
    </row>
    <row r="1626" spans="2:6" ht="8.4499999999999993" customHeight="1" x14ac:dyDescent="0.2">
      <c r="B1626" s="70" t="s">
        <v>723</v>
      </c>
      <c r="C1626" s="4"/>
      <c r="D1626" s="4"/>
      <c r="E1626" s="4"/>
      <c r="F1626" s="5"/>
    </row>
    <row r="1627" spans="2:6" ht="8.4499999999999993" customHeight="1" x14ac:dyDescent="0.2">
      <c r="B1627" s="70" t="s">
        <v>1542</v>
      </c>
      <c r="C1627" s="4"/>
      <c r="D1627" s="4"/>
      <c r="E1627" s="4"/>
      <c r="F1627" s="5"/>
    </row>
    <row r="1628" spans="2:6" ht="8.4499999999999993" customHeight="1" x14ac:dyDescent="0.2">
      <c r="B1628" s="70" t="s">
        <v>220</v>
      </c>
      <c r="C1628" s="4"/>
      <c r="D1628" s="4"/>
      <c r="E1628" s="4"/>
      <c r="F1628" s="5"/>
    </row>
    <row r="1629" spans="2:6" ht="8.4499999999999993" customHeight="1" x14ac:dyDescent="0.2">
      <c r="B1629" s="61" t="s">
        <v>1542</v>
      </c>
      <c r="C1629" s="8"/>
      <c r="D1629" s="8"/>
      <c r="E1629" s="8"/>
      <c r="F1629" s="9"/>
    </row>
    <row r="1630" spans="2:6" ht="8.4499999999999993" customHeight="1" x14ac:dyDescent="0.2">
      <c r="B1630" s="70" t="s">
        <v>1224</v>
      </c>
      <c r="C1630" s="4"/>
      <c r="D1630" s="4"/>
      <c r="E1630" s="4"/>
      <c r="F1630" s="5"/>
    </row>
    <row r="1631" spans="2:6" ht="8.4499999999999993" customHeight="1" x14ac:dyDescent="0.2">
      <c r="B1631" s="70" t="s">
        <v>1542</v>
      </c>
      <c r="C1631" s="4"/>
      <c r="D1631" s="4"/>
      <c r="E1631" s="4"/>
      <c r="F1631" s="5"/>
    </row>
    <row r="1632" spans="2:6" ht="8.4499999999999993" customHeight="1" x14ac:dyDescent="0.2">
      <c r="B1632" s="70" t="s">
        <v>1395</v>
      </c>
      <c r="C1632" s="4"/>
      <c r="D1632" s="4"/>
      <c r="E1632" s="4"/>
      <c r="F1632" s="5"/>
    </row>
    <row r="1633" spans="2:6" ht="8.4499999999999993" customHeight="1" x14ac:dyDescent="0.2">
      <c r="B1633" s="70" t="s">
        <v>1542</v>
      </c>
      <c r="C1633" s="4"/>
      <c r="D1633" s="4"/>
      <c r="E1633" s="4"/>
      <c r="F1633" s="5"/>
    </row>
    <row r="1634" spans="2:6" ht="8.4499999999999993" customHeight="1" x14ac:dyDescent="0.2">
      <c r="B1634" s="70" t="s">
        <v>338</v>
      </c>
      <c r="C1634" s="4"/>
      <c r="D1634" s="4"/>
      <c r="E1634" s="4"/>
      <c r="F1634" s="5"/>
    </row>
    <row r="1635" spans="2:6" ht="8.4499999999999993" customHeight="1" x14ac:dyDescent="0.2">
      <c r="B1635" s="70" t="s">
        <v>1542</v>
      </c>
      <c r="C1635" s="4"/>
      <c r="D1635" s="4"/>
      <c r="E1635" s="4"/>
      <c r="F1635" s="5"/>
    </row>
    <row r="1636" spans="2:6" ht="8.4499999999999993" customHeight="1" x14ac:dyDescent="0.2">
      <c r="B1636" s="70" t="s">
        <v>1167</v>
      </c>
      <c r="C1636" s="4"/>
      <c r="D1636" s="4"/>
      <c r="E1636" s="4"/>
      <c r="F1636" s="5"/>
    </row>
    <row r="1637" spans="2:6" ht="8.4499999999999993" customHeight="1" x14ac:dyDescent="0.2">
      <c r="B1637" s="70" t="s">
        <v>1542</v>
      </c>
      <c r="C1637" s="4"/>
      <c r="D1637" s="4"/>
      <c r="E1637" s="4"/>
      <c r="F1637" s="5"/>
    </row>
    <row r="1638" spans="2:6" ht="8.4499999999999993" customHeight="1" x14ac:dyDescent="0.2">
      <c r="B1638" s="70" t="s">
        <v>841</v>
      </c>
      <c r="C1638" s="4"/>
      <c r="D1638" s="4"/>
      <c r="E1638" s="4"/>
      <c r="F1638" s="5"/>
    </row>
    <row r="1639" spans="2:6" ht="8.4499999999999993" customHeight="1" x14ac:dyDescent="0.2">
      <c r="B1639" s="70" t="s">
        <v>362</v>
      </c>
      <c r="C1639" s="4"/>
      <c r="D1639" s="4"/>
      <c r="E1639" s="4"/>
      <c r="F1639" s="5"/>
    </row>
    <row r="1640" spans="2:6" ht="8.4499999999999993" customHeight="1" x14ac:dyDescent="0.2">
      <c r="B1640" s="70" t="s">
        <v>319</v>
      </c>
      <c r="C1640" s="4"/>
      <c r="D1640" s="4"/>
      <c r="E1640" s="4"/>
      <c r="F1640" s="5"/>
    </row>
    <row r="1641" spans="2:6" ht="8.4499999999999993" customHeight="1" x14ac:dyDescent="0.2">
      <c r="B1641" s="70" t="s">
        <v>1542</v>
      </c>
      <c r="C1641" s="4"/>
      <c r="D1641" s="4"/>
      <c r="E1641" s="4"/>
      <c r="F1641" s="5"/>
    </row>
    <row r="1642" spans="2:6" ht="8.4499999999999993" customHeight="1" x14ac:dyDescent="0.2">
      <c r="B1642" s="70" t="s">
        <v>852</v>
      </c>
      <c r="C1642" s="4"/>
      <c r="D1642" s="4"/>
      <c r="E1642" s="4"/>
      <c r="F1642" s="5"/>
    </row>
    <row r="1643" spans="2:6" ht="8.4499999999999993" customHeight="1" x14ac:dyDescent="0.2">
      <c r="B1643" s="70" t="s">
        <v>1047</v>
      </c>
      <c r="C1643" s="4"/>
      <c r="D1643" s="4"/>
      <c r="E1643" s="4"/>
      <c r="F1643" s="5"/>
    </row>
    <row r="1644" spans="2:6" ht="8.4499999999999993" customHeight="1" x14ac:dyDescent="0.2">
      <c r="B1644" s="70" t="s">
        <v>405</v>
      </c>
      <c r="C1644" s="4"/>
      <c r="D1644" s="4"/>
      <c r="E1644" s="4"/>
      <c r="F1644" s="5"/>
    </row>
    <row r="1645" spans="2:6" ht="8.4499999999999993" customHeight="1" x14ac:dyDescent="0.2">
      <c r="B1645" s="70" t="s">
        <v>582</v>
      </c>
      <c r="C1645" s="71">
        <f>D1645+E1645+F1645</f>
        <v>12850.3</v>
      </c>
      <c r="D1645" s="4">
        <v>6478.5</v>
      </c>
      <c r="E1645" s="4">
        <v>4055.9</v>
      </c>
      <c r="F1645" s="5">
        <v>2315.9</v>
      </c>
    </row>
    <row r="1646" spans="2:6" ht="8.4499999999999993" customHeight="1" x14ac:dyDescent="0.2">
      <c r="B1646" s="70" t="s">
        <v>1542</v>
      </c>
      <c r="C1646" s="4"/>
      <c r="D1646" s="4"/>
      <c r="E1646" s="4"/>
      <c r="F1646" s="5"/>
    </row>
    <row r="1647" spans="2:6" ht="8.4499999999999993" customHeight="1" x14ac:dyDescent="0.2">
      <c r="B1647" s="70" t="s">
        <v>749</v>
      </c>
      <c r="C1647" s="4"/>
      <c r="D1647" s="4"/>
      <c r="E1647" s="4"/>
      <c r="F1647" s="5"/>
    </row>
    <row r="1648" spans="2:6" ht="8.4499999999999993" customHeight="1" x14ac:dyDescent="0.2">
      <c r="B1648" s="70" t="s">
        <v>1542</v>
      </c>
      <c r="C1648" s="4"/>
      <c r="D1648" s="4"/>
      <c r="E1648" s="4"/>
      <c r="F1648" s="5"/>
    </row>
    <row r="1649" spans="2:6" ht="8.4499999999999993" customHeight="1" x14ac:dyDescent="0.2">
      <c r="B1649" s="70" t="s">
        <v>709</v>
      </c>
      <c r="C1649" s="4"/>
      <c r="D1649" s="4"/>
      <c r="E1649" s="4"/>
      <c r="F1649" s="5"/>
    </row>
    <row r="1650" spans="2:6" ht="8.4499999999999993" customHeight="1" x14ac:dyDescent="0.2">
      <c r="B1650" s="70" t="s">
        <v>1338</v>
      </c>
      <c r="C1650" s="4"/>
      <c r="D1650" s="4"/>
      <c r="E1650" s="4"/>
      <c r="F1650" s="5"/>
    </row>
    <row r="1651" spans="2:6" ht="8.4499999999999993" customHeight="1" x14ac:dyDescent="0.2">
      <c r="B1651" s="70" t="s">
        <v>966</v>
      </c>
      <c r="C1651" s="4"/>
      <c r="D1651" s="4"/>
      <c r="E1651" s="4"/>
      <c r="F1651" s="5"/>
    </row>
    <row r="1652" spans="2:6" ht="8.4499999999999993" customHeight="1" x14ac:dyDescent="0.2">
      <c r="B1652" s="70" t="s">
        <v>1206</v>
      </c>
      <c r="C1652" s="71">
        <f>D1652+E1652+F1652</f>
        <v>12848</v>
      </c>
      <c r="D1652" s="4">
        <v>6478</v>
      </c>
      <c r="E1652" s="4">
        <v>4055</v>
      </c>
      <c r="F1652" s="5">
        <v>2315</v>
      </c>
    </row>
    <row r="1653" spans="2:6" ht="8.4499999999999993" customHeight="1" x14ac:dyDescent="0.2">
      <c r="B1653" s="70" t="s">
        <v>1542</v>
      </c>
      <c r="C1653" s="4"/>
      <c r="D1653" s="4"/>
      <c r="E1653" s="4"/>
      <c r="F1653" s="5"/>
    </row>
    <row r="1654" spans="2:6" ht="8.4499999999999993" customHeight="1" x14ac:dyDescent="0.2">
      <c r="B1654" s="67" t="s">
        <v>607</v>
      </c>
      <c r="C1654" s="72">
        <f>D1654+E1654+F1654</f>
        <v>12601</v>
      </c>
      <c r="D1654" s="68">
        <v>6353</v>
      </c>
      <c r="E1654" s="68">
        <v>3977</v>
      </c>
      <c r="F1654" s="69">
        <v>2271</v>
      </c>
    </row>
    <row r="1655" spans="2:6" ht="8.4499999999999993" customHeight="1" x14ac:dyDescent="0.2">
      <c r="B1655" s="70" t="s">
        <v>1542</v>
      </c>
      <c r="C1655" s="4"/>
      <c r="D1655" s="4"/>
      <c r="E1655" s="4"/>
      <c r="F1655" s="5"/>
    </row>
    <row r="1656" spans="2:6" ht="8.4499999999999993" customHeight="1" x14ac:dyDescent="0.2">
      <c r="B1656" s="70" t="s">
        <v>488</v>
      </c>
      <c r="C1656" s="4"/>
      <c r="D1656" s="4"/>
      <c r="E1656" s="4"/>
      <c r="F1656" s="5"/>
    </row>
    <row r="1657" spans="2:6" ht="8.4499999999999993" customHeight="1" x14ac:dyDescent="0.2">
      <c r="B1657" s="70" t="s">
        <v>1542</v>
      </c>
      <c r="C1657" s="4"/>
      <c r="D1657" s="4"/>
      <c r="E1657" s="4"/>
      <c r="F1657" s="5"/>
    </row>
    <row r="1658" spans="2:6" ht="8.4499999999999993" customHeight="1" x14ac:dyDescent="0.2">
      <c r="B1658" s="70" t="s">
        <v>213</v>
      </c>
      <c r="C1658" s="4"/>
      <c r="D1658" s="4"/>
      <c r="E1658" s="4"/>
      <c r="F1658" s="5"/>
    </row>
    <row r="1659" spans="2:6" ht="8.4499999999999993" customHeight="1" x14ac:dyDescent="0.2">
      <c r="B1659" s="70" t="s">
        <v>1542</v>
      </c>
      <c r="C1659" s="4"/>
      <c r="D1659" s="4"/>
      <c r="E1659" s="4"/>
      <c r="F1659" s="5"/>
    </row>
    <row r="1660" spans="2:6" ht="8.4499999999999993" customHeight="1" x14ac:dyDescent="0.2">
      <c r="B1660" s="70" t="s">
        <v>452</v>
      </c>
      <c r="C1660" s="4"/>
      <c r="D1660" s="4"/>
      <c r="E1660" s="4"/>
      <c r="F1660" s="5"/>
    </row>
    <row r="1661" spans="2:6" ht="8.4499999999999993" customHeight="1" x14ac:dyDescent="0.2">
      <c r="B1661" s="70" t="s">
        <v>1542</v>
      </c>
      <c r="C1661" s="4"/>
      <c r="D1661" s="4"/>
      <c r="E1661" s="4"/>
      <c r="F1661" s="5"/>
    </row>
    <row r="1662" spans="2:6" ht="8.4499999999999993" customHeight="1" x14ac:dyDescent="0.2">
      <c r="B1662" s="70" t="s">
        <v>1417</v>
      </c>
      <c r="C1662" s="4"/>
      <c r="D1662" s="4"/>
      <c r="E1662" s="4"/>
      <c r="F1662" s="5"/>
    </row>
    <row r="1663" spans="2:6" ht="8.4499999999999993" customHeight="1" x14ac:dyDescent="0.2">
      <c r="B1663" s="70" t="s">
        <v>1542</v>
      </c>
      <c r="C1663" s="4"/>
      <c r="D1663" s="4"/>
      <c r="E1663" s="4"/>
      <c r="F1663" s="5"/>
    </row>
    <row r="1664" spans="2:6" ht="8.4499999999999993" customHeight="1" x14ac:dyDescent="0.2">
      <c r="B1664" s="70" t="s">
        <v>723</v>
      </c>
      <c r="C1664" s="4"/>
      <c r="D1664" s="4"/>
      <c r="E1664" s="4"/>
      <c r="F1664" s="5"/>
    </row>
    <row r="1665" spans="2:6" ht="8.4499999999999993" customHeight="1" x14ac:dyDescent="0.2">
      <c r="B1665" s="70" t="s">
        <v>1542</v>
      </c>
      <c r="C1665" s="4"/>
      <c r="D1665" s="4"/>
      <c r="E1665" s="4"/>
      <c r="F1665" s="5"/>
    </row>
    <row r="1666" spans="2:6" ht="8.4499999999999993" customHeight="1" x14ac:dyDescent="0.2">
      <c r="B1666" s="70" t="s">
        <v>396</v>
      </c>
      <c r="C1666" s="4"/>
      <c r="D1666" s="4"/>
      <c r="E1666" s="4"/>
      <c r="F1666" s="5"/>
    </row>
    <row r="1667" spans="2:6" ht="8.4499999999999993" customHeight="1" x14ac:dyDescent="0.2">
      <c r="B1667" s="70" t="s">
        <v>1542</v>
      </c>
      <c r="C1667" s="4"/>
      <c r="D1667" s="4"/>
      <c r="E1667" s="4"/>
      <c r="F1667" s="5"/>
    </row>
    <row r="1668" spans="2:6" ht="8.4499999999999993" customHeight="1" x14ac:dyDescent="0.2">
      <c r="B1668" s="70" t="s">
        <v>714</v>
      </c>
      <c r="C1668" s="4"/>
      <c r="D1668" s="4"/>
      <c r="E1668" s="4"/>
      <c r="F1668" s="5"/>
    </row>
    <row r="1669" spans="2:6" ht="8.4499999999999993" customHeight="1" x14ac:dyDescent="0.2">
      <c r="B1669" s="70" t="s">
        <v>1542</v>
      </c>
      <c r="C1669" s="4"/>
      <c r="D1669" s="4"/>
      <c r="E1669" s="4"/>
      <c r="F1669" s="5"/>
    </row>
    <row r="1670" spans="2:6" ht="8.4499999999999993" customHeight="1" x14ac:dyDescent="0.2">
      <c r="B1670" s="70" t="s">
        <v>199</v>
      </c>
      <c r="C1670" s="4"/>
      <c r="D1670" s="4"/>
      <c r="E1670" s="4"/>
      <c r="F1670" s="5"/>
    </row>
    <row r="1671" spans="2:6" ht="8.4499999999999993" customHeight="1" x14ac:dyDescent="0.2">
      <c r="B1671" s="70" t="s">
        <v>1542</v>
      </c>
      <c r="C1671" s="4"/>
      <c r="D1671" s="4"/>
      <c r="E1671" s="4"/>
      <c r="F1671" s="5"/>
    </row>
    <row r="1672" spans="2:6" ht="8.4499999999999993" customHeight="1" x14ac:dyDescent="0.2">
      <c r="B1672" s="70" t="s">
        <v>338</v>
      </c>
      <c r="C1672" s="4"/>
      <c r="D1672" s="4"/>
      <c r="E1672" s="4"/>
      <c r="F1672" s="5"/>
    </row>
    <row r="1673" spans="2:6" ht="8.4499999999999993" customHeight="1" x14ac:dyDescent="0.2">
      <c r="B1673" s="70" t="s">
        <v>1542</v>
      </c>
      <c r="C1673" s="4"/>
      <c r="D1673" s="4"/>
      <c r="E1673" s="4"/>
      <c r="F1673" s="5"/>
    </row>
    <row r="1674" spans="2:6" ht="8.4499999999999993" customHeight="1" x14ac:dyDescent="0.2">
      <c r="B1674" s="70" t="s">
        <v>687</v>
      </c>
      <c r="C1674" s="4"/>
      <c r="D1674" s="4"/>
      <c r="E1674" s="4"/>
      <c r="F1674" s="5"/>
    </row>
    <row r="1675" spans="2:6" ht="8.4499999999999993" customHeight="1" x14ac:dyDescent="0.2">
      <c r="B1675" s="70" t="s">
        <v>1542</v>
      </c>
      <c r="C1675" s="4"/>
      <c r="D1675" s="4"/>
      <c r="E1675" s="4"/>
      <c r="F1675" s="5"/>
    </row>
    <row r="1676" spans="2:6" ht="8.4499999999999993" customHeight="1" x14ac:dyDescent="0.2">
      <c r="B1676" s="70" t="s">
        <v>1192</v>
      </c>
      <c r="C1676" s="4"/>
      <c r="D1676" s="4"/>
      <c r="E1676" s="4"/>
      <c r="F1676" s="5"/>
    </row>
    <row r="1677" spans="2:6" ht="8.4499999999999993" customHeight="1" x14ac:dyDescent="0.2">
      <c r="B1677" s="70" t="s">
        <v>245</v>
      </c>
      <c r="C1677" s="4"/>
      <c r="D1677" s="4"/>
      <c r="E1677" s="4"/>
      <c r="F1677" s="5"/>
    </row>
    <row r="1678" spans="2:6" ht="8.4499999999999993" customHeight="1" x14ac:dyDescent="0.2">
      <c r="B1678" s="70" t="s">
        <v>350</v>
      </c>
      <c r="C1678" s="4"/>
      <c r="D1678" s="4"/>
      <c r="E1678" s="4"/>
      <c r="F1678" s="5"/>
    </row>
    <row r="1679" spans="2:6" ht="8.4499999999999993" customHeight="1" x14ac:dyDescent="0.2">
      <c r="B1679" s="70" t="s">
        <v>1542</v>
      </c>
      <c r="C1679" s="4"/>
      <c r="D1679" s="4"/>
      <c r="E1679" s="4"/>
      <c r="F1679" s="5"/>
    </row>
    <row r="1680" spans="2:6" ht="8.4499999999999993" customHeight="1" x14ac:dyDescent="0.2">
      <c r="B1680" s="70" t="s">
        <v>1263</v>
      </c>
      <c r="C1680" s="4"/>
      <c r="D1680" s="4"/>
      <c r="E1680" s="4"/>
      <c r="F1680" s="5"/>
    </row>
    <row r="1681" spans="2:6" ht="8.4499999999999993" customHeight="1" x14ac:dyDescent="0.2">
      <c r="B1681" s="70" t="s">
        <v>666</v>
      </c>
      <c r="C1681" s="4"/>
      <c r="D1681" s="4"/>
      <c r="E1681" s="4"/>
      <c r="F1681" s="5"/>
    </row>
    <row r="1682" spans="2:6" ht="8.4499999999999993" customHeight="1" x14ac:dyDescent="0.2">
      <c r="B1682" s="70" t="s">
        <v>665</v>
      </c>
      <c r="C1682" s="4"/>
      <c r="D1682" s="4"/>
      <c r="E1682" s="4"/>
      <c r="F1682" s="5"/>
    </row>
    <row r="1683" spans="2:6" ht="8.4499999999999993" customHeight="1" x14ac:dyDescent="0.2">
      <c r="B1683" s="70" t="s">
        <v>1423</v>
      </c>
      <c r="C1683" s="71">
        <f>D1683+E1683+F1683</f>
        <v>12601.3</v>
      </c>
      <c r="D1683" s="4">
        <v>6353</v>
      </c>
      <c r="E1683" s="4">
        <v>3977.3</v>
      </c>
      <c r="F1683" s="5">
        <v>2271</v>
      </c>
    </row>
    <row r="1684" spans="2:6" ht="8.4499999999999993" customHeight="1" x14ac:dyDescent="0.2">
      <c r="B1684" s="70" t="s">
        <v>1542</v>
      </c>
      <c r="C1684" s="4"/>
      <c r="D1684" s="4"/>
      <c r="E1684" s="4"/>
      <c r="F1684" s="5"/>
    </row>
    <row r="1685" spans="2:6" ht="8.4499999999999993" customHeight="1" x14ac:dyDescent="0.2">
      <c r="B1685" s="70" t="s">
        <v>749</v>
      </c>
      <c r="C1685" s="4"/>
      <c r="D1685" s="4"/>
      <c r="E1685" s="4"/>
      <c r="F1685" s="5"/>
    </row>
    <row r="1686" spans="2:6" ht="8.4499999999999993" customHeight="1" x14ac:dyDescent="0.2">
      <c r="B1686" s="70" t="s">
        <v>1542</v>
      </c>
      <c r="C1686" s="4"/>
      <c r="D1686" s="4"/>
      <c r="E1686" s="4"/>
      <c r="F1686" s="5"/>
    </row>
    <row r="1687" spans="2:6" ht="8.4499999999999993" customHeight="1" x14ac:dyDescent="0.2">
      <c r="B1687" s="70" t="s">
        <v>846</v>
      </c>
      <c r="C1687" s="4"/>
      <c r="D1687" s="4"/>
      <c r="E1687" s="4"/>
      <c r="F1687" s="5"/>
    </row>
    <row r="1688" spans="2:6" ht="8.4499999999999993" customHeight="1" x14ac:dyDescent="0.2">
      <c r="B1688" s="70" t="s">
        <v>614</v>
      </c>
      <c r="C1688" s="4"/>
      <c r="D1688" s="4"/>
      <c r="E1688" s="4"/>
      <c r="F1688" s="5"/>
    </row>
    <row r="1689" spans="2:6" ht="8.4499999999999993" customHeight="1" x14ac:dyDescent="0.2">
      <c r="B1689" s="70" t="s">
        <v>1334</v>
      </c>
      <c r="C1689" s="4"/>
      <c r="D1689" s="4"/>
      <c r="E1689" s="4"/>
      <c r="F1689" s="5"/>
    </row>
    <row r="1690" spans="2:6" ht="8.4499999999999993" customHeight="1" x14ac:dyDescent="0.2">
      <c r="B1690" s="70" t="s">
        <v>972</v>
      </c>
      <c r="C1690" s="71">
        <f>D1690+E1690+F1690</f>
        <v>12601</v>
      </c>
      <c r="D1690" s="4">
        <v>6353</v>
      </c>
      <c r="E1690" s="4">
        <v>3977</v>
      </c>
      <c r="F1690" s="5">
        <v>2271</v>
      </c>
    </row>
    <row r="1691" spans="2:6" ht="8.4499999999999993" customHeight="1" x14ac:dyDescent="0.2">
      <c r="B1691" s="61" t="s">
        <v>1542</v>
      </c>
      <c r="C1691" s="8"/>
      <c r="D1691" s="8"/>
      <c r="E1691" s="8"/>
      <c r="F1691" s="9"/>
    </row>
    <row r="1692" spans="2:6" x14ac:dyDescent="0.2">
      <c r="B1692" s="10"/>
      <c r="C1692" s="10"/>
      <c r="D1692" s="10"/>
      <c r="E1692" s="10"/>
      <c r="F1692" s="10"/>
    </row>
  </sheetData>
  <mergeCells count="1">
    <mergeCell ref="B1:F2"/>
  </mergeCells>
  <phoneticPr fontId="5" type="noConversion"/>
  <pageMargins left="0.98425196850393704" right="7.874015748031496E-2" top="0.47244094488188976" bottom="0.59055118110236215" header="0.5" footer="0.5"/>
  <pageSetup paperSize="9" scale="85" orientation="landscape" copies="0"/>
  <headerFooter alignWithMargins="0"/>
  <rowBreaks count="25" manualBreakCount="25">
    <brk id="69" min="2" max="6" man="1"/>
    <brk id="134" min="2" max="6" man="1"/>
    <brk id="199" min="2" max="6" man="1"/>
    <brk id="264" min="2" max="6" man="1"/>
    <brk id="329" min="2" max="6" man="1"/>
    <brk id="394" min="2" max="6" man="1"/>
    <brk id="459" min="2" max="6" man="1"/>
    <brk id="524" min="2" max="6" man="1"/>
    <brk id="589" min="2" max="6" man="1"/>
    <brk id="654" min="2" max="6" man="1"/>
    <brk id="719" min="2" max="6" man="1"/>
    <brk id="784" min="2" max="6" man="1"/>
    <brk id="849" min="2" max="6" man="1"/>
    <brk id="914" min="2" max="6" man="1"/>
    <brk id="979" min="2" max="6" man="1"/>
    <brk id="1044" min="2" max="6" man="1"/>
    <brk id="1109" min="2" max="6" man="1"/>
    <brk id="1174" min="2" max="6" man="1"/>
    <brk id="1239" min="2" max="6" man="1"/>
    <brk id="1304" min="2" max="6" man="1"/>
    <brk id="1369" min="2" max="6" man="1"/>
    <brk id="1434" min="2" max="6" man="1"/>
    <brk id="1499" min="2" max="6" man="1"/>
    <brk id="1564" min="2" max="6" man="1"/>
    <brk id="1629" min="2" max="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28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7.140625" customWidth="1"/>
    <col min="3" max="3" width="30.85546875" customWidth="1"/>
    <col min="4" max="4" width="28.28515625" customWidth="1"/>
    <col min="5" max="5" width="10.28515625" customWidth="1"/>
    <col min="6" max="9" width="19.28515625" customWidth="1"/>
  </cols>
  <sheetData>
    <row r="1" spans="2:29" ht="24.95" customHeight="1" x14ac:dyDescent="0.2">
      <c r="B1" s="95" t="s">
        <v>738</v>
      </c>
      <c r="C1" s="95"/>
      <c r="D1" s="95"/>
      <c r="E1" s="95"/>
      <c r="F1" s="95"/>
      <c r="G1" s="95"/>
      <c r="H1" s="95"/>
      <c r="I1" s="95"/>
    </row>
    <row r="2" spans="2:29" ht="9.9499999999999993" customHeight="1" x14ac:dyDescent="0.2">
      <c r="B2" s="96"/>
      <c r="C2" s="96"/>
      <c r="D2" s="96"/>
      <c r="E2" s="96"/>
      <c r="F2" s="96"/>
      <c r="G2" s="96"/>
      <c r="H2" s="96"/>
      <c r="I2" s="96"/>
    </row>
    <row r="3" spans="2:29" ht="22.35" customHeight="1" x14ac:dyDescent="0.2">
      <c r="B3" s="13" t="s">
        <v>393</v>
      </c>
      <c r="C3" s="2" t="s">
        <v>985</v>
      </c>
      <c r="D3" s="2" t="s">
        <v>1199</v>
      </c>
      <c r="E3" s="2" t="s">
        <v>559</v>
      </c>
      <c r="F3" s="2" t="s">
        <v>1486</v>
      </c>
      <c r="G3" s="2" t="s">
        <v>1310</v>
      </c>
      <c r="H3" s="2" t="s">
        <v>936</v>
      </c>
      <c r="I3" s="3" t="s">
        <v>108</v>
      </c>
      <c r="Z3" t="s">
        <v>963</v>
      </c>
      <c r="AA3" t="s">
        <v>1104</v>
      </c>
      <c r="AB3" t="s">
        <v>1528</v>
      </c>
      <c r="AC3" t="s">
        <v>1045</v>
      </c>
    </row>
    <row r="4" spans="2:29" ht="19.7" customHeight="1" x14ac:dyDescent="0.2">
      <c r="B4" s="15" t="s">
        <v>432</v>
      </c>
      <c r="C4" s="16" t="s">
        <v>1527</v>
      </c>
      <c r="D4" s="16" t="s">
        <v>1332</v>
      </c>
      <c r="E4" s="17" t="s">
        <v>1137</v>
      </c>
      <c r="F4" s="57">
        <f t="shared" ref="F4:F27" si="0">G4+H4+I4</f>
        <v>49729</v>
      </c>
      <c r="G4" s="57">
        <f>기계경비!AA4</f>
        <v>36248</v>
      </c>
      <c r="H4" s="57">
        <f>기계경비!AB4</f>
        <v>11417</v>
      </c>
      <c r="I4" s="64">
        <f>기계경비!AC4</f>
        <v>2064</v>
      </c>
      <c r="Z4" s="14">
        <v>49729</v>
      </c>
      <c r="AA4" s="14">
        <v>36248</v>
      </c>
      <c r="AB4" s="14">
        <v>11417</v>
      </c>
      <c r="AC4" s="14">
        <v>2064</v>
      </c>
    </row>
    <row r="5" spans="2:29" ht="19.7" customHeight="1" x14ac:dyDescent="0.2">
      <c r="B5" s="15" t="s">
        <v>1453</v>
      </c>
      <c r="C5" s="16" t="s">
        <v>1296</v>
      </c>
      <c r="D5" s="16" t="s">
        <v>404</v>
      </c>
      <c r="E5" s="17" t="s">
        <v>1137</v>
      </c>
      <c r="F5" s="57">
        <f t="shared" si="0"/>
        <v>2908</v>
      </c>
      <c r="G5" s="57">
        <f>기계경비!AA10</f>
        <v>0</v>
      </c>
      <c r="H5" s="57">
        <f>기계경비!AB10</f>
        <v>2650</v>
      </c>
      <c r="I5" s="64">
        <f>기계경비!AC10</f>
        <v>258</v>
      </c>
      <c r="Z5" s="14">
        <v>2908</v>
      </c>
      <c r="AB5" s="14">
        <v>2650</v>
      </c>
      <c r="AC5" s="14">
        <v>258</v>
      </c>
    </row>
    <row r="6" spans="2:29" ht="19.7" customHeight="1" x14ac:dyDescent="0.2">
      <c r="B6" s="15" t="s">
        <v>599</v>
      </c>
      <c r="C6" s="16" t="s">
        <v>11</v>
      </c>
      <c r="D6" s="16" t="s">
        <v>256</v>
      </c>
      <c r="E6" s="17" t="s">
        <v>1137</v>
      </c>
      <c r="F6" s="57">
        <f t="shared" si="0"/>
        <v>80123</v>
      </c>
      <c r="G6" s="57">
        <f>기계경비!AA15</f>
        <v>49778</v>
      </c>
      <c r="H6" s="57">
        <f>기계경비!AB15</f>
        <v>20359</v>
      </c>
      <c r="I6" s="64">
        <f>기계경비!AC15</f>
        <v>9986</v>
      </c>
      <c r="Z6" s="14">
        <v>80123</v>
      </c>
      <c r="AA6" s="14">
        <v>49778</v>
      </c>
      <c r="AB6" s="14">
        <v>20359</v>
      </c>
      <c r="AC6" s="14">
        <v>9986</v>
      </c>
    </row>
    <row r="7" spans="2:29" ht="19.7" customHeight="1" x14ac:dyDescent="0.2">
      <c r="B7" s="15" t="s">
        <v>1194</v>
      </c>
      <c r="C7" s="16" t="s">
        <v>455</v>
      </c>
      <c r="D7" s="16" t="s">
        <v>1145</v>
      </c>
      <c r="E7" s="17" t="s">
        <v>1137</v>
      </c>
      <c r="F7" s="57">
        <f t="shared" si="0"/>
        <v>85669</v>
      </c>
      <c r="G7" s="57">
        <f>기계경비!AA21</f>
        <v>59020</v>
      </c>
      <c r="H7" s="57">
        <f>기계경비!AB21</f>
        <v>9767</v>
      </c>
      <c r="I7" s="64">
        <f>기계경비!AC21</f>
        <v>16882</v>
      </c>
      <c r="Z7" s="14">
        <v>85669</v>
      </c>
      <c r="AA7" s="14">
        <v>59020</v>
      </c>
      <c r="AB7" s="14">
        <v>9767</v>
      </c>
      <c r="AC7" s="14">
        <v>16882</v>
      </c>
    </row>
    <row r="8" spans="2:29" ht="19.7" customHeight="1" x14ac:dyDescent="0.2">
      <c r="B8" s="15" t="s">
        <v>486</v>
      </c>
      <c r="C8" s="16" t="s">
        <v>1302</v>
      </c>
      <c r="D8" s="16" t="s">
        <v>366</v>
      </c>
      <c r="E8" s="17" t="s">
        <v>1137</v>
      </c>
      <c r="F8" s="57">
        <f t="shared" si="0"/>
        <v>83081</v>
      </c>
      <c r="G8" s="57">
        <f>기계경비!AA28</f>
        <v>59020</v>
      </c>
      <c r="H8" s="57">
        <f>기계경비!AB28</f>
        <v>10188</v>
      </c>
      <c r="I8" s="64">
        <f>기계경비!AC28</f>
        <v>13873</v>
      </c>
      <c r="Z8" s="14">
        <v>83081</v>
      </c>
      <c r="AA8" s="14">
        <v>59020</v>
      </c>
      <c r="AB8" s="14">
        <v>10188</v>
      </c>
      <c r="AC8" s="14">
        <v>13873</v>
      </c>
    </row>
    <row r="9" spans="2:29" ht="19.7" customHeight="1" x14ac:dyDescent="0.2">
      <c r="B9" s="15" t="s">
        <v>1408</v>
      </c>
      <c r="C9" s="16" t="s">
        <v>1302</v>
      </c>
      <c r="D9" s="16" t="s">
        <v>210</v>
      </c>
      <c r="E9" s="17" t="s">
        <v>1137</v>
      </c>
      <c r="F9" s="57">
        <f t="shared" si="0"/>
        <v>85210</v>
      </c>
      <c r="G9" s="57">
        <f>기계경비!AA34</f>
        <v>59020</v>
      </c>
      <c r="H9" s="57">
        <f>기계경비!AB34</f>
        <v>10188</v>
      </c>
      <c r="I9" s="64">
        <f>기계경비!AC34</f>
        <v>16002</v>
      </c>
      <c r="Z9" s="14">
        <v>85210</v>
      </c>
      <c r="AA9" s="14">
        <v>59020</v>
      </c>
      <c r="AB9" s="14">
        <v>10188</v>
      </c>
      <c r="AC9" s="14">
        <v>16002</v>
      </c>
    </row>
    <row r="10" spans="2:29" ht="19.7" customHeight="1" x14ac:dyDescent="0.2">
      <c r="B10" s="15" t="s">
        <v>751</v>
      </c>
      <c r="C10" s="16" t="s">
        <v>1196</v>
      </c>
      <c r="D10" s="16" t="s">
        <v>164</v>
      </c>
      <c r="E10" s="17" t="s">
        <v>1137</v>
      </c>
      <c r="F10" s="57">
        <f t="shared" si="0"/>
        <v>117068</v>
      </c>
      <c r="G10" s="57">
        <f>기계경비!AA40</f>
        <v>59020</v>
      </c>
      <c r="H10" s="57">
        <f>기계경비!AB40</f>
        <v>36950</v>
      </c>
      <c r="I10" s="64">
        <f>기계경비!AC40</f>
        <v>21098</v>
      </c>
      <c r="Z10" s="14">
        <v>117068</v>
      </c>
      <c r="AA10" s="14">
        <v>59020</v>
      </c>
      <c r="AB10" s="14">
        <v>36950</v>
      </c>
      <c r="AC10" s="14">
        <v>21098</v>
      </c>
    </row>
    <row r="11" spans="2:29" ht="19.7" customHeight="1" x14ac:dyDescent="0.2">
      <c r="B11" s="15" t="s">
        <v>1416</v>
      </c>
      <c r="C11" s="16" t="s">
        <v>1171</v>
      </c>
      <c r="D11" s="16" t="s">
        <v>1297</v>
      </c>
      <c r="E11" s="17" t="s">
        <v>1137</v>
      </c>
      <c r="F11" s="57">
        <f t="shared" si="0"/>
        <v>42401</v>
      </c>
      <c r="G11" s="57">
        <f>기계경비!AA47</f>
        <v>36248</v>
      </c>
      <c r="H11" s="57">
        <f>기계경비!AB47</f>
        <v>4186</v>
      </c>
      <c r="I11" s="64">
        <f>기계경비!AC47</f>
        <v>1967</v>
      </c>
      <c r="Z11" s="14">
        <v>42401</v>
      </c>
      <c r="AA11" s="14">
        <v>36248</v>
      </c>
      <c r="AB11" s="14">
        <v>4186</v>
      </c>
      <c r="AC11" s="14">
        <v>1967</v>
      </c>
    </row>
    <row r="12" spans="2:29" ht="19.7" customHeight="1" x14ac:dyDescent="0.2">
      <c r="B12" s="15" t="s">
        <v>731</v>
      </c>
      <c r="C12" s="16" t="s">
        <v>172</v>
      </c>
      <c r="D12" s="16" t="s">
        <v>248</v>
      </c>
      <c r="E12" s="17" t="s">
        <v>1137</v>
      </c>
      <c r="F12" s="57">
        <f t="shared" si="0"/>
        <v>71201</v>
      </c>
      <c r="G12" s="57">
        <f>기계경비!AA53</f>
        <v>49778</v>
      </c>
      <c r="H12" s="57">
        <f>기계경비!AB53</f>
        <v>10306</v>
      </c>
      <c r="I12" s="64">
        <f>기계경비!AC53</f>
        <v>11117</v>
      </c>
      <c r="Z12" s="14">
        <v>71201</v>
      </c>
      <c r="AA12" s="14">
        <v>49778</v>
      </c>
      <c r="AB12" s="14">
        <v>10306</v>
      </c>
      <c r="AC12" s="14">
        <v>11117</v>
      </c>
    </row>
    <row r="13" spans="2:29" ht="19.7" customHeight="1" x14ac:dyDescent="0.2">
      <c r="B13" s="15" t="s">
        <v>173</v>
      </c>
      <c r="C13" s="16" t="s">
        <v>286</v>
      </c>
      <c r="D13" s="16" t="s">
        <v>273</v>
      </c>
      <c r="E13" s="17" t="s">
        <v>1137</v>
      </c>
      <c r="F13" s="57">
        <f t="shared" si="0"/>
        <v>99258</v>
      </c>
      <c r="G13" s="57">
        <f>기계경비!AA59</f>
        <v>59020</v>
      </c>
      <c r="H13" s="57">
        <f>기계경비!AB59</f>
        <v>8894</v>
      </c>
      <c r="I13" s="64">
        <f>기계경비!AC59</f>
        <v>31344</v>
      </c>
      <c r="Z13" s="14">
        <v>99258</v>
      </c>
      <c r="AA13" s="14">
        <v>59020</v>
      </c>
      <c r="AB13" s="14">
        <v>8894</v>
      </c>
      <c r="AC13" s="14">
        <v>31344</v>
      </c>
    </row>
    <row r="14" spans="2:29" ht="19.7" customHeight="1" x14ac:dyDescent="0.2">
      <c r="B14" s="15" t="s">
        <v>805</v>
      </c>
      <c r="C14" s="16" t="s">
        <v>711</v>
      </c>
      <c r="D14" s="16" t="s">
        <v>314</v>
      </c>
      <c r="E14" s="17" t="s">
        <v>1137</v>
      </c>
      <c r="F14" s="57">
        <f t="shared" si="0"/>
        <v>338711</v>
      </c>
      <c r="G14" s="57">
        <f>기계경비!AA65</f>
        <v>59020</v>
      </c>
      <c r="H14" s="57">
        <f>기계경비!AB65</f>
        <v>102946</v>
      </c>
      <c r="I14" s="64">
        <f>기계경비!AC65</f>
        <v>176745</v>
      </c>
      <c r="Z14" s="14">
        <v>338711</v>
      </c>
      <c r="AA14" s="14">
        <v>59020</v>
      </c>
      <c r="AB14" s="14">
        <v>102946</v>
      </c>
      <c r="AC14" s="14">
        <v>176745</v>
      </c>
    </row>
    <row r="15" spans="2:29" ht="19.7" customHeight="1" x14ac:dyDescent="0.2">
      <c r="B15" s="15" t="s">
        <v>303</v>
      </c>
      <c r="C15" s="16" t="s">
        <v>1152</v>
      </c>
      <c r="D15" s="16" t="s">
        <v>905</v>
      </c>
      <c r="E15" s="17" t="s">
        <v>1137</v>
      </c>
      <c r="F15" s="57">
        <f t="shared" si="0"/>
        <v>95558</v>
      </c>
      <c r="G15" s="57">
        <f>기계경비!AA71</f>
        <v>59020</v>
      </c>
      <c r="H15" s="57">
        <f>기계경비!AB71</f>
        <v>15034</v>
      </c>
      <c r="I15" s="64">
        <f>기계경비!AC71</f>
        <v>21504</v>
      </c>
      <c r="Z15" s="14">
        <v>95558</v>
      </c>
      <c r="AA15" s="14">
        <v>59020</v>
      </c>
      <c r="AB15" s="14">
        <v>15034</v>
      </c>
      <c r="AC15" s="14">
        <v>21504</v>
      </c>
    </row>
    <row r="16" spans="2:29" ht="19.7" customHeight="1" x14ac:dyDescent="0.2">
      <c r="B16" s="15" t="s">
        <v>976</v>
      </c>
      <c r="C16" s="16" t="s">
        <v>1401</v>
      </c>
      <c r="D16" s="16" t="s">
        <v>630</v>
      </c>
      <c r="E16" s="17" t="s">
        <v>1137</v>
      </c>
      <c r="F16" s="57">
        <f t="shared" si="0"/>
        <v>75012</v>
      </c>
      <c r="G16" s="57">
        <f>기계경비!AA78</f>
        <v>59020</v>
      </c>
      <c r="H16" s="57">
        <f>기계경비!AB78</f>
        <v>8487</v>
      </c>
      <c r="I16" s="64">
        <f>기계경비!AC78</f>
        <v>7505</v>
      </c>
      <c r="Z16" s="14">
        <v>75012</v>
      </c>
      <c r="AA16" s="14">
        <v>59020</v>
      </c>
      <c r="AB16" s="14">
        <v>8487</v>
      </c>
      <c r="AC16" s="14">
        <v>7505</v>
      </c>
    </row>
    <row r="17" spans="2:29" ht="19.7" customHeight="1" x14ac:dyDescent="0.2">
      <c r="B17" s="15" t="s">
        <v>47</v>
      </c>
      <c r="C17" s="16" t="s">
        <v>189</v>
      </c>
      <c r="D17" s="16" t="s">
        <v>482</v>
      </c>
      <c r="E17" s="17" t="s">
        <v>1137</v>
      </c>
      <c r="F17" s="57">
        <f t="shared" si="0"/>
        <v>141585</v>
      </c>
      <c r="G17" s="57">
        <f>기계경비!AA84</f>
        <v>59020</v>
      </c>
      <c r="H17" s="57">
        <f>기계경비!AB84</f>
        <v>23424</v>
      </c>
      <c r="I17" s="64">
        <f>기계경비!AC84</f>
        <v>59141</v>
      </c>
      <c r="Z17" s="14">
        <v>141585</v>
      </c>
      <c r="AA17" s="14">
        <v>59020</v>
      </c>
      <c r="AB17" s="14">
        <v>23424</v>
      </c>
      <c r="AC17" s="14">
        <v>59141</v>
      </c>
    </row>
    <row r="18" spans="2:29" ht="19.7" customHeight="1" x14ac:dyDescent="0.2">
      <c r="B18" s="15" t="s">
        <v>859</v>
      </c>
      <c r="C18" s="16" t="s">
        <v>961</v>
      </c>
      <c r="D18" s="16" t="s">
        <v>1257</v>
      </c>
      <c r="E18" s="17" t="s">
        <v>1137</v>
      </c>
      <c r="F18" s="57">
        <f t="shared" si="0"/>
        <v>90357</v>
      </c>
      <c r="G18" s="57">
        <f>기계경비!AA90</f>
        <v>59020</v>
      </c>
      <c r="H18" s="57">
        <f>기계경비!AB90</f>
        <v>18480</v>
      </c>
      <c r="I18" s="64">
        <f>기계경비!AC90</f>
        <v>12857</v>
      </c>
      <c r="Z18" s="14">
        <v>90357</v>
      </c>
      <c r="AA18" s="14">
        <v>59020</v>
      </c>
      <c r="AB18" s="14">
        <v>18480</v>
      </c>
      <c r="AC18" s="14">
        <v>12857</v>
      </c>
    </row>
    <row r="19" spans="2:29" ht="19.7" customHeight="1" x14ac:dyDescent="0.2">
      <c r="B19" s="15" t="s">
        <v>250</v>
      </c>
      <c r="C19" s="16" t="s">
        <v>1506</v>
      </c>
      <c r="D19" s="16" t="s">
        <v>1508</v>
      </c>
      <c r="E19" s="17" t="s">
        <v>1137</v>
      </c>
      <c r="F19" s="57">
        <f t="shared" si="0"/>
        <v>94726</v>
      </c>
      <c r="G19" s="57">
        <f>기계경비!AA96</f>
        <v>59020</v>
      </c>
      <c r="H19" s="57">
        <f>기계경비!AB96</f>
        <v>16570</v>
      </c>
      <c r="I19" s="64">
        <f>기계경비!AC96</f>
        <v>19136</v>
      </c>
      <c r="Z19" s="14">
        <v>94726</v>
      </c>
      <c r="AA19" s="14">
        <v>59020</v>
      </c>
      <c r="AB19" s="14">
        <v>16570</v>
      </c>
      <c r="AC19" s="14">
        <v>19136</v>
      </c>
    </row>
    <row r="20" spans="2:29" ht="19.7" customHeight="1" x14ac:dyDescent="0.2">
      <c r="B20" s="15" t="s">
        <v>1125</v>
      </c>
      <c r="C20" s="16" t="s">
        <v>1497</v>
      </c>
      <c r="D20" s="16" t="s">
        <v>1499</v>
      </c>
      <c r="E20" s="17" t="s">
        <v>1137</v>
      </c>
      <c r="F20" s="57">
        <f t="shared" si="0"/>
        <v>77992</v>
      </c>
      <c r="G20" s="57">
        <f>기계경비!AA102</f>
        <v>59020</v>
      </c>
      <c r="H20" s="57">
        <f>기계경비!AB102</f>
        <v>9935</v>
      </c>
      <c r="I20" s="64">
        <f>기계경비!AC102</f>
        <v>9037</v>
      </c>
      <c r="Z20" s="14">
        <v>77992</v>
      </c>
      <c r="AA20" s="14">
        <v>59020</v>
      </c>
      <c r="AB20" s="14">
        <v>9935</v>
      </c>
      <c r="AC20" s="14">
        <v>9037</v>
      </c>
    </row>
    <row r="21" spans="2:29" ht="19.7" customHeight="1" x14ac:dyDescent="0.2">
      <c r="B21" s="15" t="s">
        <v>262</v>
      </c>
      <c r="C21" s="16" t="s">
        <v>1181</v>
      </c>
      <c r="D21" s="16" t="s">
        <v>1100</v>
      </c>
      <c r="E21" s="17" t="s">
        <v>1137</v>
      </c>
      <c r="F21" s="57">
        <f t="shared" si="0"/>
        <v>98434</v>
      </c>
      <c r="G21" s="57">
        <f>기계경비!AA108</f>
        <v>59020</v>
      </c>
      <c r="H21" s="57">
        <f>기계경비!AB108</f>
        <v>22944</v>
      </c>
      <c r="I21" s="64">
        <f>기계경비!AC108</f>
        <v>16470</v>
      </c>
      <c r="Z21" s="14">
        <v>98434</v>
      </c>
      <c r="AA21" s="14">
        <v>59020</v>
      </c>
      <c r="AB21" s="14">
        <v>22944</v>
      </c>
      <c r="AC21" s="14">
        <v>16470</v>
      </c>
    </row>
    <row r="22" spans="2:29" ht="19.7" customHeight="1" x14ac:dyDescent="0.2">
      <c r="B22" s="15" t="s">
        <v>1101</v>
      </c>
      <c r="C22" s="16" t="s">
        <v>11</v>
      </c>
      <c r="D22" s="16" t="s">
        <v>341</v>
      </c>
      <c r="E22" s="17" t="s">
        <v>1137</v>
      </c>
      <c r="F22" s="57">
        <f t="shared" si="0"/>
        <v>97172</v>
      </c>
      <c r="G22" s="57">
        <f>기계경비!AA114</f>
        <v>49778</v>
      </c>
      <c r="H22" s="57">
        <f>기계경비!AB114</f>
        <v>28240</v>
      </c>
      <c r="I22" s="64">
        <f>기계경비!AC114</f>
        <v>19154</v>
      </c>
      <c r="Z22" s="14">
        <v>97172</v>
      </c>
      <c r="AA22" s="14">
        <v>49778</v>
      </c>
      <c r="AB22" s="14">
        <v>28240</v>
      </c>
      <c r="AC22" s="14">
        <v>19154</v>
      </c>
    </row>
    <row r="23" spans="2:29" ht="19.7" customHeight="1" x14ac:dyDescent="0.2">
      <c r="B23" s="15" t="s">
        <v>1333</v>
      </c>
      <c r="C23" s="16" t="s">
        <v>801</v>
      </c>
      <c r="D23" s="16" t="s">
        <v>1258</v>
      </c>
      <c r="E23" s="17" t="s">
        <v>1137</v>
      </c>
      <c r="F23" s="57">
        <f t="shared" si="0"/>
        <v>39213</v>
      </c>
      <c r="G23" s="57">
        <f>기계경비!AA120</f>
        <v>36248</v>
      </c>
      <c r="H23" s="57">
        <f>기계경비!AB120</f>
        <v>2161</v>
      </c>
      <c r="I23" s="64">
        <f>기계경비!AC120</f>
        <v>804</v>
      </c>
      <c r="Z23" s="14">
        <v>39213</v>
      </c>
      <c r="AA23" s="14">
        <v>36248</v>
      </c>
      <c r="AB23" s="14">
        <v>2161</v>
      </c>
      <c r="AC23" s="14">
        <v>804</v>
      </c>
    </row>
    <row r="24" spans="2:29" ht="19.7" customHeight="1" x14ac:dyDescent="0.2">
      <c r="B24" s="15" t="s">
        <v>450</v>
      </c>
      <c r="C24" s="16" t="s">
        <v>700</v>
      </c>
      <c r="D24" s="16" t="s">
        <v>1498</v>
      </c>
      <c r="E24" s="17" t="s">
        <v>1137</v>
      </c>
      <c r="F24" s="57">
        <f t="shared" si="0"/>
        <v>38906</v>
      </c>
      <c r="G24" s="57">
        <f>기계경비!AA126</f>
        <v>36248</v>
      </c>
      <c r="H24" s="57">
        <f>기계경비!AB126</f>
        <v>2038</v>
      </c>
      <c r="I24" s="64">
        <f>기계경비!AC126</f>
        <v>620</v>
      </c>
      <c r="Z24" s="14">
        <v>38906</v>
      </c>
      <c r="AA24" s="14">
        <v>36248</v>
      </c>
      <c r="AB24" s="14">
        <v>2038</v>
      </c>
      <c r="AC24" s="14">
        <v>620</v>
      </c>
    </row>
    <row r="25" spans="2:29" ht="19.7" customHeight="1" x14ac:dyDescent="0.2">
      <c r="B25" s="15" t="s">
        <v>1445</v>
      </c>
      <c r="C25" s="16" t="s">
        <v>676</v>
      </c>
      <c r="D25" s="16" t="s">
        <v>525</v>
      </c>
      <c r="E25" s="17" t="s">
        <v>1137</v>
      </c>
      <c r="F25" s="57">
        <f t="shared" si="0"/>
        <v>63039</v>
      </c>
      <c r="G25" s="57">
        <f>기계경비!AA132</f>
        <v>49778</v>
      </c>
      <c r="H25" s="57">
        <f>기계경비!AB132</f>
        <v>6739</v>
      </c>
      <c r="I25" s="64">
        <f>기계경비!AC132</f>
        <v>6522</v>
      </c>
      <c r="Z25" s="14">
        <v>63039</v>
      </c>
      <c r="AA25" s="14">
        <v>49778</v>
      </c>
      <c r="AB25" s="14">
        <v>6739</v>
      </c>
      <c r="AC25" s="14">
        <v>6522</v>
      </c>
    </row>
    <row r="26" spans="2:29" ht="19.7" customHeight="1" x14ac:dyDescent="0.2">
      <c r="B26" s="15" t="s">
        <v>624</v>
      </c>
      <c r="C26" s="16" t="s">
        <v>676</v>
      </c>
      <c r="D26" s="16" t="s">
        <v>442</v>
      </c>
      <c r="E26" s="17" t="s">
        <v>1137</v>
      </c>
      <c r="F26" s="57">
        <f t="shared" si="0"/>
        <v>69010</v>
      </c>
      <c r="G26" s="57">
        <f>기계경비!AA138</f>
        <v>49778</v>
      </c>
      <c r="H26" s="57">
        <f>기계경비!AB138</f>
        <v>11619</v>
      </c>
      <c r="I26" s="64">
        <f>기계경비!AC138</f>
        <v>7613</v>
      </c>
      <c r="Z26" s="14">
        <v>69010</v>
      </c>
      <c r="AA26" s="14">
        <v>49778</v>
      </c>
      <c r="AB26" s="14">
        <v>11619</v>
      </c>
      <c r="AC26" s="14">
        <v>7613</v>
      </c>
    </row>
    <row r="27" spans="2:29" ht="19.7" customHeight="1" x14ac:dyDescent="0.2">
      <c r="B27" s="20" t="s">
        <v>1165</v>
      </c>
      <c r="C27" s="21" t="s">
        <v>661</v>
      </c>
      <c r="D27" s="21" t="s">
        <v>1530</v>
      </c>
      <c r="E27" s="22" t="s">
        <v>1137</v>
      </c>
      <c r="F27" s="65">
        <f t="shared" si="0"/>
        <v>114956</v>
      </c>
      <c r="G27" s="65">
        <f>기계경비!AA144</f>
        <v>59020</v>
      </c>
      <c r="H27" s="65">
        <f>기계경비!AB144</f>
        <v>38622</v>
      </c>
      <c r="I27" s="66">
        <f>기계경비!AC144</f>
        <v>17314</v>
      </c>
      <c r="Z27" s="14">
        <v>114956</v>
      </c>
      <c r="AA27" s="14">
        <v>59020</v>
      </c>
      <c r="AB27" s="14">
        <v>38622</v>
      </c>
      <c r="AC27" s="14">
        <v>17314</v>
      </c>
    </row>
    <row r="28" spans="2:29" x14ac:dyDescent="0.2">
      <c r="B28" s="10"/>
      <c r="C28" s="10"/>
      <c r="D28" s="10"/>
      <c r="E28" s="10"/>
      <c r="F28" s="10"/>
      <c r="G28" s="10"/>
      <c r="H28" s="10"/>
      <c r="I28" s="10"/>
    </row>
  </sheetData>
  <mergeCells count="1">
    <mergeCell ref="B1:I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150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30.5703125" customWidth="1"/>
    <col min="3" max="3" width="25" customWidth="1"/>
    <col min="4" max="25" width="2" customWidth="1"/>
    <col min="26" max="26" width="11.140625" customWidth="1"/>
    <col min="27" max="29" width="10.42578125" customWidth="1"/>
    <col min="30" max="30" width="12.140625" customWidth="1"/>
  </cols>
  <sheetData>
    <row r="1" spans="2:30" ht="24.95" customHeight="1" x14ac:dyDescent="0.2">
      <c r="B1" s="95" t="s">
        <v>211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</row>
    <row r="2" spans="2:30" ht="9.9499999999999993" customHeight="1" x14ac:dyDescent="0.2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</row>
    <row r="3" spans="2:30" ht="22.35" customHeight="1" x14ac:dyDescent="0.2">
      <c r="B3" s="13" t="s">
        <v>1066</v>
      </c>
      <c r="C3" s="2" t="s">
        <v>0</v>
      </c>
      <c r="D3" s="94" t="s">
        <v>911</v>
      </c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1" t="s">
        <v>1486</v>
      </c>
      <c r="AA3" s="2" t="s">
        <v>1310</v>
      </c>
      <c r="AB3" s="2" t="s">
        <v>936</v>
      </c>
      <c r="AC3" s="2" t="s">
        <v>108</v>
      </c>
      <c r="AD3" s="3" t="s">
        <v>353</v>
      </c>
    </row>
    <row r="4" spans="2:30" ht="19.7" customHeight="1" x14ac:dyDescent="0.2">
      <c r="B4" s="53" t="s">
        <v>669</v>
      </c>
      <c r="C4" s="54" t="s">
        <v>1332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6">
        <f>AA4+AB4+AC4</f>
        <v>49729</v>
      </c>
      <c r="AA4" s="57">
        <f>TRUNC(AA5+AA6+AA7+AA8)</f>
        <v>36248</v>
      </c>
      <c r="AB4" s="57">
        <f>TRUNC(AB5+AB6+AB7+AB8)</f>
        <v>11417</v>
      </c>
      <c r="AC4" s="57">
        <f>TRUNC(AC5+AC6+AC7+AC8)</f>
        <v>2064</v>
      </c>
      <c r="AD4" s="58"/>
    </row>
    <row r="5" spans="2:30" ht="19.7" customHeight="1" x14ac:dyDescent="0.2">
      <c r="B5" s="59" t="s">
        <v>469</v>
      </c>
      <c r="C5" s="16" t="s">
        <v>1542</v>
      </c>
      <c r="D5" s="105">
        <v>3249000</v>
      </c>
      <c r="E5" s="105"/>
      <c r="F5" s="105"/>
      <c r="G5" s="105"/>
      <c r="H5" s="105"/>
      <c r="I5" s="105" t="s">
        <v>301</v>
      </c>
      <c r="J5" s="105"/>
      <c r="K5" s="105">
        <v>6354</v>
      </c>
      <c r="L5" s="105"/>
      <c r="M5" s="105"/>
      <c r="N5" s="55" t="s">
        <v>1303</v>
      </c>
      <c r="O5" s="105" t="s">
        <v>1390</v>
      </c>
      <c r="P5" s="105"/>
      <c r="Q5" s="105"/>
      <c r="R5" s="55"/>
      <c r="S5" s="55"/>
      <c r="T5" s="55"/>
      <c r="U5" s="55"/>
      <c r="V5" s="55"/>
      <c r="W5" s="55"/>
      <c r="X5" s="55"/>
      <c r="Y5" s="55"/>
      <c r="Z5" s="56">
        <f>AA5+AB5+AC5</f>
        <v>2064.4</v>
      </c>
      <c r="AA5" s="60"/>
      <c r="AB5" s="60"/>
      <c r="AC5" s="60">
        <f>TRUNC(D5*K5*0.0000001,1)</f>
        <v>2064.4</v>
      </c>
      <c r="AD5" s="19" t="s">
        <v>1189</v>
      </c>
    </row>
    <row r="6" spans="2:30" ht="19.7" customHeight="1" x14ac:dyDescent="0.2">
      <c r="B6" s="59" t="s">
        <v>1279</v>
      </c>
      <c r="C6" s="16" t="s">
        <v>6</v>
      </c>
      <c r="D6" s="106">
        <v>5.6</v>
      </c>
      <c r="E6" s="105"/>
      <c r="F6" s="105"/>
      <c r="G6" s="105"/>
      <c r="H6" s="55" t="s">
        <v>1225</v>
      </c>
      <c r="I6" s="55" t="s">
        <v>1303</v>
      </c>
      <c r="J6" s="105">
        <f>자재단가!R5</f>
        <v>1699</v>
      </c>
      <c r="K6" s="105"/>
      <c r="L6" s="105"/>
      <c r="M6" s="10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6">
        <f>AA6+AB6+AC6</f>
        <v>9514.4</v>
      </c>
      <c r="AA6" s="60"/>
      <c r="AB6" s="60">
        <f>TRUNC(D6*J6,1)</f>
        <v>9514.4</v>
      </c>
      <c r="AC6" s="60"/>
      <c r="AD6" s="19" t="s">
        <v>1542</v>
      </c>
    </row>
    <row r="7" spans="2:30" ht="19.7" customHeight="1" x14ac:dyDescent="0.2">
      <c r="B7" s="59" t="s">
        <v>127</v>
      </c>
      <c r="C7" s="16" t="s">
        <v>877</v>
      </c>
      <c r="D7" s="106">
        <v>20</v>
      </c>
      <c r="E7" s="105"/>
      <c r="F7" s="105"/>
      <c r="G7" s="105"/>
      <c r="H7" s="55" t="s">
        <v>315</v>
      </c>
      <c r="I7" s="55" t="s">
        <v>1303</v>
      </c>
      <c r="J7" s="105">
        <f>AB6</f>
        <v>9514.4</v>
      </c>
      <c r="K7" s="105"/>
      <c r="L7" s="105"/>
      <c r="M7" s="10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6">
        <f>AA7+AB7+AC7</f>
        <v>1902.8</v>
      </c>
      <c r="AA7" s="60"/>
      <c r="AB7" s="60">
        <f>TRUNC(D7/100*J7,1)</f>
        <v>1902.8</v>
      </c>
      <c r="AC7" s="60"/>
      <c r="AD7" s="19" t="s">
        <v>1542</v>
      </c>
    </row>
    <row r="8" spans="2:30" ht="19.7" customHeight="1" x14ac:dyDescent="0.2">
      <c r="B8" s="59" t="s">
        <v>771</v>
      </c>
      <c r="C8" s="16" t="s">
        <v>1542</v>
      </c>
      <c r="D8" s="107">
        <v>1</v>
      </c>
      <c r="E8" s="105"/>
      <c r="F8" s="105"/>
      <c r="G8" s="55" t="s">
        <v>1427</v>
      </c>
      <c r="H8" s="55" t="s">
        <v>1303</v>
      </c>
      <c r="I8" s="105">
        <f>노임단가!F6</f>
        <v>173995</v>
      </c>
      <c r="J8" s="105"/>
      <c r="K8" s="105"/>
      <c r="L8" s="105"/>
      <c r="M8" s="55" t="s">
        <v>1303</v>
      </c>
      <c r="N8" s="105" t="s">
        <v>1091</v>
      </c>
      <c r="O8" s="105"/>
      <c r="P8" s="105"/>
      <c r="Q8" s="105"/>
      <c r="R8" s="105"/>
      <c r="S8" s="105"/>
      <c r="T8" s="105"/>
      <c r="U8" s="105"/>
      <c r="V8" s="105"/>
      <c r="W8" s="55"/>
      <c r="X8" s="55"/>
      <c r="Y8" s="55"/>
      <c r="Z8" s="56">
        <f>AA8+AB8+AC8</f>
        <v>36248.9</v>
      </c>
      <c r="AA8" s="60">
        <f>TRUNC(D8*I8*기계경비적용기준!E21,1)</f>
        <v>36248.9</v>
      </c>
      <c r="AB8" s="60"/>
      <c r="AC8" s="60"/>
      <c r="AD8" s="19" t="s">
        <v>1542</v>
      </c>
    </row>
    <row r="9" spans="2:30" ht="19.7" customHeight="1" x14ac:dyDescent="0.2">
      <c r="B9" s="59" t="s">
        <v>1542</v>
      </c>
      <c r="C9" s="16" t="s">
        <v>1542</v>
      </c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24"/>
      <c r="AA9" s="18"/>
      <c r="AB9" s="18"/>
      <c r="AC9" s="18"/>
      <c r="AD9" s="19" t="s">
        <v>1542</v>
      </c>
    </row>
    <row r="10" spans="2:30" ht="19.7" customHeight="1" x14ac:dyDescent="0.2">
      <c r="B10" s="53" t="s">
        <v>1278</v>
      </c>
      <c r="C10" s="54" t="s">
        <v>404</v>
      </c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6">
        <f>AA10+AB10+AC10</f>
        <v>2908</v>
      </c>
      <c r="AA10" s="57">
        <f>TRUNC(AA11+AA12+AA13)</f>
        <v>0</v>
      </c>
      <c r="AB10" s="57">
        <f>TRUNC(AB11+AB12+AB13)</f>
        <v>2650</v>
      </c>
      <c r="AC10" s="57">
        <f>TRUNC(AC11+AC12+AC13)</f>
        <v>258</v>
      </c>
      <c r="AD10" s="58"/>
    </row>
    <row r="11" spans="2:30" ht="19.7" customHeight="1" x14ac:dyDescent="0.2">
      <c r="B11" s="59" t="s">
        <v>1021</v>
      </c>
      <c r="C11" s="16" t="s">
        <v>1542</v>
      </c>
      <c r="D11" s="105">
        <v>922000</v>
      </c>
      <c r="E11" s="105"/>
      <c r="F11" s="105"/>
      <c r="G11" s="105"/>
      <c r="H11" s="105"/>
      <c r="I11" s="105" t="s">
        <v>301</v>
      </c>
      <c r="J11" s="105"/>
      <c r="K11" s="105">
        <v>2799</v>
      </c>
      <c r="L11" s="105"/>
      <c r="M11" s="105"/>
      <c r="N11" s="55" t="s">
        <v>1303</v>
      </c>
      <c r="O11" s="105" t="s">
        <v>1390</v>
      </c>
      <c r="P11" s="105"/>
      <c r="Q11" s="105"/>
      <c r="R11" s="55"/>
      <c r="S11" s="55"/>
      <c r="T11" s="55"/>
      <c r="U11" s="55"/>
      <c r="V11" s="55"/>
      <c r="W11" s="55"/>
      <c r="X11" s="55"/>
      <c r="Y11" s="55"/>
      <c r="Z11" s="56">
        <f>AA11+AB11+AC11</f>
        <v>258</v>
      </c>
      <c r="AA11" s="60"/>
      <c r="AB11" s="60"/>
      <c r="AC11" s="60">
        <f>TRUNC(D11*K11*0.0000001,1)</f>
        <v>258</v>
      </c>
      <c r="AD11" s="19" t="s">
        <v>1189</v>
      </c>
    </row>
    <row r="12" spans="2:30" ht="19.7" customHeight="1" x14ac:dyDescent="0.2">
      <c r="B12" s="59" t="s">
        <v>1279</v>
      </c>
      <c r="C12" s="16" t="s">
        <v>6</v>
      </c>
      <c r="D12" s="106">
        <v>1.3</v>
      </c>
      <c r="E12" s="105"/>
      <c r="F12" s="105"/>
      <c r="G12" s="105"/>
      <c r="H12" s="55" t="s">
        <v>1225</v>
      </c>
      <c r="I12" s="55" t="s">
        <v>1303</v>
      </c>
      <c r="J12" s="105">
        <f>자재단가!R5</f>
        <v>1699</v>
      </c>
      <c r="K12" s="105"/>
      <c r="L12" s="105"/>
      <c r="M12" s="10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6">
        <f>AA12+AB12+AC12</f>
        <v>2208.6999999999998</v>
      </c>
      <c r="AA12" s="60"/>
      <c r="AB12" s="60">
        <f>TRUNC(D12*J12,1)</f>
        <v>2208.6999999999998</v>
      </c>
      <c r="AC12" s="60"/>
      <c r="AD12" s="19" t="s">
        <v>1542</v>
      </c>
    </row>
    <row r="13" spans="2:30" ht="19.7" customHeight="1" x14ac:dyDescent="0.2">
      <c r="B13" s="59" t="s">
        <v>46</v>
      </c>
      <c r="C13" s="16" t="s">
        <v>877</v>
      </c>
      <c r="D13" s="106">
        <v>20</v>
      </c>
      <c r="E13" s="105"/>
      <c r="F13" s="105"/>
      <c r="G13" s="105"/>
      <c r="H13" s="55" t="s">
        <v>315</v>
      </c>
      <c r="I13" s="55" t="s">
        <v>1303</v>
      </c>
      <c r="J13" s="105">
        <f>AB12</f>
        <v>2208.6999999999998</v>
      </c>
      <c r="K13" s="105"/>
      <c r="L13" s="105"/>
      <c r="M13" s="10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6">
        <f>AA13+AB13+AC13</f>
        <v>441.7</v>
      </c>
      <c r="AA13" s="60"/>
      <c r="AB13" s="60">
        <f>TRUNC(D13/100*J13,1)</f>
        <v>441.7</v>
      </c>
      <c r="AC13" s="60"/>
      <c r="AD13" s="19" t="s">
        <v>1542</v>
      </c>
    </row>
    <row r="14" spans="2:30" ht="19.7" customHeight="1" x14ac:dyDescent="0.2">
      <c r="B14" s="59" t="s">
        <v>1542</v>
      </c>
      <c r="C14" s="16" t="s">
        <v>1542</v>
      </c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24"/>
      <c r="AA14" s="18"/>
      <c r="AB14" s="18"/>
      <c r="AC14" s="18"/>
      <c r="AD14" s="19" t="s">
        <v>1542</v>
      </c>
    </row>
    <row r="15" spans="2:30" ht="19.7" customHeight="1" x14ac:dyDescent="0.2">
      <c r="B15" s="53" t="s">
        <v>96</v>
      </c>
      <c r="C15" s="54" t="s">
        <v>256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6">
        <f>AA15+AB15+AC15</f>
        <v>80123</v>
      </c>
      <c r="AA15" s="57">
        <f>TRUNC(AA16+AA17+AA18+AA19)</f>
        <v>49778</v>
      </c>
      <c r="AB15" s="57">
        <f>TRUNC(AB16+AB17+AB18+AB19)</f>
        <v>20359</v>
      </c>
      <c r="AC15" s="57">
        <f>TRUNC(AC16+AC17+AC18+AC19)</f>
        <v>9986</v>
      </c>
      <c r="AD15" s="58"/>
    </row>
    <row r="16" spans="2:30" ht="19.7" customHeight="1" x14ac:dyDescent="0.2">
      <c r="B16" s="59" t="s">
        <v>469</v>
      </c>
      <c r="C16" s="16" t="s">
        <v>1542</v>
      </c>
      <c r="D16" s="105">
        <v>47263000</v>
      </c>
      <c r="E16" s="105"/>
      <c r="F16" s="105"/>
      <c r="G16" s="105"/>
      <c r="H16" s="105"/>
      <c r="I16" s="105" t="s">
        <v>301</v>
      </c>
      <c r="J16" s="105"/>
      <c r="K16" s="105">
        <v>2113</v>
      </c>
      <c r="L16" s="105"/>
      <c r="M16" s="105"/>
      <c r="N16" s="55" t="s">
        <v>1303</v>
      </c>
      <c r="O16" s="105" t="s">
        <v>1390</v>
      </c>
      <c r="P16" s="105"/>
      <c r="Q16" s="105"/>
      <c r="R16" s="55"/>
      <c r="S16" s="55"/>
      <c r="T16" s="55"/>
      <c r="U16" s="55"/>
      <c r="V16" s="55"/>
      <c r="W16" s="55"/>
      <c r="X16" s="55"/>
      <c r="Y16" s="55"/>
      <c r="Z16" s="56">
        <f>AA16+AB16+AC16</f>
        <v>9986.6</v>
      </c>
      <c r="AA16" s="60"/>
      <c r="AB16" s="60"/>
      <c r="AC16" s="60">
        <f>TRUNC(D16*K16*0.0000001,1)</f>
        <v>9986.6</v>
      </c>
      <c r="AD16" s="19" t="s">
        <v>1189</v>
      </c>
    </row>
    <row r="17" spans="2:30" ht="19.7" customHeight="1" x14ac:dyDescent="0.2">
      <c r="B17" s="59" t="s">
        <v>1279</v>
      </c>
      <c r="C17" s="16" t="s">
        <v>106</v>
      </c>
      <c r="D17" s="106">
        <v>9.3000000000000007</v>
      </c>
      <c r="E17" s="105"/>
      <c r="F17" s="105"/>
      <c r="G17" s="105"/>
      <c r="H17" s="55" t="s">
        <v>1225</v>
      </c>
      <c r="I17" s="55" t="s">
        <v>1303</v>
      </c>
      <c r="J17" s="105">
        <f>자재단가!R8</f>
        <v>1684</v>
      </c>
      <c r="K17" s="105"/>
      <c r="L17" s="105"/>
      <c r="M17" s="10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6">
        <f>AA17+AB17+AC17</f>
        <v>15661.2</v>
      </c>
      <c r="AA17" s="60"/>
      <c r="AB17" s="60">
        <f>TRUNC(D17*J17,1)</f>
        <v>15661.2</v>
      </c>
      <c r="AC17" s="60"/>
      <c r="AD17" s="19" t="s">
        <v>1542</v>
      </c>
    </row>
    <row r="18" spans="2:30" ht="19.7" customHeight="1" x14ac:dyDescent="0.2">
      <c r="B18" s="59" t="s">
        <v>127</v>
      </c>
      <c r="C18" s="16" t="s">
        <v>877</v>
      </c>
      <c r="D18" s="106">
        <v>30</v>
      </c>
      <c r="E18" s="105"/>
      <c r="F18" s="105"/>
      <c r="G18" s="105"/>
      <c r="H18" s="55" t="s">
        <v>315</v>
      </c>
      <c r="I18" s="55" t="s">
        <v>1303</v>
      </c>
      <c r="J18" s="105">
        <f>AB17</f>
        <v>15661.2</v>
      </c>
      <c r="K18" s="105"/>
      <c r="L18" s="105"/>
      <c r="M18" s="10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6">
        <f>AA18+AB18+AC18</f>
        <v>4698.3</v>
      </c>
      <c r="AA18" s="60"/>
      <c r="AB18" s="60">
        <f>TRUNC(D18/100*J18,1)</f>
        <v>4698.3</v>
      </c>
      <c r="AC18" s="60"/>
      <c r="AD18" s="19" t="s">
        <v>1542</v>
      </c>
    </row>
    <row r="19" spans="2:30" ht="19.7" customHeight="1" x14ac:dyDescent="0.2">
      <c r="B19" s="59" t="s">
        <v>121</v>
      </c>
      <c r="C19" s="16" t="s">
        <v>1542</v>
      </c>
      <c r="D19" s="107">
        <v>1</v>
      </c>
      <c r="E19" s="105"/>
      <c r="F19" s="105"/>
      <c r="G19" s="55" t="s">
        <v>1427</v>
      </c>
      <c r="H19" s="55" t="s">
        <v>1303</v>
      </c>
      <c r="I19" s="105">
        <f>노임단가!F7</f>
        <v>238936</v>
      </c>
      <c r="J19" s="105"/>
      <c r="K19" s="105"/>
      <c r="L19" s="105"/>
      <c r="M19" s="55" t="s">
        <v>1303</v>
      </c>
      <c r="N19" s="105" t="s">
        <v>1091</v>
      </c>
      <c r="O19" s="105"/>
      <c r="P19" s="105"/>
      <c r="Q19" s="105"/>
      <c r="R19" s="105"/>
      <c r="S19" s="105"/>
      <c r="T19" s="105"/>
      <c r="U19" s="105"/>
      <c r="V19" s="105"/>
      <c r="W19" s="55"/>
      <c r="X19" s="55"/>
      <c r="Y19" s="55"/>
      <c r="Z19" s="56">
        <f>AA19+AB19+AC19</f>
        <v>49778.3</v>
      </c>
      <c r="AA19" s="60">
        <f>TRUNC(D19*I19*기계경비적용기준!E21,1)</f>
        <v>49778.3</v>
      </c>
      <c r="AB19" s="60"/>
      <c r="AC19" s="60"/>
      <c r="AD19" s="19" t="s">
        <v>1542</v>
      </c>
    </row>
    <row r="20" spans="2:30" ht="19.7" customHeight="1" x14ac:dyDescent="0.2">
      <c r="B20" s="59" t="s">
        <v>1542</v>
      </c>
      <c r="C20" s="16" t="s">
        <v>1542</v>
      </c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24"/>
      <c r="AA20" s="18"/>
      <c r="AB20" s="18"/>
      <c r="AC20" s="18"/>
      <c r="AD20" s="19" t="s">
        <v>1542</v>
      </c>
    </row>
    <row r="21" spans="2:30" ht="19.7" customHeight="1" x14ac:dyDescent="0.2">
      <c r="B21" s="53" t="s">
        <v>468</v>
      </c>
      <c r="C21" s="54" t="s">
        <v>1145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6">
        <f t="shared" ref="Z21:Z26" si="0">AA21+AB21+AC21</f>
        <v>85669</v>
      </c>
      <c r="AA21" s="57">
        <f>TRUNC(AA22+AA23+AA24+AA25+AA26)</f>
        <v>59020</v>
      </c>
      <c r="AB21" s="57">
        <f>TRUNC(AB22+AB23+AB24+AB25+AB26)</f>
        <v>9767</v>
      </c>
      <c r="AC21" s="57">
        <f>TRUNC(AC22+AC23+AC24+AC25+AC26)</f>
        <v>16882</v>
      </c>
      <c r="AD21" s="58"/>
    </row>
    <row r="22" spans="2:30" ht="19.7" customHeight="1" x14ac:dyDescent="0.2">
      <c r="B22" s="59" t="s">
        <v>690</v>
      </c>
      <c r="C22" s="16" t="s">
        <v>1542</v>
      </c>
      <c r="D22" s="105">
        <v>66538000</v>
      </c>
      <c r="E22" s="105"/>
      <c r="F22" s="105"/>
      <c r="G22" s="105"/>
      <c r="H22" s="105"/>
      <c r="I22" s="105" t="s">
        <v>301</v>
      </c>
      <c r="J22" s="105"/>
      <c r="K22" s="105">
        <v>2085</v>
      </c>
      <c r="L22" s="105"/>
      <c r="M22" s="105"/>
      <c r="N22" s="55" t="s">
        <v>1303</v>
      </c>
      <c r="O22" s="105" t="s">
        <v>1390</v>
      </c>
      <c r="P22" s="105"/>
      <c r="Q22" s="105"/>
      <c r="R22" s="55"/>
      <c r="S22" s="55"/>
      <c r="T22" s="55"/>
      <c r="U22" s="55"/>
      <c r="V22" s="55"/>
      <c r="W22" s="55"/>
      <c r="X22" s="55"/>
      <c r="Y22" s="55"/>
      <c r="Z22" s="56">
        <f t="shared" si="0"/>
        <v>13873.1</v>
      </c>
      <c r="AA22" s="60"/>
      <c r="AB22" s="60"/>
      <c r="AC22" s="60">
        <f>TRUNC(D22*K22*0.0000001,1)</f>
        <v>13873.1</v>
      </c>
      <c r="AD22" s="19" t="s">
        <v>1189</v>
      </c>
    </row>
    <row r="23" spans="2:30" ht="19.7" customHeight="1" x14ac:dyDescent="0.2">
      <c r="B23" s="59" t="s">
        <v>1197</v>
      </c>
      <c r="C23" s="16" t="s">
        <v>1542</v>
      </c>
      <c r="D23" s="105">
        <v>4559000</v>
      </c>
      <c r="E23" s="105"/>
      <c r="F23" s="105"/>
      <c r="G23" s="105"/>
      <c r="H23" s="105"/>
      <c r="I23" s="105" t="s">
        <v>301</v>
      </c>
      <c r="J23" s="105"/>
      <c r="K23" s="105">
        <v>6601</v>
      </c>
      <c r="L23" s="105"/>
      <c r="M23" s="105"/>
      <c r="N23" s="55" t="s">
        <v>1303</v>
      </c>
      <c r="O23" s="105" t="s">
        <v>1390</v>
      </c>
      <c r="P23" s="105"/>
      <c r="Q23" s="105"/>
      <c r="R23" s="55"/>
      <c r="S23" s="55"/>
      <c r="T23" s="55"/>
      <c r="U23" s="55"/>
      <c r="V23" s="55"/>
      <c r="W23" s="55"/>
      <c r="X23" s="55"/>
      <c r="Y23" s="55"/>
      <c r="Z23" s="56">
        <f t="shared" si="0"/>
        <v>3009.3</v>
      </c>
      <c r="AA23" s="60"/>
      <c r="AB23" s="60"/>
      <c r="AC23" s="60">
        <f>TRUNC(D23*K23*0.0000001,1)</f>
        <v>3009.3</v>
      </c>
      <c r="AD23" s="19" t="s">
        <v>1189</v>
      </c>
    </row>
    <row r="24" spans="2:30" ht="19.7" customHeight="1" x14ac:dyDescent="0.2">
      <c r="B24" s="59" t="s">
        <v>1279</v>
      </c>
      <c r="C24" s="16" t="s">
        <v>106</v>
      </c>
      <c r="D24" s="106">
        <v>5</v>
      </c>
      <c r="E24" s="105"/>
      <c r="F24" s="105"/>
      <c r="G24" s="105"/>
      <c r="H24" s="55" t="s">
        <v>1225</v>
      </c>
      <c r="I24" s="55" t="s">
        <v>1303</v>
      </c>
      <c r="J24" s="105">
        <f>자재단가!R8</f>
        <v>1684</v>
      </c>
      <c r="K24" s="105"/>
      <c r="L24" s="105"/>
      <c r="M24" s="10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6">
        <f t="shared" si="0"/>
        <v>8420</v>
      </c>
      <c r="AA24" s="60"/>
      <c r="AB24" s="60">
        <f>TRUNC(D24*J24,1)</f>
        <v>8420</v>
      </c>
      <c r="AC24" s="60"/>
      <c r="AD24" s="19" t="s">
        <v>1542</v>
      </c>
    </row>
    <row r="25" spans="2:30" ht="19.7" customHeight="1" x14ac:dyDescent="0.2">
      <c r="B25" s="59" t="s">
        <v>127</v>
      </c>
      <c r="C25" s="16" t="s">
        <v>877</v>
      </c>
      <c r="D25" s="106">
        <v>16</v>
      </c>
      <c r="E25" s="105"/>
      <c r="F25" s="105"/>
      <c r="G25" s="105"/>
      <c r="H25" s="55" t="s">
        <v>315</v>
      </c>
      <c r="I25" s="55" t="s">
        <v>1303</v>
      </c>
      <c r="J25" s="105">
        <f>AB24</f>
        <v>8420</v>
      </c>
      <c r="K25" s="105"/>
      <c r="L25" s="105"/>
      <c r="M25" s="10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6">
        <f t="shared" si="0"/>
        <v>1347.2</v>
      </c>
      <c r="AA25" s="60"/>
      <c r="AB25" s="60">
        <f>TRUNC(D25/100*J25,1)</f>
        <v>1347.2</v>
      </c>
      <c r="AC25" s="60"/>
      <c r="AD25" s="19" t="s">
        <v>1542</v>
      </c>
    </row>
    <row r="26" spans="2:30" ht="19.7" customHeight="1" x14ac:dyDescent="0.2">
      <c r="B26" s="59" t="s">
        <v>352</v>
      </c>
      <c r="C26" s="16" t="s">
        <v>1542</v>
      </c>
      <c r="D26" s="107">
        <v>1</v>
      </c>
      <c r="E26" s="105"/>
      <c r="F26" s="105"/>
      <c r="G26" s="55" t="s">
        <v>1427</v>
      </c>
      <c r="H26" s="55" t="s">
        <v>1303</v>
      </c>
      <c r="I26" s="105">
        <f>노임단가!F8</f>
        <v>283297</v>
      </c>
      <c r="J26" s="105"/>
      <c r="K26" s="105"/>
      <c r="L26" s="105"/>
      <c r="M26" s="55" t="s">
        <v>1303</v>
      </c>
      <c r="N26" s="105" t="s">
        <v>1091</v>
      </c>
      <c r="O26" s="105"/>
      <c r="P26" s="105"/>
      <c r="Q26" s="105"/>
      <c r="R26" s="105"/>
      <c r="S26" s="105"/>
      <c r="T26" s="105"/>
      <c r="U26" s="105"/>
      <c r="V26" s="105"/>
      <c r="W26" s="55"/>
      <c r="X26" s="55"/>
      <c r="Y26" s="55"/>
      <c r="Z26" s="56">
        <f t="shared" si="0"/>
        <v>59020.2</v>
      </c>
      <c r="AA26" s="60">
        <f>TRUNC(D26*I26*기계경비적용기준!E21,1)</f>
        <v>59020.2</v>
      </c>
      <c r="AB26" s="60"/>
      <c r="AC26" s="60"/>
      <c r="AD26" s="19" t="s">
        <v>1542</v>
      </c>
    </row>
    <row r="27" spans="2:30" ht="19.7" customHeight="1" x14ac:dyDescent="0.2">
      <c r="B27" s="59" t="s">
        <v>1542</v>
      </c>
      <c r="C27" s="16" t="s">
        <v>1542</v>
      </c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24"/>
      <c r="AA27" s="18"/>
      <c r="AB27" s="18"/>
      <c r="AC27" s="18"/>
      <c r="AD27" s="19" t="s">
        <v>1542</v>
      </c>
    </row>
    <row r="28" spans="2:30" ht="19.7" customHeight="1" x14ac:dyDescent="0.2">
      <c r="B28" s="53" t="s">
        <v>1154</v>
      </c>
      <c r="C28" s="54" t="s">
        <v>366</v>
      </c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6">
        <f>AA28+AB28+AC28</f>
        <v>83081</v>
      </c>
      <c r="AA28" s="57">
        <f>TRUNC(AA29+AA30+AA31+AA32)</f>
        <v>59020</v>
      </c>
      <c r="AB28" s="57">
        <f>TRUNC(AB29+AB30+AB31+AB32)</f>
        <v>10188</v>
      </c>
      <c r="AC28" s="57">
        <f>TRUNC(AC29+AC30+AC31+AC32)</f>
        <v>13873</v>
      </c>
      <c r="AD28" s="58"/>
    </row>
    <row r="29" spans="2:30" ht="19.7" customHeight="1" x14ac:dyDescent="0.2">
      <c r="B29" s="59" t="s">
        <v>469</v>
      </c>
      <c r="C29" s="16" t="s">
        <v>1542</v>
      </c>
      <c r="D29" s="105">
        <v>66538000</v>
      </c>
      <c r="E29" s="105"/>
      <c r="F29" s="105"/>
      <c r="G29" s="105"/>
      <c r="H29" s="105"/>
      <c r="I29" s="105" t="s">
        <v>301</v>
      </c>
      <c r="J29" s="105"/>
      <c r="K29" s="105">
        <v>2085</v>
      </c>
      <c r="L29" s="105"/>
      <c r="M29" s="105"/>
      <c r="N29" s="55" t="s">
        <v>1303</v>
      </c>
      <c r="O29" s="105" t="s">
        <v>1390</v>
      </c>
      <c r="P29" s="105"/>
      <c r="Q29" s="105"/>
      <c r="R29" s="55"/>
      <c r="S29" s="55"/>
      <c r="T29" s="55"/>
      <c r="U29" s="55"/>
      <c r="V29" s="55"/>
      <c r="W29" s="55"/>
      <c r="X29" s="55"/>
      <c r="Y29" s="55"/>
      <c r="Z29" s="56">
        <f>AA29+AB29+AC29</f>
        <v>13873.1</v>
      </c>
      <c r="AA29" s="60"/>
      <c r="AB29" s="60"/>
      <c r="AC29" s="60">
        <f>TRUNC(D29*K29*0.0000001,1)</f>
        <v>13873.1</v>
      </c>
      <c r="AD29" s="19" t="s">
        <v>1189</v>
      </c>
    </row>
    <row r="30" spans="2:30" ht="19.7" customHeight="1" x14ac:dyDescent="0.2">
      <c r="B30" s="59" t="s">
        <v>1279</v>
      </c>
      <c r="C30" s="16" t="s">
        <v>106</v>
      </c>
      <c r="D30" s="106">
        <v>5</v>
      </c>
      <c r="E30" s="105"/>
      <c r="F30" s="105"/>
      <c r="G30" s="105"/>
      <c r="H30" s="55" t="s">
        <v>1225</v>
      </c>
      <c r="I30" s="55" t="s">
        <v>1303</v>
      </c>
      <c r="J30" s="105">
        <f>자재단가!R8</f>
        <v>1684</v>
      </c>
      <c r="K30" s="105"/>
      <c r="L30" s="105"/>
      <c r="M30" s="10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6">
        <f>AA30+AB30+AC30</f>
        <v>8420</v>
      </c>
      <c r="AA30" s="60"/>
      <c r="AB30" s="60">
        <f>TRUNC(D30*J30,1)</f>
        <v>8420</v>
      </c>
      <c r="AC30" s="60"/>
      <c r="AD30" s="19" t="s">
        <v>1542</v>
      </c>
    </row>
    <row r="31" spans="2:30" ht="19.7" customHeight="1" x14ac:dyDescent="0.2">
      <c r="B31" s="61" t="s">
        <v>127</v>
      </c>
      <c r="C31" s="21" t="s">
        <v>877</v>
      </c>
      <c r="D31" s="110">
        <v>21</v>
      </c>
      <c r="E31" s="108"/>
      <c r="F31" s="108"/>
      <c r="G31" s="108"/>
      <c r="H31" s="6" t="s">
        <v>315</v>
      </c>
      <c r="I31" s="6" t="s">
        <v>1303</v>
      </c>
      <c r="J31" s="108">
        <f>AB30</f>
        <v>8420</v>
      </c>
      <c r="K31" s="108"/>
      <c r="L31" s="108"/>
      <c r="M31" s="108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2">
        <f>AA31+AB31+AC31</f>
        <v>1768.2</v>
      </c>
      <c r="AA31" s="63"/>
      <c r="AB31" s="63">
        <f>TRUNC(D31/100*J31,1)</f>
        <v>1768.2</v>
      </c>
      <c r="AC31" s="63"/>
      <c r="AD31" s="23" t="s">
        <v>1542</v>
      </c>
    </row>
    <row r="32" spans="2:30" ht="19.7" customHeight="1" x14ac:dyDescent="0.2">
      <c r="B32" s="59" t="s">
        <v>352</v>
      </c>
      <c r="C32" s="16" t="s">
        <v>1542</v>
      </c>
      <c r="D32" s="107">
        <v>1</v>
      </c>
      <c r="E32" s="105"/>
      <c r="F32" s="105"/>
      <c r="G32" s="55" t="s">
        <v>1427</v>
      </c>
      <c r="H32" s="55" t="s">
        <v>1303</v>
      </c>
      <c r="I32" s="105">
        <f>노임단가!F8</f>
        <v>283297</v>
      </c>
      <c r="J32" s="105"/>
      <c r="K32" s="105"/>
      <c r="L32" s="105"/>
      <c r="M32" s="55" t="s">
        <v>1303</v>
      </c>
      <c r="N32" s="105" t="s">
        <v>1091</v>
      </c>
      <c r="O32" s="105"/>
      <c r="P32" s="105"/>
      <c r="Q32" s="105"/>
      <c r="R32" s="105"/>
      <c r="S32" s="105"/>
      <c r="T32" s="105"/>
      <c r="U32" s="105"/>
      <c r="V32" s="105"/>
      <c r="W32" s="55"/>
      <c r="X32" s="55"/>
      <c r="Y32" s="55"/>
      <c r="Z32" s="56">
        <f>AA32+AB32+AC32</f>
        <v>59020.2</v>
      </c>
      <c r="AA32" s="60">
        <f>TRUNC(D32*I32*기계경비적용기준!E21,1)</f>
        <v>59020.2</v>
      </c>
      <c r="AB32" s="60"/>
      <c r="AC32" s="60"/>
      <c r="AD32" s="19" t="s">
        <v>1542</v>
      </c>
    </row>
    <row r="33" spans="2:30" ht="19.7" customHeight="1" x14ac:dyDescent="0.2">
      <c r="B33" s="59" t="s">
        <v>1542</v>
      </c>
      <c r="C33" s="16" t="s">
        <v>1542</v>
      </c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24"/>
      <c r="AA33" s="18"/>
      <c r="AB33" s="18"/>
      <c r="AC33" s="18"/>
      <c r="AD33" s="19" t="s">
        <v>1542</v>
      </c>
    </row>
    <row r="34" spans="2:30" ht="19.7" customHeight="1" x14ac:dyDescent="0.2">
      <c r="B34" s="53" t="s">
        <v>1402</v>
      </c>
      <c r="C34" s="54" t="s">
        <v>210</v>
      </c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6">
        <f>AA34+AB34+AC34</f>
        <v>85210</v>
      </c>
      <c r="AA34" s="57">
        <f>TRUNC(AA35+AA36+AA37+AA38)</f>
        <v>59020</v>
      </c>
      <c r="AB34" s="57">
        <f>TRUNC(AB35+AB36+AB37+AB38)</f>
        <v>10188</v>
      </c>
      <c r="AC34" s="57">
        <f>TRUNC(AC35+AC36+AC37+AC38)</f>
        <v>16002</v>
      </c>
      <c r="AD34" s="58"/>
    </row>
    <row r="35" spans="2:30" ht="19.7" customHeight="1" x14ac:dyDescent="0.2">
      <c r="B35" s="59" t="s">
        <v>469</v>
      </c>
      <c r="C35" s="16" t="s">
        <v>1542</v>
      </c>
      <c r="D35" s="105">
        <v>66538000</v>
      </c>
      <c r="E35" s="105"/>
      <c r="F35" s="105"/>
      <c r="G35" s="105"/>
      <c r="H35" s="105"/>
      <c r="I35" s="105" t="s">
        <v>301</v>
      </c>
      <c r="J35" s="105"/>
      <c r="K35" s="105">
        <v>2405</v>
      </c>
      <c r="L35" s="105"/>
      <c r="M35" s="105"/>
      <c r="N35" s="55" t="s">
        <v>1303</v>
      </c>
      <c r="O35" s="105" t="s">
        <v>1390</v>
      </c>
      <c r="P35" s="105"/>
      <c r="Q35" s="105"/>
      <c r="R35" s="55"/>
      <c r="S35" s="55"/>
      <c r="T35" s="55"/>
      <c r="U35" s="55"/>
      <c r="V35" s="55"/>
      <c r="W35" s="55"/>
      <c r="X35" s="55"/>
      <c r="Y35" s="55"/>
      <c r="Z35" s="56">
        <f>AA35+AB35+AC35</f>
        <v>16002.3</v>
      </c>
      <c r="AA35" s="60"/>
      <c r="AB35" s="60"/>
      <c r="AC35" s="60">
        <f>TRUNC(D35*K35*0.0000001,1)</f>
        <v>16002.3</v>
      </c>
      <c r="AD35" s="19" t="s">
        <v>1189</v>
      </c>
    </row>
    <row r="36" spans="2:30" ht="19.7" customHeight="1" x14ac:dyDescent="0.2">
      <c r="B36" s="59" t="s">
        <v>1279</v>
      </c>
      <c r="C36" s="16" t="s">
        <v>106</v>
      </c>
      <c r="D36" s="106">
        <v>5</v>
      </c>
      <c r="E36" s="105"/>
      <c r="F36" s="105"/>
      <c r="G36" s="105"/>
      <c r="H36" s="55" t="s">
        <v>1225</v>
      </c>
      <c r="I36" s="55" t="s">
        <v>1303</v>
      </c>
      <c r="J36" s="105">
        <f>자재단가!R8</f>
        <v>1684</v>
      </c>
      <c r="K36" s="105"/>
      <c r="L36" s="105"/>
      <c r="M36" s="10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6">
        <f>AA36+AB36+AC36</f>
        <v>8420</v>
      </c>
      <c r="AA36" s="60"/>
      <c r="AB36" s="60">
        <f>TRUNC(D36*J36,1)</f>
        <v>8420</v>
      </c>
      <c r="AC36" s="60"/>
      <c r="AD36" s="19" t="s">
        <v>1542</v>
      </c>
    </row>
    <row r="37" spans="2:30" ht="19.7" customHeight="1" x14ac:dyDescent="0.2">
      <c r="B37" s="59" t="s">
        <v>127</v>
      </c>
      <c r="C37" s="16" t="s">
        <v>877</v>
      </c>
      <c r="D37" s="106">
        <v>21</v>
      </c>
      <c r="E37" s="105"/>
      <c r="F37" s="105"/>
      <c r="G37" s="105"/>
      <c r="H37" s="55" t="s">
        <v>315</v>
      </c>
      <c r="I37" s="55" t="s">
        <v>1303</v>
      </c>
      <c r="J37" s="105">
        <f>AB36</f>
        <v>8420</v>
      </c>
      <c r="K37" s="105"/>
      <c r="L37" s="105"/>
      <c r="M37" s="10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6">
        <f>AA37+AB37+AC37</f>
        <v>1768.2</v>
      </c>
      <c r="AA37" s="60"/>
      <c r="AB37" s="60">
        <f>TRUNC(D37/100*J37,1)</f>
        <v>1768.2</v>
      </c>
      <c r="AC37" s="60"/>
      <c r="AD37" s="19" t="s">
        <v>1542</v>
      </c>
    </row>
    <row r="38" spans="2:30" ht="19.7" customHeight="1" x14ac:dyDescent="0.2">
      <c r="B38" s="59" t="s">
        <v>352</v>
      </c>
      <c r="C38" s="16" t="s">
        <v>1542</v>
      </c>
      <c r="D38" s="107">
        <v>1</v>
      </c>
      <c r="E38" s="105"/>
      <c r="F38" s="105"/>
      <c r="G38" s="55" t="s">
        <v>1427</v>
      </c>
      <c r="H38" s="55" t="s">
        <v>1303</v>
      </c>
      <c r="I38" s="105">
        <f>노임단가!F8</f>
        <v>283297</v>
      </c>
      <c r="J38" s="105"/>
      <c r="K38" s="105"/>
      <c r="L38" s="105"/>
      <c r="M38" s="55" t="s">
        <v>1303</v>
      </c>
      <c r="N38" s="105" t="s">
        <v>1091</v>
      </c>
      <c r="O38" s="105"/>
      <c r="P38" s="105"/>
      <c r="Q38" s="105"/>
      <c r="R38" s="105"/>
      <c r="S38" s="105"/>
      <c r="T38" s="105"/>
      <c r="U38" s="105"/>
      <c r="V38" s="105"/>
      <c r="W38" s="55"/>
      <c r="X38" s="55"/>
      <c r="Y38" s="55"/>
      <c r="Z38" s="56">
        <f>AA38+AB38+AC38</f>
        <v>59020.2</v>
      </c>
      <c r="AA38" s="60">
        <f>TRUNC(D38*I38*기계경비적용기준!E21,1)</f>
        <v>59020.2</v>
      </c>
      <c r="AB38" s="60"/>
      <c r="AC38" s="60"/>
      <c r="AD38" s="19" t="s">
        <v>1542</v>
      </c>
    </row>
    <row r="39" spans="2:30" ht="19.7" customHeight="1" x14ac:dyDescent="0.2">
      <c r="B39" s="59" t="s">
        <v>1542</v>
      </c>
      <c r="C39" s="16" t="s">
        <v>1542</v>
      </c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24"/>
      <c r="AA39" s="18"/>
      <c r="AB39" s="18"/>
      <c r="AC39" s="18"/>
      <c r="AD39" s="19" t="s">
        <v>1542</v>
      </c>
    </row>
    <row r="40" spans="2:30" ht="19.7" customHeight="1" x14ac:dyDescent="0.2">
      <c r="B40" s="53" t="s">
        <v>1246</v>
      </c>
      <c r="C40" s="54" t="s">
        <v>164</v>
      </c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6">
        <f t="shared" ref="Z40:Z45" si="1">AA40+AB40+AC40</f>
        <v>117068</v>
      </c>
      <c r="AA40" s="57">
        <f>TRUNC(AA41+AA42+AA43+AA44+AA45)</f>
        <v>59020</v>
      </c>
      <c r="AB40" s="57">
        <f>TRUNC(AB41+AB42+AB43+AB44+AB45)</f>
        <v>36950</v>
      </c>
      <c r="AC40" s="57">
        <f>TRUNC(AC41+AC42+AC43+AC44+AC45)</f>
        <v>21098</v>
      </c>
      <c r="AD40" s="58"/>
    </row>
    <row r="41" spans="2:30" ht="19.7" customHeight="1" x14ac:dyDescent="0.2">
      <c r="B41" s="59" t="s">
        <v>469</v>
      </c>
      <c r="C41" s="16" t="s">
        <v>1542</v>
      </c>
      <c r="D41" s="105">
        <v>90653000</v>
      </c>
      <c r="E41" s="105"/>
      <c r="F41" s="105"/>
      <c r="G41" s="105"/>
      <c r="H41" s="105"/>
      <c r="I41" s="105" t="s">
        <v>301</v>
      </c>
      <c r="J41" s="105"/>
      <c r="K41" s="105">
        <v>2279</v>
      </c>
      <c r="L41" s="105"/>
      <c r="M41" s="105"/>
      <c r="N41" s="55" t="s">
        <v>1303</v>
      </c>
      <c r="O41" s="105" t="s">
        <v>1390</v>
      </c>
      <c r="P41" s="105"/>
      <c r="Q41" s="105"/>
      <c r="R41" s="55"/>
      <c r="S41" s="55"/>
      <c r="T41" s="55"/>
      <c r="U41" s="55"/>
      <c r="V41" s="55"/>
      <c r="W41" s="55"/>
      <c r="X41" s="55"/>
      <c r="Y41" s="55"/>
      <c r="Z41" s="56">
        <f t="shared" si="1"/>
        <v>20659.8</v>
      </c>
      <c r="AA41" s="60"/>
      <c r="AB41" s="60"/>
      <c r="AC41" s="60">
        <f>TRUNC(D41*K41*0.0000001,1)</f>
        <v>20659.8</v>
      </c>
      <c r="AD41" s="19" t="s">
        <v>1189</v>
      </c>
    </row>
    <row r="42" spans="2:30" ht="19.7" customHeight="1" x14ac:dyDescent="0.2">
      <c r="B42" s="59" t="s">
        <v>729</v>
      </c>
      <c r="C42" s="16" t="s">
        <v>1542</v>
      </c>
      <c r="D42" s="105">
        <v>1634000</v>
      </c>
      <c r="E42" s="105"/>
      <c r="F42" s="105"/>
      <c r="G42" s="105"/>
      <c r="H42" s="105"/>
      <c r="I42" s="105" t="s">
        <v>301</v>
      </c>
      <c r="J42" s="105"/>
      <c r="K42" s="105">
        <v>2684</v>
      </c>
      <c r="L42" s="105"/>
      <c r="M42" s="105"/>
      <c r="N42" s="55" t="s">
        <v>1303</v>
      </c>
      <c r="O42" s="105" t="s">
        <v>1390</v>
      </c>
      <c r="P42" s="105"/>
      <c r="Q42" s="105"/>
      <c r="R42" s="55"/>
      <c r="S42" s="55"/>
      <c r="T42" s="55"/>
      <c r="U42" s="55"/>
      <c r="V42" s="55"/>
      <c r="W42" s="55"/>
      <c r="X42" s="55"/>
      <c r="Y42" s="55"/>
      <c r="Z42" s="56">
        <f t="shared" si="1"/>
        <v>438.5</v>
      </c>
      <c r="AA42" s="60"/>
      <c r="AB42" s="60"/>
      <c r="AC42" s="60">
        <f>TRUNC(D42*K42*0.0000001,1)</f>
        <v>438.5</v>
      </c>
      <c r="AD42" s="19" t="s">
        <v>1189</v>
      </c>
    </row>
    <row r="43" spans="2:30" ht="19.7" customHeight="1" x14ac:dyDescent="0.2">
      <c r="B43" s="59" t="s">
        <v>1279</v>
      </c>
      <c r="C43" s="16" t="s">
        <v>106</v>
      </c>
      <c r="D43" s="106">
        <v>15.9</v>
      </c>
      <c r="E43" s="105"/>
      <c r="F43" s="105"/>
      <c r="G43" s="105"/>
      <c r="H43" s="55" t="s">
        <v>1225</v>
      </c>
      <c r="I43" s="55" t="s">
        <v>1303</v>
      </c>
      <c r="J43" s="105">
        <f>자재단가!R8</f>
        <v>1684</v>
      </c>
      <c r="K43" s="105"/>
      <c r="L43" s="105"/>
      <c r="M43" s="10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6">
        <f t="shared" si="1"/>
        <v>26775.599999999999</v>
      </c>
      <c r="AA43" s="60"/>
      <c r="AB43" s="60">
        <f>TRUNC(D43*J43,1)</f>
        <v>26775.599999999999</v>
      </c>
      <c r="AC43" s="60"/>
      <c r="AD43" s="19" t="s">
        <v>1542</v>
      </c>
    </row>
    <row r="44" spans="2:30" ht="19.7" customHeight="1" x14ac:dyDescent="0.2">
      <c r="B44" s="59" t="s">
        <v>127</v>
      </c>
      <c r="C44" s="16" t="s">
        <v>877</v>
      </c>
      <c r="D44" s="106">
        <v>38</v>
      </c>
      <c r="E44" s="105"/>
      <c r="F44" s="105"/>
      <c r="G44" s="105"/>
      <c r="H44" s="55" t="s">
        <v>315</v>
      </c>
      <c r="I44" s="55" t="s">
        <v>1303</v>
      </c>
      <c r="J44" s="105">
        <f>AB43</f>
        <v>26775.599999999999</v>
      </c>
      <c r="K44" s="105"/>
      <c r="L44" s="105"/>
      <c r="M44" s="10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6">
        <f t="shared" si="1"/>
        <v>10174.700000000001</v>
      </c>
      <c r="AA44" s="60"/>
      <c r="AB44" s="60">
        <f>TRUNC(D44/100*J44,1)</f>
        <v>10174.700000000001</v>
      </c>
      <c r="AC44" s="60"/>
      <c r="AD44" s="19" t="s">
        <v>1542</v>
      </c>
    </row>
    <row r="45" spans="2:30" ht="19.7" customHeight="1" x14ac:dyDescent="0.2">
      <c r="B45" s="59" t="s">
        <v>352</v>
      </c>
      <c r="C45" s="16" t="s">
        <v>1542</v>
      </c>
      <c r="D45" s="107">
        <v>1</v>
      </c>
      <c r="E45" s="105"/>
      <c r="F45" s="105"/>
      <c r="G45" s="55" t="s">
        <v>1427</v>
      </c>
      <c r="H45" s="55" t="s">
        <v>1303</v>
      </c>
      <c r="I45" s="105">
        <f>노임단가!F8</f>
        <v>283297</v>
      </c>
      <c r="J45" s="105"/>
      <c r="K45" s="105"/>
      <c r="L45" s="105"/>
      <c r="M45" s="55" t="s">
        <v>1303</v>
      </c>
      <c r="N45" s="105" t="s">
        <v>1091</v>
      </c>
      <c r="O45" s="105"/>
      <c r="P45" s="105"/>
      <c r="Q45" s="105"/>
      <c r="R45" s="105"/>
      <c r="S45" s="105"/>
      <c r="T45" s="105"/>
      <c r="U45" s="105"/>
      <c r="V45" s="105"/>
      <c r="W45" s="55"/>
      <c r="X45" s="55"/>
      <c r="Y45" s="55"/>
      <c r="Z45" s="56">
        <f t="shared" si="1"/>
        <v>59020.2</v>
      </c>
      <c r="AA45" s="60">
        <f>TRUNC(D45*I45*기계경비적용기준!E21,1)</f>
        <v>59020.2</v>
      </c>
      <c r="AB45" s="60"/>
      <c r="AC45" s="60"/>
      <c r="AD45" s="19" t="s">
        <v>1542</v>
      </c>
    </row>
    <row r="46" spans="2:30" ht="19.7" customHeight="1" x14ac:dyDescent="0.2">
      <c r="B46" s="59" t="s">
        <v>1542</v>
      </c>
      <c r="C46" s="16" t="s">
        <v>1542</v>
      </c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24"/>
      <c r="AA46" s="18"/>
      <c r="AB46" s="18"/>
      <c r="AC46" s="18"/>
      <c r="AD46" s="19" t="s">
        <v>1542</v>
      </c>
    </row>
    <row r="47" spans="2:30" ht="19.7" customHeight="1" x14ac:dyDescent="0.2">
      <c r="B47" s="53" t="s">
        <v>1037</v>
      </c>
      <c r="C47" s="54" t="s">
        <v>1297</v>
      </c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6">
        <f>AA47+AB47+AC47</f>
        <v>42401</v>
      </c>
      <c r="AA47" s="57">
        <f>TRUNC(AA48+AA49+AA50+AA51)</f>
        <v>36248</v>
      </c>
      <c r="AB47" s="57">
        <f>TRUNC(AB48+AB49+AB50+AB51)</f>
        <v>4186</v>
      </c>
      <c r="AC47" s="57">
        <f>TRUNC(AC48+AC49+AC50+AC51)</f>
        <v>1967</v>
      </c>
      <c r="AD47" s="58"/>
    </row>
    <row r="48" spans="2:30" ht="19.7" customHeight="1" x14ac:dyDescent="0.2">
      <c r="B48" s="59" t="s">
        <v>469</v>
      </c>
      <c r="C48" s="16" t="s">
        <v>1542</v>
      </c>
      <c r="D48" s="105">
        <v>6966000</v>
      </c>
      <c r="E48" s="105"/>
      <c r="F48" s="105"/>
      <c r="G48" s="105"/>
      <c r="H48" s="105"/>
      <c r="I48" s="105" t="s">
        <v>301</v>
      </c>
      <c r="J48" s="105"/>
      <c r="K48" s="105">
        <v>2825</v>
      </c>
      <c r="L48" s="105"/>
      <c r="M48" s="105"/>
      <c r="N48" s="55" t="s">
        <v>1303</v>
      </c>
      <c r="O48" s="105" t="s">
        <v>1390</v>
      </c>
      <c r="P48" s="105"/>
      <c r="Q48" s="105"/>
      <c r="R48" s="55"/>
      <c r="S48" s="55"/>
      <c r="T48" s="55"/>
      <c r="U48" s="55"/>
      <c r="V48" s="55"/>
      <c r="W48" s="55"/>
      <c r="X48" s="55"/>
      <c r="Y48" s="55"/>
      <c r="Z48" s="56">
        <f>AA48+AB48+AC48</f>
        <v>1967.8</v>
      </c>
      <c r="AA48" s="60"/>
      <c r="AB48" s="60"/>
      <c r="AC48" s="60">
        <f>TRUNC(D48*K48*0.0000001,1)</f>
        <v>1967.8</v>
      </c>
      <c r="AD48" s="19" t="s">
        <v>1189</v>
      </c>
    </row>
    <row r="49" spans="2:30" ht="19.7" customHeight="1" x14ac:dyDescent="0.2">
      <c r="B49" s="59" t="s">
        <v>1279</v>
      </c>
      <c r="C49" s="16" t="s">
        <v>106</v>
      </c>
      <c r="D49" s="106">
        <v>2.2000000000000002</v>
      </c>
      <c r="E49" s="105"/>
      <c r="F49" s="105"/>
      <c r="G49" s="105"/>
      <c r="H49" s="55" t="s">
        <v>1225</v>
      </c>
      <c r="I49" s="55" t="s">
        <v>1303</v>
      </c>
      <c r="J49" s="105">
        <f>자재단가!R8</f>
        <v>1684</v>
      </c>
      <c r="K49" s="105"/>
      <c r="L49" s="105"/>
      <c r="M49" s="10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6">
        <f>AA49+AB49+AC49</f>
        <v>3704.8</v>
      </c>
      <c r="AA49" s="60"/>
      <c r="AB49" s="60">
        <f>TRUNC(D49*J49,1)</f>
        <v>3704.8</v>
      </c>
      <c r="AC49" s="60"/>
      <c r="AD49" s="19" t="s">
        <v>1542</v>
      </c>
    </row>
    <row r="50" spans="2:30" ht="19.7" customHeight="1" x14ac:dyDescent="0.2">
      <c r="B50" s="59" t="s">
        <v>127</v>
      </c>
      <c r="C50" s="16" t="s">
        <v>877</v>
      </c>
      <c r="D50" s="106">
        <v>13</v>
      </c>
      <c r="E50" s="105"/>
      <c r="F50" s="105"/>
      <c r="G50" s="105"/>
      <c r="H50" s="55" t="s">
        <v>315</v>
      </c>
      <c r="I50" s="55" t="s">
        <v>1303</v>
      </c>
      <c r="J50" s="105">
        <f>AB49</f>
        <v>3704.8</v>
      </c>
      <c r="K50" s="105"/>
      <c r="L50" s="105"/>
      <c r="M50" s="10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6">
        <f>AA50+AB50+AC50</f>
        <v>481.6</v>
      </c>
      <c r="AA50" s="60"/>
      <c r="AB50" s="60">
        <f>TRUNC(D50/100*J50,1)</f>
        <v>481.6</v>
      </c>
      <c r="AC50" s="60"/>
      <c r="AD50" s="19" t="s">
        <v>1542</v>
      </c>
    </row>
    <row r="51" spans="2:30" ht="19.7" customHeight="1" x14ac:dyDescent="0.2">
      <c r="B51" s="59" t="s">
        <v>771</v>
      </c>
      <c r="C51" s="16" t="s">
        <v>1542</v>
      </c>
      <c r="D51" s="107">
        <v>1</v>
      </c>
      <c r="E51" s="105"/>
      <c r="F51" s="105"/>
      <c r="G51" s="55" t="s">
        <v>1427</v>
      </c>
      <c r="H51" s="55" t="s">
        <v>1303</v>
      </c>
      <c r="I51" s="105">
        <f>노임단가!F6</f>
        <v>173995</v>
      </c>
      <c r="J51" s="105"/>
      <c r="K51" s="105"/>
      <c r="L51" s="105"/>
      <c r="M51" s="55" t="s">
        <v>1303</v>
      </c>
      <c r="N51" s="105" t="s">
        <v>1091</v>
      </c>
      <c r="O51" s="105"/>
      <c r="P51" s="105"/>
      <c r="Q51" s="105"/>
      <c r="R51" s="105"/>
      <c r="S51" s="105"/>
      <c r="T51" s="105"/>
      <c r="U51" s="105"/>
      <c r="V51" s="105"/>
      <c r="W51" s="55"/>
      <c r="X51" s="55"/>
      <c r="Y51" s="55"/>
      <c r="Z51" s="56">
        <f>AA51+AB51+AC51</f>
        <v>36248.9</v>
      </c>
      <c r="AA51" s="60">
        <f>TRUNC(D51*I51*기계경비적용기준!E21,1)</f>
        <v>36248.9</v>
      </c>
      <c r="AB51" s="60"/>
      <c r="AC51" s="60"/>
      <c r="AD51" s="19" t="s">
        <v>1542</v>
      </c>
    </row>
    <row r="52" spans="2:30" ht="19.7" customHeight="1" x14ac:dyDescent="0.2">
      <c r="B52" s="59" t="s">
        <v>1542</v>
      </c>
      <c r="C52" s="16" t="s">
        <v>1542</v>
      </c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24"/>
      <c r="AA52" s="18"/>
      <c r="AB52" s="18"/>
      <c r="AC52" s="18"/>
      <c r="AD52" s="19" t="s">
        <v>1542</v>
      </c>
    </row>
    <row r="53" spans="2:30" ht="19.7" customHeight="1" x14ac:dyDescent="0.2">
      <c r="B53" s="53" t="s">
        <v>1073</v>
      </c>
      <c r="C53" s="54" t="s">
        <v>248</v>
      </c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6">
        <f>AA53+AB53+AC53</f>
        <v>71201</v>
      </c>
      <c r="AA53" s="57">
        <f>TRUNC(AA54+AA55+AA56+AA57)</f>
        <v>49778</v>
      </c>
      <c r="AB53" s="57">
        <f>TRUNC(AB54+AB55+AB56+AB57)</f>
        <v>10306</v>
      </c>
      <c r="AC53" s="57">
        <f>TRUNC(AC54+AC55+AC56+AC57)</f>
        <v>11117</v>
      </c>
      <c r="AD53" s="58"/>
    </row>
    <row r="54" spans="2:30" ht="19.7" customHeight="1" x14ac:dyDescent="0.2">
      <c r="B54" s="59" t="s">
        <v>1205</v>
      </c>
      <c r="C54" s="16" t="s">
        <v>1542</v>
      </c>
      <c r="D54" s="105">
        <v>42791000</v>
      </c>
      <c r="E54" s="105"/>
      <c r="F54" s="105"/>
      <c r="G54" s="105"/>
      <c r="H54" s="105"/>
      <c r="I54" s="105" t="s">
        <v>301</v>
      </c>
      <c r="J54" s="105"/>
      <c r="K54" s="105">
        <v>2598</v>
      </c>
      <c r="L54" s="105"/>
      <c r="M54" s="105"/>
      <c r="N54" s="55" t="s">
        <v>1303</v>
      </c>
      <c r="O54" s="105" t="s">
        <v>1390</v>
      </c>
      <c r="P54" s="105"/>
      <c r="Q54" s="105"/>
      <c r="R54" s="55"/>
      <c r="S54" s="55"/>
      <c r="T54" s="55"/>
      <c r="U54" s="55"/>
      <c r="V54" s="55"/>
      <c r="W54" s="55"/>
      <c r="X54" s="55"/>
      <c r="Y54" s="55"/>
      <c r="Z54" s="56">
        <f>AA54+AB54+AC54</f>
        <v>11117.1</v>
      </c>
      <c r="AA54" s="60"/>
      <c r="AB54" s="60"/>
      <c r="AC54" s="60">
        <f>TRUNC(D54*K54*0.0000001,1)</f>
        <v>11117.1</v>
      </c>
      <c r="AD54" s="19" t="s">
        <v>1189</v>
      </c>
    </row>
    <row r="55" spans="2:30" ht="19.7" customHeight="1" x14ac:dyDescent="0.2">
      <c r="B55" s="59" t="s">
        <v>1279</v>
      </c>
      <c r="C55" s="16" t="s">
        <v>242</v>
      </c>
      <c r="D55" s="106">
        <v>5.0999999999999996</v>
      </c>
      <c r="E55" s="105"/>
      <c r="F55" s="105"/>
      <c r="G55" s="105"/>
      <c r="H55" s="55" t="s">
        <v>1225</v>
      </c>
      <c r="I55" s="55" t="s">
        <v>1303</v>
      </c>
      <c r="J55" s="105">
        <f>자재단가!R8</f>
        <v>1684</v>
      </c>
      <c r="K55" s="105"/>
      <c r="L55" s="105"/>
      <c r="M55" s="10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6">
        <f>AA55+AB55+AC55</f>
        <v>8588.4</v>
      </c>
      <c r="AA55" s="60"/>
      <c r="AB55" s="60">
        <f>TRUNC(D55*J55,1)</f>
        <v>8588.4</v>
      </c>
      <c r="AC55" s="60"/>
      <c r="AD55" s="19" t="s">
        <v>1542</v>
      </c>
    </row>
    <row r="56" spans="2:30" ht="19.7" customHeight="1" x14ac:dyDescent="0.2">
      <c r="B56" s="59" t="s">
        <v>46</v>
      </c>
      <c r="C56" s="16" t="s">
        <v>877</v>
      </c>
      <c r="D56" s="106">
        <v>20</v>
      </c>
      <c r="E56" s="105"/>
      <c r="F56" s="105"/>
      <c r="G56" s="105"/>
      <c r="H56" s="55" t="s">
        <v>315</v>
      </c>
      <c r="I56" s="55" t="s">
        <v>1303</v>
      </c>
      <c r="J56" s="105">
        <f>AB55</f>
        <v>8588.4</v>
      </c>
      <c r="K56" s="105"/>
      <c r="L56" s="105"/>
      <c r="M56" s="10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6">
        <f>AA56+AB56+AC56</f>
        <v>1717.6</v>
      </c>
      <c r="AA56" s="60"/>
      <c r="AB56" s="60">
        <f>TRUNC(D56/100*J56,1)</f>
        <v>1717.6</v>
      </c>
      <c r="AC56" s="60"/>
      <c r="AD56" s="19" t="s">
        <v>1542</v>
      </c>
    </row>
    <row r="57" spans="2:30" ht="19.7" customHeight="1" x14ac:dyDescent="0.2">
      <c r="B57" s="59" t="s">
        <v>121</v>
      </c>
      <c r="C57" s="16" t="s">
        <v>1542</v>
      </c>
      <c r="D57" s="107">
        <v>1</v>
      </c>
      <c r="E57" s="105"/>
      <c r="F57" s="105"/>
      <c r="G57" s="55" t="s">
        <v>1427</v>
      </c>
      <c r="H57" s="55" t="s">
        <v>1303</v>
      </c>
      <c r="I57" s="105">
        <f>노임단가!F7</f>
        <v>238936</v>
      </c>
      <c r="J57" s="105"/>
      <c r="K57" s="105"/>
      <c r="L57" s="105"/>
      <c r="M57" s="55" t="s">
        <v>1303</v>
      </c>
      <c r="N57" s="105" t="s">
        <v>1091</v>
      </c>
      <c r="O57" s="105"/>
      <c r="P57" s="105"/>
      <c r="Q57" s="105"/>
      <c r="R57" s="105"/>
      <c r="S57" s="105"/>
      <c r="T57" s="105"/>
      <c r="U57" s="105"/>
      <c r="V57" s="105"/>
      <c r="W57" s="55"/>
      <c r="X57" s="55"/>
      <c r="Y57" s="55"/>
      <c r="Z57" s="56">
        <f>AA57+AB57+AC57</f>
        <v>49778.3</v>
      </c>
      <c r="AA57" s="60">
        <f>TRUNC(D57*I57*기계경비적용기준!E21,1)</f>
        <v>49778.3</v>
      </c>
      <c r="AB57" s="60"/>
      <c r="AC57" s="60"/>
      <c r="AD57" s="19" t="s">
        <v>1542</v>
      </c>
    </row>
    <row r="58" spans="2:30" ht="19.7" customHeight="1" x14ac:dyDescent="0.2">
      <c r="B58" s="61" t="s">
        <v>1542</v>
      </c>
      <c r="C58" s="21" t="s">
        <v>1542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7"/>
      <c r="AA58" s="8"/>
      <c r="AB58" s="8"/>
      <c r="AC58" s="8"/>
      <c r="AD58" s="23" t="s">
        <v>1542</v>
      </c>
    </row>
    <row r="59" spans="2:30" ht="19.7" customHeight="1" x14ac:dyDescent="0.2">
      <c r="B59" s="53" t="s">
        <v>1507</v>
      </c>
      <c r="C59" s="54" t="s">
        <v>273</v>
      </c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6">
        <f>AA59+AB59+AC59</f>
        <v>99258</v>
      </c>
      <c r="AA59" s="57">
        <f>TRUNC(AA60+AA61+AA62+AA63)</f>
        <v>59020</v>
      </c>
      <c r="AB59" s="57">
        <f>TRUNC(AB60+AB61+AB62+AB63)</f>
        <v>8894</v>
      </c>
      <c r="AC59" s="57">
        <f>TRUNC(AC60+AC61+AC62+AC63)</f>
        <v>31344</v>
      </c>
      <c r="AD59" s="58"/>
    </row>
    <row r="60" spans="2:30" ht="19.7" customHeight="1" x14ac:dyDescent="0.2">
      <c r="B60" s="59" t="s">
        <v>469</v>
      </c>
      <c r="C60" s="16" t="s">
        <v>1542</v>
      </c>
      <c r="D60" s="105">
        <v>136400000</v>
      </c>
      <c r="E60" s="105"/>
      <c r="F60" s="105"/>
      <c r="G60" s="105"/>
      <c r="H60" s="105"/>
      <c r="I60" s="105" t="s">
        <v>301</v>
      </c>
      <c r="J60" s="105"/>
      <c r="K60" s="105">
        <v>2298</v>
      </c>
      <c r="L60" s="105"/>
      <c r="M60" s="105"/>
      <c r="N60" s="55" t="s">
        <v>1303</v>
      </c>
      <c r="O60" s="105" t="s">
        <v>1390</v>
      </c>
      <c r="P60" s="105"/>
      <c r="Q60" s="105"/>
      <c r="R60" s="55"/>
      <c r="S60" s="55"/>
      <c r="T60" s="55"/>
      <c r="U60" s="55"/>
      <c r="V60" s="55"/>
      <c r="W60" s="55"/>
      <c r="X60" s="55"/>
      <c r="Y60" s="55"/>
      <c r="Z60" s="56">
        <f>AA60+AB60+AC60</f>
        <v>31344.7</v>
      </c>
      <c r="AA60" s="60"/>
      <c r="AB60" s="60"/>
      <c r="AC60" s="60">
        <f>TRUNC(D60*K60*0.0000001,1)</f>
        <v>31344.7</v>
      </c>
      <c r="AD60" s="19" t="s">
        <v>1189</v>
      </c>
    </row>
    <row r="61" spans="2:30" ht="19.7" customHeight="1" x14ac:dyDescent="0.2">
      <c r="B61" s="59" t="s">
        <v>1279</v>
      </c>
      <c r="C61" s="16" t="s">
        <v>106</v>
      </c>
      <c r="D61" s="106">
        <v>3.8</v>
      </c>
      <c r="E61" s="105"/>
      <c r="F61" s="105"/>
      <c r="G61" s="105"/>
      <c r="H61" s="55" t="s">
        <v>1225</v>
      </c>
      <c r="I61" s="55" t="s">
        <v>1303</v>
      </c>
      <c r="J61" s="105">
        <f>자재단가!R8</f>
        <v>1684</v>
      </c>
      <c r="K61" s="105"/>
      <c r="L61" s="105"/>
      <c r="M61" s="10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6">
        <f>AA61+AB61+AC61</f>
        <v>6399.2</v>
      </c>
      <c r="AA61" s="60"/>
      <c r="AB61" s="60">
        <f>TRUNC(D61*J61,1)</f>
        <v>6399.2</v>
      </c>
      <c r="AC61" s="60"/>
      <c r="AD61" s="19" t="s">
        <v>1542</v>
      </c>
    </row>
    <row r="62" spans="2:30" ht="19.7" customHeight="1" x14ac:dyDescent="0.2">
      <c r="B62" s="59" t="s">
        <v>127</v>
      </c>
      <c r="C62" s="16" t="s">
        <v>877</v>
      </c>
      <c r="D62" s="106">
        <v>39</v>
      </c>
      <c r="E62" s="105"/>
      <c r="F62" s="105"/>
      <c r="G62" s="105"/>
      <c r="H62" s="55" t="s">
        <v>315</v>
      </c>
      <c r="I62" s="55" t="s">
        <v>1303</v>
      </c>
      <c r="J62" s="105">
        <f>AB61</f>
        <v>6399.2</v>
      </c>
      <c r="K62" s="105"/>
      <c r="L62" s="105"/>
      <c r="M62" s="10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6">
        <f>AA62+AB62+AC62</f>
        <v>2495.6</v>
      </c>
      <c r="AA62" s="60"/>
      <c r="AB62" s="60">
        <f>TRUNC(D62/100*J62,1)</f>
        <v>2495.6</v>
      </c>
      <c r="AC62" s="60"/>
      <c r="AD62" s="19" t="s">
        <v>1542</v>
      </c>
    </row>
    <row r="63" spans="2:30" ht="19.7" customHeight="1" x14ac:dyDescent="0.2">
      <c r="B63" s="59" t="s">
        <v>352</v>
      </c>
      <c r="C63" s="16" t="s">
        <v>1542</v>
      </c>
      <c r="D63" s="107">
        <v>1</v>
      </c>
      <c r="E63" s="105"/>
      <c r="F63" s="105"/>
      <c r="G63" s="55" t="s">
        <v>1427</v>
      </c>
      <c r="H63" s="55" t="s">
        <v>1303</v>
      </c>
      <c r="I63" s="105">
        <f>노임단가!F8</f>
        <v>283297</v>
      </c>
      <c r="J63" s="105"/>
      <c r="K63" s="105"/>
      <c r="L63" s="105"/>
      <c r="M63" s="55" t="s">
        <v>1303</v>
      </c>
      <c r="N63" s="105" t="s">
        <v>1091</v>
      </c>
      <c r="O63" s="105"/>
      <c r="P63" s="105"/>
      <c r="Q63" s="105"/>
      <c r="R63" s="105"/>
      <c r="S63" s="105"/>
      <c r="T63" s="105"/>
      <c r="U63" s="105"/>
      <c r="V63" s="105"/>
      <c r="W63" s="55"/>
      <c r="X63" s="55"/>
      <c r="Y63" s="55"/>
      <c r="Z63" s="56">
        <f>AA63+AB63+AC63</f>
        <v>59020.2</v>
      </c>
      <c r="AA63" s="60">
        <f>TRUNC(D63*I63*기계경비적용기준!E21,1)</f>
        <v>59020.2</v>
      </c>
      <c r="AB63" s="60"/>
      <c r="AC63" s="60"/>
      <c r="AD63" s="19" t="s">
        <v>1542</v>
      </c>
    </row>
    <row r="64" spans="2:30" ht="19.7" customHeight="1" x14ac:dyDescent="0.2">
      <c r="B64" s="59" t="s">
        <v>1542</v>
      </c>
      <c r="C64" s="16" t="s">
        <v>1542</v>
      </c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24"/>
      <c r="AA64" s="18"/>
      <c r="AB64" s="18"/>
      <c r="AC64" s="18"/>
      <c r="AD64" s="19" t="s">
        <v>1542</v>
      </c>
    </row>
    <row r="65" spans="2:30" ht="19.7" customHeight="1" x14ac:dyDescent="0.2">
      <c r="B65" s="53" t="s">
        <v>526</v>
      </c>
      <c r="C65" s="54" t="s">
        <v>314</v>
      </c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6">
        <f>AA65+AB65+AC65</f>
        <v>338711</v>
      </c>
      <c r="AA65" s="57">
        <f>TRUNC(AA66+AA67+AA68+AA69)</f>
        <v>59020</v>
      </c>
      <c r="AB65" s="57">
        <f>TRUNC(AB66+AB67+AB68+AB69)</f>
        <v>102946</v>
      </c>
      <c r="AC65" s="57">
        <f>TRUNC(AC66+AC67+AC68+AC69)</f>
        <v>176745</v>
      </c>
      <c r="AD65" s="58"/>
    </row>
    <row r="66" spans="2:30" ht="19.7" customHeight="1" x14ac:dyDescent="0.2">
      <c r="B66" s="59" t="s">
        <v>469</v>
      </c>
      <c r="C66" s="16" t="s">
        <v>1542</v>
      </c>
      <c r="D66" s="105">
        <v>438356000</v>
      </c>
      <c r="E66" s="105"/>
      <c r="F66" s="105"/>
      <c r="G66" s="105"/>
      <c r="H66" s="105"/>
      <c r="I66" s="105" t="s">
        <v>301</v>
      </c>
      <c r="J66" s="105"/>
      <c r="K66" s="105">
        <v>4032</v>
      </c>
      <c r="L66" s="105"/>
      <c r="M66" s="105"/>
      <c r="N66" s="55" t="s">
        <v>1303</v>
      </c>
      <c r="O66" s="105" t="s">
        <v>1390</v>
      </c>
      <c r="P66" s="105"/>
      <c r="Q66" s="105"/>
      <c r="R66" s="55"/>
      <c r="S66" s="55"/>
      <c r="T66" s="55"/>
      <c r="U66" s="55"/>
      <c r="V66" s="55"/>
      <c r="W66" s="55"/>
      <c r="X66" s="55"/>
      <c r="Y66" s="55"/>
      <c r="Z66" s="56">
        <f>AA66+AB66+AC66</f>
        <v>176745.1</v>
      </c>
      <c r="AA66" s="60"/>
      <c r="AB66" s="60"/>
      <c r="AC66" s="60">
        <f>TRUNC(D66*K66*0.0000001,1)</f>
        <v>176745.1</v>
      </c>
      <c r="AD66" s="19" t="s">
        <v>1189</v>
      </c>
    </row>
    <row r="67" spans="2:30" ht="19.7" customHeight="1" x14ac:dyDescent="0.2">
      <c r="B67" s="59" t="s">
        <v>1279</v>
      </c>
      <c r="C67" s="16" t="s">
        <v>106</v>
      </c>
      <c r="D67" s="106">
        <v>52.7</v>
      </c>
      <c r="E67" s="105"/>
      <c r="F67" s="105"/>
      <c r="G67" s="105"/>
      <c r="H67" s="55" t="s">
        <v>1225</v>
      </c>
      <c r="I67" s="55" t="s">
        <v>1303</v>
      </c>
      <c r="J67" s="105">
        <f>자재단가!R8</f>
        <v>1684</v>
      </c>
      <c r="K67" s="105"/>
      <c r="L67" s="105"/>
      <c r="M67" s="10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6">
        <f>AA67+AB67+AC67</f>
        <v>88746.8</v>
      </c>
      <c r="AA67" s="60"/>
      <c r="AB67" s="60">
        <f>TRUNC(D67*J67,1)</f>
        <v>88746.8</v>
      </c>
      <c r="AC67" s="60"/>
      <c r="AD67" s="19" t="s">
        <v>1542</v>
      </c>
    </row>
    <row r="68" spans="2:30" ht="19.7" customHeight="1" x14ac:dyDescent="0.2">
      <c r="B68" s="59" t="s">
        <v>127</v>
      </c>
      <c r="C68" s="16" t="s">
        <v>877</v>
      </c>
      <c r="D68" s="106">
        <v>16</v>
      </c>
      <c r="E68" s="105"/>
      <c r="F68" s="105"/>
      <c r="G68" s="105"/>
      <c r="H68" s="55" t="s">
        <v>315</v>
      </c>
      <c r="I68" s="55" t="s">
        <v>1303</v>
      </c>
      <c r="J68" s="105">
        <f>AB67</f>
        <v>88746.8</v>
      </c>
      <c r="K68" s="105"/>
      <c r="L68" s="105"/>
      <c r="M68" s="10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6">
        <f>AA68+AB68+AC68</f>
        <v>14199.4</v>
      </c>
      <c r="AA68" s="60"/>
      <c r="AB68" s="60">
        <f>TRUNC(D68/100*J68,1)</f>
        <v>14199.4</v>
      </c>
      <c r="AC68" s="60"/>
      <c r="AD68" s="19" t="s">
        <v>1542</v>
      </c>
    </row>
    <row r="69" spans="2:30" ht="19.7" customHeight="1" x14ac:dyDescent="0.2">
      <c r="B69" s="59" t="s">
        <v>352</v>
      </c>
      <c r="C69" s="16" t="s">
        <v>1542</v>
      </c>
      <c r="D69" s="107">
        <v>1</v>
      </c>
      <c r="E69" s="105"/>
      <c r="F69" s="105"/>
      <c r="G69" s="55" t="s">
        <v>1427</v>
      </c>
      <c r="H69" s="55" t="s">
        <v>1303</v>
      </c>
      <c r="I69" s="105">
        <f>노임단가!F8</f>
        <v>283297</v>
      </c>
      <c r="J69" s="105"/>
      <c r="K69" s="105"/>
      <c r="L69" s="105"/>
      <c r="M69" s="55" t="s">
        <v>1303</v>
      </c>
      <c r="N69" s="105" t="s">
        <v>1091</v>
      </c>
      <c r="O69" s="105"/>
      <c r="P69" s="105"/>
      <c r="Q69" s="105"/>
      <c r="R69" s="105"/>
      <c r="S69" s="105"/>
      <c r="T69" s="105"/>
      <c r="U69" s="105"/>
      <c r="V69" s="105"/>
      <c r="W69" s="55"/>
      <c r="X69" s="55"/>
      <c r="Y69" s="55"/>
      <c r="Z69" s="56">
        <f>AA69+AB69+AC69</f>
        <v>59020.2</v>
      </c>
      <c r="AA69" s="60">
        <f>TRUNC(D69*I69*기계경비적용기준!E21,1)</f>
        <v>59020.2</v>
      </c>
      <c r="AB69" s="60"/>
      <c r="AC69" s="60"/>
      <c r="AD69" s="19" t="s">
        <v>1542</v>
      </c>
    </row>
    <row r="70" spans="2:30" ht="19.7" customHeight="1" x14ac:dyDescent="0.2">
      <c r="B70" s="59" t="s">
        <v>1542</v>
      </c>
      <c r="C70" s="16" t="s">
        <v>1542</v>
      </c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24"/>
      <c r="AA70" s="18"/>
      <c r="AB70" s="18"/>
      <c r="AC70" s="18"/>
      <c r="AD70" s="19" t="s">
        <v>1542</v>
      </c>
    </row>
    <row r="71" spans="2:30" ht="19.7" customHeight="1" x14ac:dyDescent="0.2">
      <c r="B71" s="53" t="s">
        <v>1164</v>
      </c>
      <c r="C71" s="54" t="s">
        <v>905</v>
      </c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6">
        <f t="shared" ref="Z71:Z76" si="2">AA71+AB71+AC71</f>
        <v>95558</v>
      </c>
      <c r="AA71" s="57">
        <f>TRUNC(AA72+AA73+AA74+AA75+AA76)</f>
        <v>59020</v>
      </c>
      <c r="AB71" s="57">
        <f>TRUNC(AB72+AB73+AB74+AB75+AB76)</f>
        <v>15034</v>
      </c>
      <c r="AC71" s="57">
        <f>TRUNC(AC72+AC73+AC74+AC75+AC76)</f>
        <v>21504</v>
      </c>
      <c r="AD71" s="58"/>
    </row>
    <row r="72" spans="2:30" ht="19.7" customHeight="1" x14ac:dyDescent="0.2">
      <c r="B72" s="59" t="s">
        <v>1477</v>
      </c>
      <c r="C72" s="16" t="s">
        <v>1542</v>
      </c>
      <c r="D72" s="105">
        <v>46576000</v>
      </c>
      <c r="E72" s="105"/>
      <c r="F72" s="105"/>
      <c r="G72" s="105"/>
      <c r="H72" s="105"/>
      <c r="I72" s="105" t="s">
        <v>301</v>
      </c>
      <c r="J72" s="105"/>
      <c r="K72" s="105">
        <v>2085</v>
      </c>
      <c r="L72" s="105"/>
      <c r="M72" s="105"/>
      <c r="N72" s="55" t="s">
        <v>1303</v>
      </c>
      <c r="O72" s="105" t="s">
        <v>1390</v>
      </c>
      <c r="P72" s="105"/>
      <c r="Q72" s="105"/>
      <c r="R72" s="55"/>
      <c r="S72" s="55"/>
      <c r="T72" s="55"/>
      <c r="U72" s="55"/>
      <c r="V72" s="55"/>
      <c r="W72" s="55"/>
      <c r="X72" s="55"/>
      <c r="Y72" s="55"/>
      <c r="Z72" s="56">
        <f t="shared" si="2"/>
        <v>9711</v>
      </c>
      <c r="AA72" s="60"/>
      <c r="AB72" s="60"/>
      <c r="AC72" s="60">
        <f>TRUNC(D72*K72*0.0000001,1)</f>
        <v>9711</v>
      </c>
      <c r="AD72" s="19" t="s">
        <v>1189</v>
      </c>
    </row>
    <row r="73" spans="2:30" ht="19.7" customHeight="1" x14ac:dyDescent="0.2">
      <c r="B73" s="59" t="s">
        <v>546</v>
      </c>
      <c r="C73" s="16" t="s">
        <v>1542</v>
      </c>
      <c r="D73" s="105">
        <v>29250000</v>
      </c>
      <c r="E73" s="105"/>
      <c r="F73" s="105"/>
      <c r="G73" s="105"/>
      <c r="H73" s="105"/>
      <c r="I73" s="105" t="s">
        <v>301</v>
      </c>
      <c r="J73" s="105"/>
      <c r="K73" s="105">
        <v>4032</v>
      </c>
      <c r="L73" s="105"/>
      <c r="M73" s="105"/>
      <c r="N73" s="55" t="s">
        <v>1303</v>
      </c>
      <c r="O73" s="105" t="s">
        <v>1390</v>
      </c>
      <c r="P73" s="105"/>
      <c r="Q73" s="105"/>
      <c r="R73" s="55"/>
      <c r="S73" s="55"/>
      <c r="T73" s="55"/>
      <c r="U73" s="55"/>
      <c r="V73" s="55"/>
      <c r="W73" s="55"/>
      <c r="X73" s="55"/>
      <c r="Y73" s="55"/>
      <c r="Z73" s="56">
        <f t="shared" si="2"/>
        <v>11793.6</v>
      </c>
      <c r="AA73" s="60"/>
      <c r="AB73" s="60"/>
      <c r="AC73" s="60">
        <f>TRUNC(D73*K73*0.0000001,1)</f>
        <v>11793.6</v>
      </c>
      <c r="AD73" s="19" t="s">
        <v>1189</v>
      </c>
    </row>
    <row r="74" spans="2:30" ht="19.7" customHeight="1" x14ac:dyDescent="0.2">
      <c r="B74" s="59" t="s">
        <v>1279</v>
      </c>
      <c r="C74" s="16" t="s">
        <v>106</v>
      </c>
      <c r="D74" s="106">
        <v>6.2</v>
      </c>
      <c r="E74" s="105"/>
      <c r="F74" s="105"/>
      <c r="G74" s="105"/>
      <c r="H74" s="55" t="s">
        <v>1225</v>
      </c>
      <c r="I74" s="55" t="s">
        <v>1303</v>
      </c>
      <c r="J74" s="105">
        <f>자재단가!R8</f>
        <v>1684</v>
      </c>
      <c r="K74" s="105"/>
      <c r="L74" s="105"/>
      <c r="M74" s="10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6">
        <f t="shared" si="2"/>
        <v>10440.799999999999</v>
      </c>
      <c r="AA74" s="60"/>
      <c r="AB74" s="60">
        <f>TRUNC(D74*J74,1)</f>
        <v>10440.799999999999</v>
      </c>
      <c r="AC74" s="60"/>
      <c r="AD74" s="19" t="s">
        <v>1542</v>
      </c>
    </row>
    <row r="75" spans="2:30" ht="19.7" customHeight="1" x14ac:dyDescent="0.2">
      <c r="B75" s="59" t="s">
        <v>127</v>
      </c>
      <c r="C75" s="16" t="s">
        <v>877</v>
      </c>
      <c r="D75" s="106">
        <v>44</v>
      </c>
      <c r="E75" s="105"/>
      <c r="F75" s="105"/>
      <c r="G75" s="105"/>
      <c r="H75" s="55" t="s">
        <v>315</v>
      </c>
      <c r="I75" s="55" t="s">
        <v>1303</v>
      </c>
      <c r="J75" s="105">
        <f>AB74</f>
        <v>10440.799999999999</v>
      </c>
      <c r="K75" s="105"/>
      <c r="L75" s="105"/>
      <c r="M75" s="10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6">
        <f t="shared" si="2"/>
        <v>4593.8999999999996</v>
      </c>
      <c r="AA75" s="60"/>
      <c r="AB75" s="60">
        <f>TRUNC(D75/100*J75,1)</f>
        <v>4593.8999999999996</v>
      </c>
      <c r="AC75" s="60"/>
      <c r="AD75" s="19" t="s">
        <v>1542</v>
      </c>
    </row>
    <row r="76" spans="2:30" ht="19.7" customHeight="1" x14ac:dyDescent="0.2">
      <c r="B76" s="59" t="s">
        <v>352</v>
      </c>
      <c r="C76" s="16" t="s">
        <v>1542</v>
      </c>
      <c r="D76" s="107">
        <v>1</v>
      </c>
      <c r="E76" s="105"/>
      <c r="F76" s="105"/>
      <c r="G76" s="55" t="s">
        <v>1427</v>
      </c>
      <c r="H76" s="55" t="s">
        <v>1303</v>
      </c>
      <c r="I76" s="105">
        <f>노임단가!F8</f>
        <v>283297</v>
      </c>
      <c r="J76" s="105"/>
      <c r="K76" s="105"/>
      <c r="L76" s="105"/>
      <c r="M76" s="55" t="s">
        <v>1303</v>
      </c>
      <c r="N76" s="105" t="s">
        <v>1091</v>
      </c>
      <c r="O76" s="105"/>
      <c r="P76" s="105"/>
      <c r="Q76" s="105"/>
      <c r="R76" s="105"/>
      <c r="S76" s="105"/>
      <c r="T76" s="105"/>
      <c r="U76" s="105"/>
      <c r="V76" s="105"/>
      <c r="W76" s="55"/>
      <c r="X76" s="55"/>
      <c r="Y76" s="55"/>
      <c r="Z76" s="56">
        <f t="shared" si="2"/>
        <v>59020.2</v>
      </c>
      <c r="AA76" s="60">
        <f>TRUNC(D76*I76*기계경비적용기준!E21,1)</f>
        <v>59020.2</v>
      </c>
      <c r="AB76" s="60"/>
      <c r="AC76" s="60"/>
      <c r="AD76" s="19" t="s">
        <v>1542</v>
      </c>
    </row>
    <row r="77" spans="2:30" ht="19.7" customHeight="1" x14ac:dyDescent="0.2">
      <c r="B77" s="59" t="s">
        <v>1542</v>
      </c>
      <c r="C77" s="16" t="s">
        <v>1542</v>
      </c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24"/>
      <c r="AA77" s="18"/>
      <c r="AB77" s="18"/>
      <c r="AC77" s="18"/>
      <c r="AD77" s="19" t="s">
        <v>1542</v>
      </c>
    </row>
    <row r="78" spans="2:30" ht="19.7" customHeight="1" x14ac:dyDescent="0.2">
      <c r="B78" s="53" t="s">
        <v>581</v>
      </c>
      <c r="C78" s="54" t="s">
        <v>630</v>
      </c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6">
        <f>AA78+AB78+AC78</f>
        <v>75012</v>
      </c>
      <c r="AA78" s="57">
        <f>TRUNC(AA79+AA80+AA81+AA82)</f>
        <v>59020</v>
      </c>
      <c r="AB78" s="57">
        <f>TRUNC(AB79+AB80+AB81+AB82)</f>
        <v>8487</v>
      </c>
      <c r="AC78" s="57">
        <f>TRUNC(AC79+AC80+AC81+AC82)</f>
        <v>7505</v>
      </c>
      <c r="AD78" s="58"/>
    </row>
    <row r="79" spans="2:30" ht="19.7" customHeight="1" x14ac:dyDescent="0.2">
      <c r="B79" s="59" t="s">
        <v>469</v>
      </c>
      <c r="C79" s="16" t="s">
        <v>1542</v>
      </c>
      <c r="D79" s="105">
        <v>35999000</v>
      </c>
      <c r="E79" s="105"/>
      <c r="F79" s="105"/>
      <c r="G79" s="105"/>
      <c r="H79" s="105"/>
      <c r="I79" s="105" t="s">
        <v>301</v>
      </c>
      <c r="J79" s="105"/>
      <c r="K79" s="105">
        <v>2085</v>
      </c>
      <c r="L79" s="105"/>
      <c r="M79" s="105"/>
      <c r="N79" s="55" t="s">
        <v>1303</v>
      </c>
      <c r="O79" s="105" t="s">
        <v>1390</v>
      </c>
      <c r="P79" s="105"/>
      <c r="Q79" s="105"/>
      <c r="R79" s="55"/>
      <c r="S79" s="55"/>
      <c r="T79" s="55"/>
      <c r="U79" s="55"/>
      <c r="V79" s="55"/>
      <c r="W79" s="55"/>
      <c r="X79" s="55"/>
      <c r="Y79" s="55"/>
      <c r="Z79" s="56">
        <f>AA79+AB79+AC79</f>
        <v>7505.7</v>
      </c>
      <c r="AA79" s="60"/>
      <c r="AB79" s="60"/>
      <c r="AC79" s="60">
        <f>TRUNC(D79*K79*0.0000001,1)</f>
        <v>7505.7</v>
      </c>
      <c r="AD79" s="19" t="s">
        <v>1189</v>
      </c>
    </row>
    <row r="80" spans="2:30" ht="19.7" customHeight="1" x14ac:dyDescent="0.2">
      <c r="B80" s="59" t="s">
        <v>1279</v>
      </c>
      <c r="C80" s="16" t="s">
        <v>106</v>
      </c>
      <c r="D80" s="106">
        <v>3.5</v>
      </c>
      <c r="E80" s="105"/>
      <c r="F80" s="105"/>
      <c r="G80" s="105"/>
      <c r="H80" s="55" t="s">
        <v>1225</v>
      </c>
      <c r="I80" s="55" t="s">
        <v>1303</v>
      </c>
      <c r="J80" s="105">
        <f>자재단가!R8</f>
        <v>1684</v>
      </c>
      <c r="K80" s="105"/>
      <c r="L80" s="105"/>
      <c r="M80" s="10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6">
        <f>AA80+AB80+AC80</f>
        <v>5894</v>
      </c>
      <c r="AA80" s="60"/>
      <c r="AB80" s="60">
        <f>TRUNC(D80*J80,1)</f>
        <v>5894</v>
      </c>
      <c r="AC80" s="60"/>
      <c r="AD80" s="19" t="s">
        <v>1542</v>
      </c>
    </row>
    <row r="81" spans="2:30" ht="19.7" customHeight="1" x14ac:dyDescent="0.2">
      <c r="B81" s="59" t="s">
        <v>127</v>
      </c>
      <c r="C81" s="16" t="s">
        <v>877</v>
      </c>
      <c r="D81" s="106">
        <v>44</v>
      </c>
      <c r="E81" s="105"/>
      <c r="F81" s="105"/>
      <c r="G81" s="105"/>
      <c r="H81" s="55" t="s">
        <v>315</v>
      </c>
      <c r="I81" s="55" t="s">
        <v>1303</v>
      </c>
      <c r="J81" s="105">
        <f>AB80</f>
        <v>5894</v>
      </c>
      <c r="K81" s="105"/>
      <c r="L81" s="105"/>
      <c r="M81" s="10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6">
        <f>AA81+AB81+AC81</f>
        <v>2593.3000000000002</v>
      </c>
      <c r="AA81" s="60"/>
      <c r="AB81" s="60">
        <f>TRUNC(D81/100*J81,1)</f>
        <v>2593.3000000000002</v>
      </c>
      <c r="AC81" s="60"/>
      <c r="AD81" s="19" t="s">
        <v>1542</v>
      </c>
    </row>
    <row r="82" spans="2:30" ht="19.7" customHeight="1" x14ac:dyDescent="0.2">
      <c r="B82" s="59" t="s">
        <v>352</v>
      </c>
      <c r="C82" s="16" t="s">
        <v>1542</v>
      </c>
      <c r="D82" s="107">
        <v>1</v>
      </c>
      <c r="E82" s="105"/>
      <c r="F82" s="105"/>
      <c r="G82" s="55" t="s">
        <v>1427</v>
      </c>
      <c r="H82" s="55" t="s">
        <v>1303</v>
      </c>
      <c r="I82" s="105">
        <f>노임단가!F8</f>
        <v>283297</v>
      </c>
      <c r="J82" s="105"/>
      <c r="K82" s="105"/>
      <c r="L82" s="105"/>
      <c r="M82" s="55" t="s">
        <v>1303</v>
      </c>
      <c r="N82" s="105" t="s">
        <v>1091</v>
      </c>
      <c r="O82" s="105"/>
      <c r="P82" s="105"/>
      <c r="Q82" s="105"/>
      <c r="R82" s="105"/>
      <c r="S82" s="105"/>
      <c r="T82" s="105"/>
      <c r="U82" s="105"/>
      <c r="V82" s="105"/>
      <c r="W82" s="55"/>
      <c r="X82" s="55"/>
      <c r="Y82" s="55"/>
      <c r="Z82" s="56">
        <f>AA82+AB82+AC82</f>
        <v>59020.2</v>
      </c>
      <c r="AA82" s="60">
        <f>TRUNC(D82*I82*기계경비적용기준!E21,1)</f>
        <v>59020.2</v>
      </c>
      <c r="AB82" s="60"/>
      <c r="AC82" s="60"/>
      <c r="AD82" s="19" t="s">
        <v>1542</v>
      </c>
    </row>
    <row r="83" spans="2:30" ht="19.7" customHeight="1" x14ac:dyDescent="0.2">
      <c r="B83" s="59" t="s">
        <v>1542</v>
      </c>
      <c r="C83" s="16" t="s">
        <v>1542</v>
      </c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24"/>
      <c r="AA83" s="18"/>
      <c r="AB83" s="18"/>
      <c r="AC83" s="18"/>
      <c r="AD83" s="19" t="s">
        <v>1542</v>
      </c>
    </row>
    <row r="84" spans="2:30" ht="19.7" customHeight="1" x14ac:dyDescent="0.2">
      <c r="B84" s="53" t="s">
        <v>1020</v>
      </c>
      <c r="C84" s="54" t="s">
        <v>482</v>
      </c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6">
        <f>AA84+AB84+AC84</f>
        <v>141585</v>
      </c>
      <c r="AA84" s="57">
        <f>TRUNC(AA85+AA86+AA87+AA88)</f>
        <v>59020</v>
      </c>
      <c r="AB84" s="57">
        <f>TRUNC(AB85+AB86+AB87+AB88)</f>
        <v>23424</v>
      </c>
      <c r="AC84" s="57">
        <f>TRUNC(AC85+AC86+AC87+AC88)</f>
        <v>59141</v>
      </c>
      <c r="AD84" s="58"/>
    </row>
    <row r="85" spans="2:30" ht="19.7" customHeight="1" x14ac:dyDescent="0.2">
      <c r="B85" s="61" t="s">
        <v>469</v>
      </c>
      <c r="C85" s="21" t="s">
        <v>1542</v>
      </c>
      <c r="D85" s="108">
        <v>250388000</v>
      </c>
      <c r="E85" s="108"/>
      <c r="F85" s="108"/>
      <c r="G85" s="108"/>
      <c r="H85" s="108"/>
      <c r="I85" s="108" t="s">
        <v>301</v>
      </c>
      <c r="J85" s="108"/>
      <c r="K85" s="108">
        <v>2362</v>
      </c>
      <c r="L85" s="108"/>
      <c r="M85" s="108"/>
      <c r="N85" s="6" t="s">
        <v>1303</v>
      </c>
      <c r="O85" s="108" t="s">
        <v>1390</v>
      </c>
      <c r="P85" s="108"/>
      <c r="Q85" s="108"/>
      <c r="R85" s="6"/>
      <c r="S85" s="6"/>
      <c r="T85" s="6"/>
      <c r="U85" s="6"/>
      <c r="V85" s="6"/>
      <c r="W85" s="6"/>
      <c r="X85" s="6"/>
      <c r="Y85" s="6"/>
      <c r="Z85" s="62">
        <f>AA85+AB85+AC85</f>
        <v>59141.599999999999</v>
      </c>
      <c r="AA85" s="63"/>
      <c r="AB85" s="63"/>
      <c r="AC85" s="63">
        <f>TRUNC(D85*K85*0.0000001,1)</f>
        <v>59141.599999999999</v>
      </c>
      <c r="AD85" s="23" t="s">
        <v>1189</v>
      </c>
    </row>
    <row r="86" spans="2:30" ht="19.7" customHeight="1" x14ac:dyDescent="0.2">
      <c r="B86" s="59" t="s">
        <v>1279</v>
      </c>
      <c r="C86" s="16" t="s">
        <v>106</v>
      </c>
      <c r="D86" s="106">
        <v>13</v>
      </c>
      <c r="E86" s="105"/>
      <c r="F86" s="105"/>
      <c r="G86" s="105"/>
      <c r="H86" s="55" t="s">
        <v>1225</v>
      </c>
      <c r="I86" s="55" t="s">
        <v>1303</v>
      </c>
      <c r="J86" s="105">
        <f>자재단가!R8</f>
        <v>1684</v>
      </c>
      <c r="K86" s="105"/>
      <c r="L86" s="105"/>
      <c r="M86" s="10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6">
        <f>AA86+AB86+AC86</f>
        <v>21892</v>
      </c>
      <c r="AA86" s="60"/>
      <c r="AB86" s="60">
        <f>TRUNC(D86*J86,1)</f>
        <v>21892</v>
      </c>
      <c r="AC86" s="60"/>
      <c r="AD86" s="19" t="s">
        <v>1542</v>
      </c>
    </row>
    <row r="87" spans="2:30" ht="19.7" customHeight="1" x14ac:dyDescent="0.2">
      <c r="B87" s="59" t="s">
        <v>127</v>
      </c>
      <c r="C87" s="16" t="s">
        <v>877</v>
      </c>
      <c r="D87" s="106">
        <v>7</v>
      </c>
      <c r="E87" s="105"/>
      <c r="F87" s="105"/>
      <c r="G87" s="105"/>
      <c r="H87" s="55" t="s">
        <v>315</v>
      </c>
      <c r="I87" s="55" t="s">
        <v>1303</v>
      </c>
      <c r="J87" s="105">
        <f>AB86</f>
        <v>21892</v>
      </c>
      <c r="K87" s="105"/>
      <c r="L87" s="105"/>
      <c r="M87" s="10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6">
        <f>AA87+AB87+AC87</f>
        <v>1532.4</v>
      </c>
      <c r="AA87" s="60"/>
      <c r="AB87" s="60">
        <f>TRUNC(D87/100*J87,1)</f>
        <v>1532.4</v>
      </c>
      <c r="AC87" s="60"/>
      <c r="AD87" s="19" t="s">
        <v>1542</v>
      </c>
    </row>
    <row r="88" spans="2:30" ht="19.7" customHeight="1" x14ac:dyDescent="0.2">
      <c r="B88" s="59" t="s">
        <v>352</v>
      </c>
      <c r="C88" s="16" t="s">
        <v>1542</v>
      </c>
      <c r="D88" s="107">
        <v>1</v>
      </c>
      <c r="E88" s="105"/>
      <c r="F88" s="105"/>
      <c r="G88" s="55" t="s">
        <v>1427</v>
      </c>
      <c r="H88" s="55" t="s">
        <v>1303</v>
      </c>
      <c r="I88" s="105">
        <f>노임단가!F8</f>
        <v>283297</v>
      </c>
      <c r="J88" s="105"/>
      <c r="K88" s="105"/>
      <c r="L88" s="105"/>
      <c r="M88" s="55" t="s">
        <v>1303</v>
      </c>
      <c r="N88" s="105" t="s">
        <v>1091</v>
      </c>
      <c r="O88" s="105"/>
      <c r="P88" s="105"/>
      <c r="Q88" s="105"/>
      <c r="R88" s="105"/>
      <c r="S88" s="105"/>
      <c r="T88" s="105"/>
      <c r="U88" s="105"/>
      <c r="V88" s="105"/>
      <c r="W88" s="55"/>
      <c r="X88" s="55"/>
      <c r="Y88" s="55"/>
      <c r="Z88" s="56">
        <f>AA88+AB88+AC88</f>
        <v>59020.2</v>
      </c>
      <c r="AA88" s="60">
        <f>TRUNC(D88*I88*기계경비적용기준!E21,1)</f>
        <v>59020.2</v>
      </c>
      <c r="AB88" s="60"/>
      <c r="AC88" s="60"/>
      <c r="AD88" s="19" t="s">
        <v>1542</v>
      </c>
    </row>
    <row r="89" spans="2:30" ht="19.7" customHeight="1" x14ac:dyDescent="0.2">
      <c r="B89" s="59" t="s">
        <v>1542</v>
      </c>
      <c r="C89" s="16" t="s">
        <v>1542</v>
      </c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24"/>
      <c r="AA89" s="18"/>
      <c r="AB89" s="18"/>
      <c r="AC89" s="18"/>
      <c r="AD89" s="19" t="s">
        <v>1542</v>
      </c>
    </row>
    <row r="90" spans="2:30" ht="19.7" customHeight="1" x14ac:dyDescent="0.2">
      <c r="B90" s="53" t="s">
        <v>226</v>
      </c>
      <c r="C90" s="54" t="s">
        <v>1257</v>
      </c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6">
        <f>AA90+AB90+AC90</f>
        <v>90357</v>
      </c>
      <c r="AA90" s="57">
        <f>TRUNC(AA91+AA92+AA93+AA94)</f>
        <v>59020</v>
      </c>
      <c r="AB90" s="57">
        <f>TRUNC(AB91+AB92+AB93+AB94)</f>
        <v>18480</v>
      </c>
      <c r="AC90" s="57">
        <f>TRUNC(AC91+AC92+AC93+AC94)</f>
        <v>12857</v>
      </c>
      <c r="AD90" s="58"/>
    </row>
    <row r="91" spans="2:30" ht="19.7" customHeight="1" x14ac:dyDescent="0.2">
      <c r="B91" s="59" t="s">
        <v>469</v>
      </c>
      <c r="C91" s="16" t="s">
        <v>1542</v>
      </c>
      <c r="D91" s="105">
        <v>71351000</v>
      </c>
      <c r="E91" s="105"/>
      <c r="F91" s="105"/>
      <c r="G91" s="105"/>
      <c r="H91" s="105"/>
      <c r="I91" s="105" t="s">
        <v>301</v>
      </c>
      <c r="J91" s="105"/>
      <c r="K91" s="105">
        <v>1802</v>
      </c>
      <c r="L91" s="105"/>
      <c r="M91" s="105"/>
      <c r="N91" s="55" t="s">
        <v>1303</v>
      </c>
      <c r="O91" s="105" t="s">
        <v>1390</v>
      </c>
      <c r="P91" s="105"/>
      <c r="Q91" s="105"/>
      <c r="R91" s="55"/>
      <c r="S91" s="55"/>
      <c r="T91" s="55"/>
      <c r="U91" s="55"/>
      <c r="V91" s="55"/>
      <c r="W91" s="55"/>
      <c r="X91" s="55"/>
      <c r="Y91" s="55"/>
      <c r="Z91" s="56">
        <f>AA91+AB91+AC91</f>
        <v>12857.4</v>
      </c>
      <c r="AA91" s="60"/>
      <c r="AB91" s="60"/>
      <c r="AC91" s="60">
        <f>TRUNC(D91*K91*0.0000001,1)</f>
        <v>12857.4</v>
      </c>
      <c r="AD91" s="19" t="s">
        <v>1189</v>
      </c>
    </row>
    <row r="92" spans="2:30" ht="19.7" customHeight="1" x14ac:dyDescent="0.2">
      <c r="B92" s="59" t="s">
        <v>1279</v>
      </c>
      <c r="C92" s="16" t="s">
        <v>106</v>
      </c>
      <c r="D92" s="106">
        <v>9.3000000000000007</v>
      </c>
      <c r="E92" s="105"/>
      <c r="F92" s="105"/>
      <c r="G92" s="105"/>
      <c r="H92" s="55" t="s">
        <v>1225</v>
      </c>
      <c r="I92" s="55" t="s">
        <v>1303</v>
      </c>
      <c r="J92" s="105">
        <f>자재단가!R8</f>
        <v>1684</v>
      </c>
      <c r="K92" s="105"/>
      <c r="L92" s="105"/>
      <c r="M92" s="10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6">
        <f>AA92+AB92+AC92</f>
        <v>15661.2</v>
      </c>
      <c r="AA92" s="60"/>
      <c r="AB92" s="60">
        <f>TRUNC(D92*J92,1)</f>
        <v>15661.2</v>
      </c>
      <c r="AC92" s="60"/>
      <c r="AD92" s="19" t="s">
        <v>1542</v>
      </c>
    </row>
    <row r="93" spans="2:30" ht="19.7" customHeight="1" x14ac:dyDescent="0.2">
      <c r="B93" s="59" t="s">
        <v>127</v>
      </c>
      <c r="C93" s="16" t="s">
        <v>877</v>
      </c>
      <c r="D93" s="106">
        <v>18</v>
      </c>
      <c r="E93" s="105"/>
      <c r="F93" s="105"/>
      <c r="G93" s="105"/>
      <c r="H93" s="55" t="s">
        <v>315</v>
      </c>
      <c r="I93" s="55" t="s">
        <v>1303</v>
      </c>
      <c r="J93" s="105">
        <f>AB92</f>
        <v>15661.2</v>
      </c>
      <c r="K93" s="105"/>
      <c r="L93" s="105"/>
      <c r="M93" s="10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6">
        <f>AA93+AB93+AC93</f>
        <v>2819</v>
      </c>
      <c r="AA93" s="60"/>
      <c r="AB93" s="60">
        <f>TRUNC(D93/100*J93,1)</f>
        <v>2819</v>
      </c>
      <c r="AC93" s="60"/>
      <c r="AD93" s="19" t="s">
        <v>1542</v>
      </c>
    </row>
    <row r="94" spans="2:30" ht="19.7" customHeight="1" x14ac:dyDescent="0.2">
      <c r="B94" s="59" t="s">
        <v>352</v>
      </c>
      <c r="C94" s="16" t="s">
        <v>1542</v>
      </c>
      <c r="D94" s="107">
        <v>1</v>
      </c>
      <c r="E94" s="105"/>
      <c r="F94" s="105"/>
      <c r="G94" s="55" t="s">
        <v>1427</v>
      </c>
      <c r="H94" s="55" t="s">
        <v>1303</v>
      </c>
      <c r="I94" s="105">
        <f>노임단가!F8</f>
        <v>283297</v>
      </c>
      <c r="J94" s="105"/>
      <c r="K94" s="105"/>
      <c r="L94" s="105"/>
      <c r="M94" s="55" t="s">
        <v>1303</v>
      </c>
      <c r="N94" s="105" t="s">
        <v>1091</v>
      </c>
      <c r="O94" s="105"/>
      <c r="P94" s="105"/>
      <c r="Q94" s="105"/>
      <c r="R94" s="105"/>
      <c r="S94" s="105"/>
      <c r="T94" s="105"/>
      <c r="U94" s="105"/>
      <c r="V94" s="105"/>
      <c r="W94" s="55"/>
      <c r="X94" s="55"/>
      <c r="Y94" s="55"/>
      <c r="Z94" s="56">
        <f>AA94+AB94+AC94</f>
        <v>59020.2</v>
      </c>
      <c r="AA94" s="60">
        <f>TRUNC(D94*I94*기계경비적용기준!E21,1)</f>
        <v>59020.2</v>
      </c>
      <c r="AB94" s="60"/>
      <c r="AC94" s="60"/>
      <c r="AD94" s="19" t="s">
        <v>1542</v>
      </c>
    </row>
    <row r="95" spans="2:30" ht="19.7" customHeight="1" x14ac:dyDescent="0.2">
      <c r="B95" s="59" t="s">
        <v>1542</v>
      </c>
      <c r="C95" s="16" t="s">
        <v>1542</v>
      </c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24"/>
      <c r="AA95" s="18"/>
      <c r="AB95" s="18"/>
      <c r="AC95" s="18"/>
      <c r="AD95" s="19" t="s">
        <v>1542</v>
      </c>
    </row>
    <row r="96" spans="2:30" ht="19.7" customHeight="1" x14ac:dyDescent="0.2">
      <c r="B96" s="53" t="s">
        <v>617</v>
      </c>
      <c r="C96" s="54" t="s">
        <v>1508</v>
      </c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6">
        <f>AA96+AB96+AC96</f>
        <v>94726</v>
      </c>
      <c r="AA96" s="57">
        <f>TRUNC(AA97+AA98+AA99+AA100)</f>
        <v>59020</v>
      </c>
      <c r="AB96" s="57">
        <f>TRUNC(AB97+AB98+AB99+AB100)</f>
        <v>16570</v>
      </c>
      <c r="AC96" s="57">
        <f>TRUNC(AC97+AC98+AC99+AC100)</f>
        <v>19136</v>
      </c>
      <c r="AD96" s="58"/>
    </row>
    <row r="97" spans="2:30" ht="19.7" customHeight="1" x14ac:dyDescent="0.2">
      <c r="B97" s="59" t="s">
        <v>469</v>
      </c>
      <c r="C97" s="16" t="s">
        <v>1542</v>
      </c>
      <c r="D97" s="105">
        <v>98388000</v>
      </c>
      <c r="E97" s="105"/>
      <c r="F97" s="105"/>
      <c r="G97" s="105"/>
      <c r="H97" s="105"/>
      <c r="I97" s="105" t="s">
        <v>301</v>
      </c>
      <c r="J97" s="105"/>
      <c r="K97" s="105">
        <v>1945</v>
      </c>
      <c r="L97" s="105"/>
      <c r="M97" s="105"/>
      <c r="N97" s="55" t="s">
        <v>1303</v>
      </c>
      <c r="O97" s="105" t="s">
        <v>1390</v>
      </c>
      <c r="P97" s="105"/>
      <c r="Q97" s="105"/>
      <c r="R97" s="55"/>
      <c r="S97" s="55"/>
      <c r="T97" s="55"/>
      <c r="U97" s="55"/>
      <c r="V97" s="55"/>
      <c r="W97" s="55"/>
      <c r="X97" s="55"/>
      <c r="Y97" s="55"/>
      <c r="Z97" s="56">
        <f>AA97+AB97+AC97</f>
        <v>19136.400000000001</v>
      </c>
      <c r="AA97" s="60"/>
      <c r="AB97" s="60"/>
      <c r="AC97" s="60">
        <f>TRUNC(D97*K97*0.0000001,1)</f>
        <v>19136.400000000001</v>
      </c>
      <c r="AD97" s="19" t="s">
        <v>1189</v>
      </c>
    </row>
    <row r="98" spans="2:30" ht="19.7" customHeight="1" x14ac:dyDescent="0.2">
      <c r="B98" s="59" t="s">
        <v>1279</v>
      </c>
      <c r="C98" s="16" t="s">
        <v>106</v>
      </c>
      <c r="D98" s="106">
        <v>8</v>
      </c>
      <c r="E98" s="105"/>
      <c r="F98" s="105"/>
      <c r="G98" s="105"/>
      <c r="H98" s="55" t="s">
        <v>1225</v>
      </c>
      <c r="I98" s="55" t="s">
        <v>1303</v>
      </c>
      <c r="J98" s="105">
        <f>자재단가!R8</f>
        <v>1684</v>
      </c>
      <c r="K98" s="105"/>
      <c r="L98" s="105"/>
      <c r="M98" s="10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6">
        <f>AA98+AB98+AC98</f>
        <v>13472</v>
      </c>
      <c r="AA98" s="60"/>
      <c r="AB98" s="60">
        <f>TRUNC(D98*J98,1)</f>
        <v>13472</v>
      </c>
      <c r="AC98" s="60"/>
      <c r="AD98" s="19" t="s">
        <v>1542</v>
      </c>
    </row>
    <row r="99" spans="2:30" ht="19.7" customHeight="1" x14ac:dyDescent="0.2">
      <c r="B99" s="59" t="s">
        <v>127</v>
      </c>
      <c r="C99" s="16" t="s">
        <v>877</v>
      </c>
      <c r="D99" s="106">
        <v>23</v>
      </c>
      <c r="E99" s="105"/>
      <c r="F99" s="105"/>
      <c r="G99" s="105"/>
      <c r="H99" s="55" t="s">
        <v>315</v>
      </c>
      <c r="I99" s="55" t="s">
        <v>1303</v>
      </c>
      <c r="J99" s="105">
        <f>AB98</f>
        <v>13472</v>
      </c>
      <c r="K99" s="105"/>
      <c r="L99" s="105"/>
      <c r="M99" s="10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6">
        <f>AA99+AB99+AC99</f>
        <v>3098.5</v>
      </c>
      <c r="AA99" s="60"/>
      <c r="AB99" s="60">
        <f>TRUNC(D99/100*J99,1)</f>
        <v>3098.5</v>
      </c>
      <c r="AC99" s="60"/>
      <c r="AD99" s="19" t="s">
        <v>1542</v>
      </c>
    </row>
    <row r="100" spans="2:30" ht="19.7" customHeight="1" x14ac:dyDescent="0.2">
      <c r="B100" s="59" t="s">
        <v>352</v>
      </c>
      <c r="C100" s="16" t="s">
        <v>1542</v>
      </c>
      <c r="D100" s="107">
        <v>1</v>
      </c>
      <c r="E100" s="105"/>
      <c r="F100" s="105"/>
      <c r="G100" s="55" t="s">
        <v>1427</v>
      </c>
      <c r="H100" s="55" t="s">
        <v>1303</v>
      </c>
      <c r="I100" s="105">
        <f>노임단가!F8</f>
        <v>283297</v>
      </c>
      <c r="J100" s="105"/>
      <c r="K100" s="105"/>
      <c r="L100" s="105"/>
      <c r="M100" s="55" t="s">
        <v>1303</v>
      </c>
      <c r="N100" s="105" t="s">
        <v>1091</v>
      </c>
      <c r="O100" s="105"/>
      <c r="P100" s="105"/>
      <c r="Q100" s="105"/>
      <c r="R100" s="105"/>
      <c r="S100" s="105"/>
      <c r="T100" s="105"/>
      <c r="U100" s="105"/>
      <c r="V100" s="105"/>
      <c r="W100" s="55"/>
      <c r="X100" s="55"/>
      <c r="Y100" s="55"/>
      <c r="Z100" s="56">
        <f>AA100+AB100+AC100</f>
        <v>59020.2</v>
      </c>
      <c r="AA100" s="60">
        <f>TRUNC(D100*I100*기계경비적용기준!E21,1)</f>
        <v>59020.2</v>
      </c>
      <c r="AB100" s="60"/>
      <c r="AC100" s="60"/>
      <c r="AD100" s="19" t="s">
        <v>1542</v>
      </c>
    </row>
    <row r="101" spans="2:30" ht="19.7" customHeight="1" x14ac:dyDescent="0.2">
      <c r="B101" s="59" t="s">
        <v>1542</v>
      </c>
      <c r="C101" s="16" t="s">
        <v>1542</v>
      </c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24"/>
      <c r="AA101" s="18"/>
      <c r="AB101" s="18"/>
      <c r="AC101" s="18"/>
      <c r="AD101" s="19" t="s">
        <v>1542</v>
      </c>
    </row>
    <row r="102" spans="2:30" ht="19.7" customHeight="1" x14ac:dyDescent="0.2">
      <c r="B102" s="53" t="s">
        <v>427</v>
      </c>
      <c r="C102" s="54" t="s">
        <v>1499</v>
      </c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6">
        <f>AA102+AB102+AC102</f>
        <v>77992</v>
      </c>
      <c r="AA102" s="57">
        <f>TRUNC(AA103+AA104+AA105+AA106)</f>
        <v>59020</v>
      </c>
      <c r="AB102" s="57">
        <f>TRUNC(AB103+AB104+AB105+AB106)</f>
        <v>9935</v>
      </c>
      <c r="AC102" s="57">
        <f>TRUNC(AC103+AC104+AC105+AC106)</f>
        <v>9037</v>
      </c>
      <c r="AD102" s="58"/>
    </row>
    <row r="103" spans="2:30" ht="19.7" customHeight="1" x14ac:dyDescent="0.2">
      <c r="B103" s="59" t="s">
        <v>469</v>
      </c>
      <c r="C103" s="16" t="s">
        <v>1542</v>
      </c>
      <c r="D103" s="105">
        <v>48513000</v>
      </c>
      <c r="E103" s="105"/>
      <c r="F103" s="105"/>
      <c r="G103" s="105"/>
      <c r="H103" s="105"/>
      <c r="I103" s="105" t="s">
        <v>301</v>
      </c>
      <c r="J103" s="105"/>
      <c r="K103" s="105">
        <v>1863</v>
      </c>
      <c r="L103" s="105"/>
      <c r="M103" s="105"/>
      <c r="N103" s="55" t="s">
        <v>1303</v>
      </c>
      <c r="O103" s="105" t="s">
        <v>1390</v>
      </c>
      <c r="P103" s="105"/>
      <c r="Q103" s="105"/>
      <c r="R103" s="55"/>
      <c r="S103" s="55"/>
      <c r="T103" s="55"/>
      <c r="U103" s="55"/>
      <c r="V103" s="55"/>
      <c r="W103" s="55"/>
      <c r="X103" s="55"/>
      <c r="Y103" s="55"/>
      <c r="Z103" s="56">
        <f>AA103+AB103+AC103</f>
        <v>9037.9</v>
      </c>
      <c r="AA103" s="60"/>
      <c r="AB103" s="60"/>
      <c r="AC103" s="60">
        <f>TRUNC(D103*K103*0.0000001,1)</f>
        <v>9037.9</v>
      </c>
      <c r="AD103" s="19" t="s">
        <v>1189</v>
      </c>
    </row>
    <row r="104" spans="2:30" ht="19.7" customHeight="1" x14ac:dyDescent="0.2">
      <c r="B104" s="59" t="s">
        <v>1279</v>
      </c>
      <c r="C104" s="16" t="s">
        <v>106</v>
      </c>
      <c r="D104" s="106">
        <v>5</v>
      </c>
      <c r="E104" s="105"/>
      <c r="F104" s="105"/>
      <c r="G104" s="105"/>
      <c r="H104" s="55" t="s">
        <v>1225</v>
      </c>
      <c r="I104" s="55" t="s">
        <v>1303</v>
      </c>
      <c r="J104" s="105">
        <f>자재단가!R8</f>
        <v>1684</v>
      </c>
      <c r="K104" s="105"/>
      <c r="L104" s="105"/>
      <c r="M104" s="10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6">
        <f>AA104+AB104+AC104</f>
        <v>8420</v>
      </c>
      <c r="AA104" s="60"/>
      <c r="AB104" s="60">
        <f>TRUNC(D104*J104,1)</f>
        <v>8420</v>
      </c>
      <c r="AC104" s="60"/>
      <c r="AD104" s="19" t="s">
        <v>1542</v>
      </c>
    </row>
    <row r="105" spans="2:30" ht="19.7" customHeight="1" x14ac:dyDescent="0.2">
      <c r="B105" s="59" t="s">
        <v>127</v>
      </c>
      <c r="C105" s="16" t="s">
        <v>877</v>
      </c>
      <c r="D105" s="106">
        <v>18</v>
      </c>
      <c r="E105" s="105"/>
      <c r="F105" s="105"/>
      <c r="G105" s="105"/>
      <c r="H105" s="55" t="s">
        <v>315</v>
      </c>
      <c r="I105" s="55" t="s">
        <v>1303</v>
      </c>
      <c r="J105" s="105">
        <f>AB104</f>
        <v>8420</v>
      </c>
      <c r="K105" s="105"/>
      <c r="L105" s="105"/>
      <c r="M105" s="10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6">
        <f>AA105+AB105+AC105</f>
        <v>1515.6</v>
      </c>
      <c r="AA105" s="60"/>
      <c r="AB105" s="60">
        <f>TRUNC(D105/100*J105,1)</f>
        <v>1515.6</v>
      </c>
      <c r="AC105" s="60"/>
      <c r="AD105" s="19" t="s">
        <v>1542</v>
      </c>
    </row>
    <row r="106" spans="2:30" ht="19.7" customHeight="1" x14ac:dyDescent="0.2">
      <c r="B106" s="59" t="s">
        <v>352</v>
      </c>
      <c r="C106" s="16" t="s">
        <v>1542</v>
      </c>
      <c r="D106" s="107">
        <v>1</v>
      </c>
      <c r="E106" s="105"/>
      <c r="F106" s="105"/>
      <c r="G106" s="55" t="s">
        <v>1427</v>
      </c>
      <c r="H106" s="55" t="s">
        <v>1303</v>
      </c>
      <c r="I106" s="105">
        <f>노임단가!F8</f>
        <v>283297</v>
      </c>
      <c r="J106" s="105"/>
      <c r="K106" s="105"/>
      <c r="L106" s="105"/>
      <c r="M106" s="55" t="s">
        <v>1303</v>
      </c>
      <c r="N106" s="105" t="s">
        <v>1091</v>
      </c>
      <c r="O106" s="105"/>
      <c r="P106" s="105"/>
      <c r="Q106" s="105"/>
      <c r="R106" s="105"/>
      <c r="S106" s="105"/>
      <c r="T106" s="105"/>
      <c r="U106" s="105"/>
      <c r="V106" s="105"/>
      <c r="W106" s="55"/>
      <c r="X106" s="55"/>
      <c r="Y106" s="55"/>
      <c r="Z106" s="56">
        <f>AA106+AB106+AC106</f>
        <v>59020.2</v>
      </c>
      <c r="AA106" s="60">
        <f>TRUNC(D106*I106*기계경비적용기준!E21,1)</f>
        <v>59020.2</v>
      </c>
      <c r="AB106" s="60"/>
      <c r="AC106" s="60"/>
      <c r="AD106" s="19" t="s">
        <v>1542</v>
      </c>
    </row>
    <row r="107" spans="2:30" ht="19.7" customHeight="1" x14ac:dyDescent="0.2">
      <c r="B107" s="59" t="s">
        <v>1542</v>
      </c>
      <c r="C107" s="16" t="s">
        <v>1542</v>
      </c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24"/>
      <c r="AA107" s="18"/>
      <c r="AB107" s="18"/>
      <c r="AC107" s="18"/>
      <c r="AD107" s="19" t="s">
        <v>1542</v>
      </c>
    </row>
    <row r="108" spans="2:30" ht="19.7" customHeight="1" x14ac:dyDescent="0.2">
      <c r="B108" s="53" t="s">
        <v>1153</v>
      </c>
      <c r="C108" s="54" t="s">
        <v>1100</v>
      </c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6">
        <f>AA108+AB108+AC108</f>
        <v>98434</v>
      </c>
      <c r="AA108" s="57">
        <f>TRUNC(AA109+AA110+AA111+AA112)</f>
        <v>59020</v>
      </c>
      <c r="AB108" s="57">
        <f>TRUNC(AB109+AB110+AB111+AB112)</f>
        <v>22944</v>
      </c>
      <c r="AC108" s="57">
        <f>TRUNC(AC109+AC110+AC111+AC112)</f>
        <v>16470</v>
      </c>
      <c r="AD108" s="58"/>
    </row>
    <row r="109" spans="2:30" ht="19.7" customHeight="1" x14ac:dyDescent="0.2">
      <c r="B109" s="59" t="s">
        <v>469</v>
      </c>
      <c r="C109" s="16" t="s">
        <v>1542</v>
      </c>
      <c r="D109" s="105">
        <v>64113000</v>
      </c>
      <c r="E109" s="105"/>
      <c r="F109" s="105"/>
      <c r="G109" s="105"/>
      <c r="H109" s="105"/>
      <c r="I109" s="105" t="s">
        <v>301</v>
      </c>
      <c r="J109" s="105"/>
      <c r="K109" s="105">
        <v>2569</v>
      </c>
      <c r="L109" s="105"/>
      <c r="M109" s="105"/>
      <c r="N109" s="55" t="s">
        <v>1303</v>
      </c>
      <c r="O109" s="105" t="s">
        <v>1390</v>
      </c>
      <c r="P109" s="105"/>
      <c r="Q109" s="105"/>
      <c r="R109" s="55"/>
      <c r="S109" s="55"/>
      <c r="T109" s="55"/>
      <c r="U109" s="55"/>
      <c r="V109" s="55"/>
      <c r="W109" s="55"/>
      <c r="X109" s="55"/>
      <c r="Y109" s="55"/>
      <c r="Z109" s="56">
        <f>AA109+AB109+AC109</f>
        <v>16470.599999999999</v>
      </c>
      <c r="AA109" s="60"/>
      <c r="AB109" s="60"/>
      <c r="AC109" s="60">
        <f>TRUNC(D109*K109*0.0000001,1)</f>
        <v>16470.599999999999</v>
      </c>
      <c r="AD109" s="19" t="s">
        <v>1189</v>
      </c>
    </row>
    <row r="110" spans="2:30" ht="19.7" customHeight="1" x14ac:dyDescent="0.2">
      <c r="B110" s="59" t="s">
        <v>1279</v>
      </c>
      <c r="C110" s="16" t="s">
        <v>106</v>
      </c>
      <c r="D110" s="106">
        <v>10.9</v>
      </c>
      <c r="E110" s="105"/>
      <c r="F110" s="105"/>
      <c r="G110" s="105"/>
      <c r="H110" s="55" t="s">
        <v>1225</v>
      </c>
      <c r="I110" s="55" t="s">
        <v>1303</v>
      </c>
      <c r="J110" s="105">
        <f>자재단가!R8</f>
        <v>1684</v>
      </c>
      <c r="K110" s="105"/>
      <c r="L110" s="105"/>
      <c r="M110" s="10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6">
        <f>AA110+AB110+AC110</f>
        <v>18355.599999999999</v>
      </c>
      <c r="AA110" s="60"/>
      <c r="AB110" s="60">
        <f>TRUNC(D110*J110,1)</f>
        <v>18355.599999999999</v>
      </c>
      <c r="AC110" s="60"/>
      <c r="AD110" s="19" t="s">
        <v>1542</v>
      </c>
    </row>
    <row r="111" spans="2:30" ht="19.7" customHeight="1" x14ac:dyDescent="0.2">
      <c r="B111" s="59" t="s">
        <v>127</v>
      </c>
      <c r="C111" s="16" t="s">
        <v>877</v>
      </c>
      <c r="D111" s="106">
        <v>25</v>
      </c>
      <c r="E111" s="105"/>
      <c r="F111" s="105"/>
      <c r="G111" s="105"/>
      <c r="H111" s="55" t="s">
        <v>315</v>
      </c>
      <c r="I111" s="55" t="s">
        <v>1303</v>
      </c>
      <c r="J111" s="105">
        <f>AB110</f>
        <v>18355.599999999999</v>
      </c>
      <c r="K111" s="105"/>
      <c r="L111" s="105"/>
      <c r="M111" s="10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6">
        <f>AA111+AB111+AC111</f>
        <v>4588.8999999999996</v>
      </c>
      <c r="AA111" s="60"/>
      <c r="AB111" s="60">
        <f>TRUNC(D111/100*J111,1)</f>
        <v>4588.8999999999996</v>
      </c>
      <c r="AC111" s="60"/>
      <c r="AD111" s="19" t="s">
        <v>1542</v>
      </c>
    </row>
    <row r="112" spans="2:30" ht="19.7" customHeight="1" x14ac:dyDescent="0.2">
      <c r="B112" s="61" t="s">
        <v>352</v>
      </c>
      <c r="C112" s="21" t="s">
        <v>1542</v>
      </c>
      <c r="D112" s="109">
        <v>1</v>
      </c>
      <c r="E112" s="108"/>
      <c r="F112" s="108"/>
      <c r="G112" s="6" t="s">
        <v>1427</v>
      </c>
      <c r="H112" s="6" t="s">
        <v>1303</v>
      </c>
      <c r="I112" s="108">
        <f>노임단가!F8</f>
        <v>283297</v>
      </c>
      <c r="J112" s="108"/>
      <c r="K112" s="108"/>
      <c r="L112" s="108"/>
      <c r="M112" s="6" t="s">
        <v>1303</v>
      </c>
      <c r="N112" s="108" t="s">
        <v>1091</v>
      </c>
      <c r="O112" s="108"/>
      <c r="P112" s="108"/>
      <c r="Q112" s="108"/>
      <c r="R112" s="108"/>
      <c r="S112" s="108"/>
      <c r="T112" s="108"/>
      <c r="U112" s="108"/>
      <c r="V112" s="108"/>
      <c r="W112" s="6"/>
      <c r="X112" s="6"/>
      <c r="Y112" s="6"/>
      <c r="Z112" s="62">
        <f>AA112+AB112+AC112</f>
        <v>59020.2</v>
      </c>
      <c r="AA112" s="63">
        <f>TRUNC(D112*I112*기계경비적용기준!E21,1)</f>
        <v>59020.2</v>
      </c>
      <c r="AB112" s="63"/>
      <c r="AC112" s="63"/>
      <c r="AD112" s="23" t="s">
        <v>1542</v>
      </c>
    </row>
    <row r="113" spans="2:30" ht="19.7" customHeight="1" x14ac:dyDescent="0.2">
      <c r="B113" s="59" t="s">
        <v>1542</v>
      </c>
      <c r="C113" s="16" t="s">
        <v>1542</v>
      </c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24"/>
      <c r="AA113" s="18"/>
      <c r="AB113" s="18"/>
      <c r="AC113" s="18"/>
      <c r="AD113" s="19" t="s">
        <v>1542</v>
      </c>
    </row>
    <row r="114" spans="2:30" ht="19.7" customHeight="1" x14ac:dyDescent="0.2">
      <c r="B114" s="53" t="s">
        <v>27</v>
      </c>
      <c r="C114" s="54" t="s">
        <v>341</v>
      </c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6">
        <f>AA114+AB114+AC114</f>
        <v>97172</v>
      </c>
      <c r="AA114" s="57">
        <f>TRUNC(AA115+AA116+AA117+AA118)</f>
        <v>49778</v>
      </c>
      <c r="AB114" s="57">
        <f>TRUNC(AB115+AB116+AB117+AB118)</f>
        <v>28240</v>
      </c>
      <c r="AC114" s="57">
        <f>TRUNC(AC115+AC116+AC117+AC118)</f>
        <v>19154</v>
      </c>
      <c r="AD114" s="58"/>
    </row>
    <row r="115" spans="2:30" ht="19.7" customHeight="1" x14ac:dyDescent="0.2">
      <c r="B115" s="59" t="s">
        <v>469</v>
      </c>
      <c r="C115" s="16" t="s">
        <v>1542</v>
      </c>
      <c r="D115" s="105">
        <v>90649000</v>
      </c>
      <c r="E115" s="105"/>
      <c r="F115" s="105"/>
      <c r="G115" s="105"/>
      <c r="H115" s="105"/>
      <c r="I115" s="105" t="s">
        <v>301</v>
      </c>
      <c r="J115" s="105"/>
      <c r="K115" s="105">
        <v>2113</v>
      </c>
      <c r="L115" s="105"/>
      <c r="M115" s="105"/>
      <c r="N115" s="55" t="s">
        <v>1303</v>
      </c>
      <c r="O115" s="105" t="s">
        <v>1390</v>
      </c>
      <c r="P115" s="105"/>
      <c r="Q115" s="105"/>
      <c r="R115" s="55"/>
      <c r="S115" s="55"/>
      <c r="T115" s="55"/>
      <c r="U115" s="55"/>
      <c r="V115" s="55"/>
      <c r="W115" s="55"/>
      <c r="X115" s="55"/>
      <c r="Y115" s="55"/>
      <c r="Z115" s="56">
        <f>AA115+AB115+AC115</f>
        <v>19154.099999999999</v>
      </c>
      <c r="AA115" s="60"/>
      <c r="AB115" s="60"/>
      <c r="AC115" s="60">
        <f>TRUNC(D115*K115*0.0000001,1)</f>
        <v>19154.099999999999</v>
      </c>
      <c r="AD115" s="19" t="s">
        <v>1189</v>
      </c>
    </row>
    <row r="116" spans="2:30" ht="19.7" customHeight="1" x14ac:dyDescent="0.2">
      <c r="B116" s="59" t="s">
        <v>1279</v>
      </c>
      <c r="C116" s="16" t="s">
        <v>106</v>
      </c>
      <c r="D116" s="106">
        <v>12.9</v>
      </c>
      <c r="E116" s="105"/>
      <c r="F116" s="105"/>
      <c r="G116" s="105"/>
      <c r="H116" s="55" t="s">
        <v>1225</v>
      </c>
      <c r="I116" s="55" t="s">
        <v>1303</v>
      </c>
      <c r="J116" s="105">
        <f>자재단가!R8</f>
        <v>1684</v>
      </c>
      <c r="K116" s="105"/>
      <c r="L116" s="105"/>
      <c r="M116" s="10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6">
        <f>AA116+AB116+AC116</f>
        <v>21723.599999999999</v>
      </c>
      <c r="AA116" s="60"/>
      <c r="AB116" s="60">
        <f>TRUNC(D116*J116,1)</f>
        <v>21723.599999999999</v>
      </c>
      <c r="AC116" s="60"/>
      <c r="AD116" s="19" t="s">
        <v>1542</v>
      </c>
    </row>
    <row r="117" spans="2:30" ht="19.7" customHeight="1" x14ac:dyDescent="0.2">
      <c r="B117" s="59" t="s">
        <v>127</v>
      </c>
      <c r="C117" s="16" t="s">
        <v>877</v>
      </c>
      <c r="D117" s="106">
        <v>30</v>
      </c>
      <c r="E117" s="105"/>
      <c r="F117" s="105"/>
      <c r="G117" s="105"/>
      <c r="H117" s="55" t="s">
        <v>315</v>
      </c>
      <c r="I117" s="55" t="s">
        <v>1303</v>
      </c>
      <c r="J117" s="105">
        <f>AB116</f>
        <v>21723.599999999999</v>
      </c>
      <c r="K117" s="105"/>
      <c r="L117" s="105"/>
      <c r="M117" s="10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6">
        <f>AA117+AB117+AC117</f>
        <v>6517</v>
      </c>
      <c r="AA117" s="60"/>
      <c r="AB117" s="60">
        <f>TRUNC(D117/100*J117,1)</f>
        <v>6517</v>
      </c>
      <c r="AC117" s="60"/>
      <c r="AD117" s="19" t="s">
        <v>1542</v>
      </c>
    </row>
    <row r="118" spans="2:30" ht="19.7" customHeight="1" x14ac:dyDescent="0.2">
      <c r="B118" s="59" t="s">
        <v>121</v>
      </c>
      <c r="C118" s="16" t="s">
        <v>1542</v>
      </c>
      <c r="D118" s="107">
        <v>1</v>
      </c>
      <c r="E118" s="105"/>
      <c r="F118" s="105"/>
      <c r="G118" s="55" t="s">
        <v>1427</v>
      </c>
      <c r="H118" s="55" t="s">
        <v>1303</v>
      </c>
      <c r="I118" s="105">
        <f>노임단가!F7</f>
        <v>238936</v>
      </c>
      <c r="J118" s="105"/>
      <c r="K118" s="105"/>
      <c r="L118" s="105"/>
      <c r="M118" s="55" t="s">
        <v>1303</v>
      </c>
      <c r="N118" s="105" t="s">
        <v>1091</v>
      </c>
      <c r="O118" s="105"/>
      <c r="P118" s="105"/>
      <c r="Q118" s="105"/>
      <c r="R118" s="105"/>
      <c r="S118" s="105"/>
      <c r="T118" s="105"/>
      <c r="U118" s="105"/>
      <c r="V118" s="105"/>
      <c r="W118" s="55"/>
      <c r="X118" s="55"/>
      <c r="Y118" s="55"/>
      <c r="Z118" s="56">
        <f>AA118+AB118+AC118</f>
        <v>49778.3</v>
      </c>
      <c r="AA118" s="60">
        <f>TRUNC(D118*I118*기계경비적용기준!E21,1)</f>
        <v>49778.3</v>
      </c>
      <c r="AB118" s="60"/>
      <c r="AC118" s="60"/>
      <c r="AD118" s="19" t="s">
        <v>1542</v>
      </c>
    </row>
    <row r="119" spans="2:30" ht="19.7" customHeight="1" x14ac:dyDescent="0.2">
      <c r="B119" s="59" t="s">
        <v>1542</v>
      </c>
      <c r="C119" s="16" t="s">
        <v>1542</v>
      </c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24"/>
      <c r="AA119" s="18"/>
      <c r="AB119" s="18"/>
      <c r="AC119" s="18"/>
      <c r="AD119" s="19" t="s">
        <v>1542</v>
      </c>
    </row>
    <row r="120" spans="2:30" ht="19.7" customHeight="1" x14ac:dyDescent="0.2">
      <c r="B120" s="53" t="s">
        <v>333</v>
      </c>
      <c r="C120" s="54" t="s">
        <v>1258</v>
      </c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6">
        <f>AA120+AB120+AC120</f>
        <v>39213</v>
      </c>
      <c r="AA120" s="57">
        <f>TRUNC(AA121+AA122+AA123+AA124)</f>
        <v>36248</v>
      </c>
      <c r="AB120" s="57">
        <f>TRUNC(AB121+AB122+AB123+AB124)</f>
        <v>2161</v>
      </c>
      <c r="AC120" s="57">
        <f>TRUNC(AC121+AC122+AC123+AC124)</f>
        <v>804</v>
      </c>
      <c r="AD120" s="58"/>
    </row>
    <row r="121" spans="2:30" ht="19.7" customHeight="1" x14ac:dyDescent="0.2">
      <c r="B121" s="59" t="s">
        <v>469</v>
      </c>
      <c r="C121" s="16" t="s">
        <v>1542</v>
      </c>
      <c r="D121" s="105">
        <v>3158000</v>
      </c>
      <c r="E121" s="105"/>
      <c r="F121" s="105"/>
      <c r="G121" s="105"/>
      <c r="H121" s="105"/>
      <c r="I121" s="105" t="s">
        <v>301</v>
      </c>
      <c r="J121" s="105"/>
      <c r="K121" s="105">
        <v>2549</v>
      </c>
      <c r="L121" s="105"/>
      <c r="M121" s="105"/>
      <c r="N121" s="55" t="s">
        <v>1303</v>
      </c>
      <c r="O121" s="105" t="s">
        <v>1390</v>
      </c>
      <c r="P121" s="105"/>
      <c r="Q121" s="105"/>
      <c r="R121" s="55"/>
      <c r="S121" s="55"/>
      <c r="T121" s="55"/>
      <c r="U121" s="55"/>
      <c r="V121" s="55"/>
      <c r="W121" s="55"/>
      <c r="X121" s="55"/>
      <c r="Y121" s="55"/>
      <c r="Z121" s="56">
        <f>AA121+AB121+AC121</f>
        <v>804.9</v>
      </c>
      <c r="AA121" s="60"/>
      <c r="AB121" s="60"/>
      <c r="AC121" s="60">
        <f>TRUNC(D121*K121*0.0000001,1)</f>
        <v>804.9</v>
      </c>
      <c r="AD121" s="19" t="s">
        <v>1189</v>
      </c>
    </row>
    <row r="122" spans="2:30" ht="19.7" customHeight="1" x14ac:dyDescent="0.2">
      <c r="B122" s="59" t="s">
        <v>1279</v>
      </c>
      <c r="C122" s="16" t="s">
        <v>6</v>
      </c>
      <c r="D122" s="106">
        <v>1.2</v>
      </c>
      <c r="E122" s="105"/>
      <c r="F122" s="105"/>
      <c r="G122" s="105"/>
      <c r="H122" s="55" t="s">
        <v>1225</v>
      </c>
      <c r="I122" s="55" t="s">
        <v>1303</v>
      </c>
      <c r="J122" s="105">
        <f>자재단가!R5</f>
        <v>1699</v>
      </c>
      <c r="K122" s="105"/>
      <c r="L122" s="105"/>
      <c r="M122" s="10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6">
        <f>AA122+AB122+AC122</f>
        <v>2038.8</v>
      </c>
      <c r="AA122" s="60"/>
      <c r="AB122" s="60">
        <f>TRUNC(D122*J122,1)</f>
        <v>2038.8</v>
      </c>
      <c r="AC122" s="60"/>
      <c r="AD122" s="19" t="s">
        <v>1542</v>
      </c>
    </row>
    <row r="123" spans="2:30" ht="19.7" customHeight="1" x14ac:dyDescent="0.2">
      <c r="B123" s="59" t="s">
        <v>127</v>
      </c>
      <c r="C123" s="16" t="s">
        <v>877</v>
      </c>
      <c r="D123" s="106">
        <v>6</v>
      </c>
      <c r="E123" s="105"/>
      <c r="F123" s="105"/>
      <c r="G123" s="105"/>
      <c r="H123" s="55" t="s">
        <v>315</v>
      </c>
      <c r="I123" s="55" t="s">
        <v>1303</v>
      </c>
      <c r="J123" s="105">
        <f>AB122</f>
        <v>2038.8</v>
      </c>
      <c r="K123" s="105"/>
      <c r="L123" s="105"/>
      <c r="M123" s="10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6">
        <f>AA123+AB123+AC123</f>
        <v>122.3</v>
      </c>
      <c r="AA123" s="60"/>
      <c r="AB123" s="60">
        <f>TRUNC(D123/100*J123,1)</f>
        <v>122.3</v>
      </c>
      <c r="AC123" s="60"/>
      <c r="AD123" s="19" t="s">
        <v>1542</v>
      </c>
    </row>
    <row r="124" spans="2:30" ht="19.7" customHeight="1" x14ac:dyDescent="0.2">
      <c r="B124" s="59" t="s">
        <v>771</v>
      </c>
      <c r="C124" s="16" t="s">
        <v>1542</v>
      </c>
      <c r="D124" s="107">
        <v>1</v>
      </c>
      <c r="E124" s="105"/>
      <c r="F124" s="105"/>
      <c r="G124" s="55" t="s">
        <v>1427</v>
      </c>
      <c r="H124" s="55" t="s">
        <v>1303</v>
      </c>
      <c r="I124" s="105">
        <f>노임단가!F6</f>
        <v>173995</v>
      </c>
      <c r="J124" s="105"/>
      <c r="K124" s="105"/>
      <c r="L124" s="105"/>
      <c r="M124" s="55" t="s">
        <v>1303</v>
      </c>
      <c r="N124" s="105" t="s">
        <v>1091</v>
      </c>
      <c r="O124" s="105"/>
      <c r="P124" s="105"/>
      <c r="Q124" s="105"/>
      <c r="R124" s="105"/>
      <c r="S124" s="105"/>
      <c r="T124" s="105"/>
      <c r="U124" s="105"/>
      <c r="V124" s="105"/>
      <c r="W124" s="55"/>
      <c r="X124" s="55"/>
      <c r="Y124" s="55"/>
      <c r="Z124" s="56">
        <f>AA124+AB124+AC124</f>
        <v>36248.9</v>
      </c>
      <c r="AA124" s="60">
        <f>TRUNC(D124*I124*기계경비적용기준!E21,1)</f>
        <v>36248.9</v>
      </c>
      <c r="AB124" s="60"/>
      <c r="AC124" s="60"/>
      <c r="AD124" s="19" t="s">
        <v>1542</v>
      </c>
    </row>
    <row r="125" spans="2:30" ht="19.7" customHeight="1" x14ac:dyDescent="0.2">
      <c r="B125" s="59" t="s">
        <v>1542</v>
      </c>
      <c r="C125" s="16" t="s">
        <v>1542</v>
      </c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24"/>
      <c r="AA125" s="18"/>
      <c r="AB125" s="18"/>
      <c r="AC125" s="18"/>
      <c r="AD125" s="19" t="s">
        <v>1542</v>
      </c>
    </row>
    <row r="126" spans="2:30" ht="19.7" customHeight="1" x14ac:dyDescent="0.2">
      <c r="B126" s="53" t="s">
        <v>512</v>
      </c>
      <c r="C126" s="54" t="s">
        <v>1498</v>
      </c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6">
        <f>AA126+AB126+AC126</f>
        <v>38906</v>
      </c>
      <c r="AA126" s="57">
        <f>TRUNC(AA127+AA128+AA129+AA130)</f>
        <v>36248</v>
      </c>
      <c r="AB126" s="57">
        <f>TRUNC(AB127+AB128+AB129+AB130)</f>
        <v>2038</v>
      </c>
      <c r="AC126" s="57">
        <f>TRUNC(AC127+AC128+AC129+AC130)</f>
        <v>620</v>
      </c>
      <c r="AD126" s="58"/>
    </row>
    <row r="127" spans="2:30" ht="19.7" customHeight="1" x14ac:dyDescent="0.2">
      <c r="B127" s="59" t="s">
        <v>469</v>
      </c>
      <c r="C127" s="16" t="s">
        <v>1542</v>
      </c>
      <c r="D127" s="105">
        <v>1673000</v>
      </c>
      <c r="E127" s="105"/>
      <c r="F127" s="105"/>
      <c r="G127" s="105"/>
      <c r="H127" s="105"/>
      <c r="I127" s="105" t="s">
        <v>301</v>
      </c>
      <c r="J127" s="105"/>
      <c r="K127" s="105">
        <v>3708</v>
      </c>
      <c r="L127" s="105"/>
      <c r="M127" s="105"/>
      <c r="N127" s="55" t="s">
        <v>1303</v>
      </c>
      <c r="O127" s="105" t="s">
        <v>1390</v>
      </c>
      <c r="P127" s="105"/>
      <c r="Q127" s="105"/>
      <c r="R127" s="55"/>
      <c r="S127" s="55"/>
      <c r="T127" s="55"/>
      <c r="U127" s="55"/>
      <c r="V127" s="55"/>
      <c r="W127" s="55"/>
      <c r="X127" s="55"/>
      <c r="Y127" s="55"/>
      <c r="Z127" s="56">
        <f>AA127+AB127+AC127</f>
        <v>620.29999999999995</v>
      </c>
      <c r="AA127" s="60"/>
      <c r="AB127" s="60"/>
      <c r="AC127" s="60">
        <f>TRUNC(D127*K127*0.0000001,1)</f>
        <v>620.29999999999995</v>
      </c>
      <c r="AD127" s="19" t="s">
        <v>1189</v>
      </c>
    </row>
    <row r="128" spans="2:30" ht="19.7" customHeight="1" x14ac:dyDescent="0.2">
      <c r="B128" s="59" t="s">
        <v>1279</v>
      </c>
      <c r="C128" s="16" t="s">
        <v>6</v>
      </c>
      <c r="D128" s="106">
        <v>1</v>
      </c>
      <c r="E128" s="105"/>
      <c r="F128" s="105"/>
      <c r="G128" s="105"/>
      <c r="H128" s="55" t="s">
        <v>1225</v>
      </c>
      <c r="I128" s="55" t="s">
        <v>1303</v>
      </c>
      <c r="J128" s="105">
        <f>자재단가!R5</f>
        <v>1699</v>
      </c>
      <c r="K128" s="105"/>
      <c r="L128" s="105"/>
      <c r="M128" s="10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6">
        <f>AA128+AB128+AC128</f>
        <v>1699</v>
      </c>
      <c r="AA128" s="60"/>
      <c r="AB128" s="60">
        <f>TRUNC(D128*J128,1)</f>
        <v>1699</v>
      </c>
      <c r="AC128" s="60"/>
      <c r="AD128" s="19" t="s">
        <v>1542</v>
      </c>
    </row>
    <row r="129" spans="2:30" ht="19.7" customHeight="1" x14ac:dyDescent="0.2">
      <c r="B129" s="59" t="s">
        <v>127</v>
      </c>
      <c r="C129" s="16" t="s">
        <v>877</v>
      </c>
      <c r="D129" s="106">
        <v>20</v>
      </c>
      <c r="E129" s="105"/>
      <c r="F129" s="105"/>
      <c r="G129" s="105"/>
      <c r="H129" s="55" t="s">
        <v>315</v>
      </c>
      <c r="I129" s="55" t="s">
        <v>1303</v>
      </c>
      <c r="J129" s="105">
        <f>AB128</f>
        <v>1699</v>
      </c>
      <c r="K129" s="105"/>
      <c r="L129" s="105"/>
      <c r="M129" s="10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6">
        <f>AA129+AB129+AC129</f>
        <v>339.8</v>
      </c>
      <c r="AA129" s="60"/>
      <c r="AB129" s="60">
        <f>TRUNC(D129/100*J129,1)</f>
        <v>339.8</v>
      </c>
      <c r="AC129" s="60"/>
      <c r="AD129" s="19" t="s">
        <v>1542</v>
      </c>
    </row>
    <row r="130" spans="2:30" ht="19.7" customHeight="1" x14ac:dyDescent="0.2">
      <c r="B130" s="59" t="s">
        <v>771</v>
      </c>
      <c r="C130" s="16" t="s">
        <v>1542</v>
      </c>
      <c r="D130" s="107">
        <v>1</v>
      </c>
      <c r="E130" s="105"/>
      <c r="F130" s="105"/>
      <c r="G130" s="55" t="s">
        <v>1427</v>
      </c>
      <c r="H130" s="55" t="s">
        <v>1303</v>
      </c>
      <c r="I130" s="105">
        <f>노임단가!F6</f>
        <v>173995</v>
      </c>
      <c r="J130" s="105"/>
      <c r="K130" s="105"/>
      <c r="L130" s="105"/>
      <c r="M130" s="55" t="s">
        <v>1303</v>
      </c>
      <c r="N130" s="105" t="s">
        <v>1091</v>
      </c>
      <c r="O130" s="105"/>
      <c r="P130" s="105"/>
      <c r="Q130" s="105"/>
      <c r="R130" s="105"/>
      <c r="S130" s="105"/>
      <c r="T130" s="105"/>
      <c r="U130" s="105"/>
      <c r="V130" s="105"/>
      <c r="W130" s="55"/>
      <c r="X130" s="55"/>
      <c r="Y130" s="55"/>
      <c r="Z130" s="56">
        <f>AA130+AB130+AC130</f>
        <v>36248.9</v>
      </c>
      <c r="AA130" s="60">
        <f>TRUNC(D130*I130*기계경비적용기준!E21,1)</f>
        <v>36248.9</v>
      </c>
      <c r="AB130" s="60"/>
      <c r="AC130" s="60"/>
      <c r="AD130" s="19" t="s">
        <v>1542</v>
      </c>
    </row>
    <row r="131" spans="2:30" ht="19.7" customHeight="1" x14ac:dyDescent="0.2">
      <c r="B131" s="59" t="s">
        <v>1542</v>
      </c>
      <c r="C131" s="16" t="s">
        <v>1542</v>
      </c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24"/>
      <c r="AA131" s="18"/>
      <c r="AB131" s="18"/>
      <c r="AC131" s="18"/>
      <c r="AD131" s="19" t="s">
        <v>1542</v>
      </c>
    </row>
    <row r="132" spans="2:30" ht="19.7" customHeight="1" x14ac:dyDescent="0.2">
      <c r="B132" s="53" t="s">
        <v>1364</v>
      </c>
      <c r="C132" s="54" t="s">
        <v>525</v>
      </c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6">
        <f>AA132+AB132+AC132</f>
        <v>63039</v>
      </c>
      <c r="AA132" s="57">
        <f>TRUNC(AA133+AA134+AA135+AA136)</f>
        <v>49778</v>
      </c>
      <c r="AB132" s="57">
        <f>TRUNC(AB133+AB134+AB135+AB136)</f>
        <v>6739</v>
      </c>
      <c r="AC132" s="57">
        <f>TRUNC(AC133+AC134+AC135+AC136)</f>
        <v>6522</v>
      </c>
      <c r="AD132" s="58"/>
    </row>
    <row r="133" spans="2:30" ht="19.7" customHeight="1" x14ac:dyDescent="0.2">
      <c r="B133" s="59" t="s">
        <v>1205</v>
      </c>
      <c r="C133" s="16" t="s">
        <v>1542</v>
      </c>
      <c r="D133" s="105">
        <v>21982000</v>
      </c>
      <c r="E133" s="105"/>
      <c r="F133" s="105"/>
      <c r="G133" s="105"/>
      <c r="H133" s="105"/>
      <c r="I133" s="105" t="s">
        <v>301</v>
      </c>
      <c r="J133" s="105"/>
      <c r="K133" s="105">
        <v>2967</v>
      </c>
      <c r="L133" s="105"/>
      <c r="M133" s="105"/>
      <c r="N133" s="55" t="s">
        <v>1303</v>
      </c>
      <c r="O133" s="105" t="s">
        <v>1390</v>
      </c>
      <c r="P133" s="105"/>
      <c r="Q133" s="105"/>
      <c r="R133" s="55"/>
      <c r="S133" s="55"/>
      <c r="T133" s="55"/>
      <c r="U133" s="55"/>
      <c r="V133" s="55"/>
      <c r="W133" s="55"/>
      <c r="X133" s="55"/>
      <c r="Y133" s="55"/>
      <c r="Z133" s="56">
        <f>AA133+AB133+AC133</f>
        <v>6522</v>
      </c>
      <c r="AA133" s="60"/>
      <c r="AB133" s="60"/>
      <c r="AC133" s="60">
        <f>TRUNC(D133*K133*0.0000001,1)</f>
        <v>6522</v>
      </c>
      <c r="AD133" s="19" t="s">
        <v>1189</v>
      </c>
    </row>
    <row r="134" spans="2:30" ht="19.7" customHeight="1" x14ac:dyDescent="0.2">
      <c r="B134" s="59" t="s">
        <v>1279</v>
      </c>
      <c r="C134" s="16" t="s">
        <v>242</v>
      </c>
      <c r="D134" s="106">
        <v>2.9</v>
      </c>
      <c r="E134" s="105"/>
      <c r="F134" s="105"/>
      <c r="G134" s="105"/>
      <c r="H134" s="55" t="s">
        <v>1225</v>
      </c>
      <c r="I134" s="55" t="s">
        <v>1303</v>
      </c>
      <c r="J134" s="105">
        <f>자재단가!R8</f>
        <v>1684</v>
      </c>
      <c r="K134" s="105"/>
      <c r="L134" s="105"/>
      <c r="M134" s="10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6">
        <f>AA134+AB134+AC134</f>
        <v>4883.6000000000004</v>
      </c>
      <c r="AA134" s="60"/>
      <c r="AB134" s="60">
        <f>TRUNC(D134*J134,1)</f>
        <v>4883.6000000000004</v>
      </c>
      <c r="AC134" s="60"/>
      <c r="AD134" s="19" t="s">
        <v>1542</v>
      </c>
    </row>
    <row r="135" spans="2:30" ht="19.7" customHeight="1" x14ac:dyDescent="0.2">
      <c r="B135" s="59" t="s">
        <v>46</v>
      </c>
      <c r="C135" s="16" t="s">
        <v>877</v>
      </c>
      <c r="D135" s="106">
        <v>38</v>
      </c>
      <c r="E135" s="105"/>
      <c r="F135" s="105"/>
      <c r="G135" s="105"/>
      <c r="H135" s="55" t="s">
        <v>315</v>
      </c>
      <c r="I135" s="55" t="s">
        <v>1303</v>
      </c>
      <c r="J135" s="105">
        <f>AB134</f>
        <v>4883.6000000000004</v>
      </c>
      <c r="K135" s="105"/>
      <c r="L135" s="105"/>
      <c r="M135" s="10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6">
        <f>AA135+AB135+AC135</f>
        <v>1855.7</v>
      </c>
      <c r="AA135" s="60"/>
      <c r="AB135" s="60">
        <f>TRUNC(D135/100*J135,1)</f>
        <v>1855.7</v>
      </c>
      <c r="AC135" s="60"/>
      <c r="AD135" s="19" t="s">
        <v>1542</v>
      </c>
    </row>
    <row r="136" spans="2:30" ht="19.7" customHeight="1" x14ac:dyDescent="0.2">
      <c r="B136" s="59" t="s">
        <v>121</v>
      </c>
      <c r="C136" s="16" t="s">
        <v>1542</v>
      </c>
      <c r="D136" s="107">
        <v>1</v>
      </c>
      <c r="E136" s="105"/>
      <c r="F136" s="105"/>
      <c r="G136" s="55" t="s">
        <v>1427</v>
      </c>
      <c r="H136" s="55" t="s">
        <v>1303</v>
      </c>
      <c r="I136" s="105">
        <f>노임단가!F7</f>
        <v>238936</v>
      </c>
      <c r="J136" s="105"/>
      <c r="K136" s="105"/>
      <c r="L136" s="105"/>
      <c r="M136" s="55" t="s">
        <v>1303</v>
      </c>
      <c r="N136" s="105" t="s">
        <v>1091</v>
      </c>
      <c r="O136" s="105"/>
      <c r="P136" s="105"/>
      <c r="Q136" s="105"/>
      <c r="R136" s="105"/>
      <c r="S136" s="105"/>
      <c r="T136" s="105"/>
      <c r="U136" s="105"/>
      <c r="V136" s="105"/>
      <c r="W136" s="55"/>
      <c r="X136" s="55"/>
      <c r="Y136" s="55"/>
      <c r="Z136" s="56">
        <f>AA136+AB136+AC136</f>
        <v>49778.3</v>
      </c>
      <c r="AA136" s="60">
        <f>TRUNC(D136*I136*기계경비적용기준!E21,1)</f>
        <v>49778.3</v>
      </c>
      <c r="AB136" s="60"/>
      <c r="AC136" s="60"/>
      <c r="AD136" s="19" t="s">
        <v>1542</v>
      </c>
    </row>
    <row r="137" spans="2:30" ht="19.7" customHeight="1" x14ac:dyDescent="0.2">
      <c r="B137" s="59" t="s">
        <v>1542</v>
      </c>
      <c r="C137" s="16" t="s">
        <v>1542</v>
      </c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24"/>
      <c r="AA137" s="18"/>
      <c r="AB137" s="18"/>
      <c r="AC137" s="18"/>
      <c r="AD137" s="19" t="s">
        <v>1542</v>
      </c>
    </row>
    <row r="138" spans="2:30" ht="19.7" customHeight="1" x14ac:dyDescent="0.2">
      <c r="B138" s="53" t="s">
        <v>882</v>
      </c>
      <c r="C138" s="54" t="s">
        <v>442</v>
      </c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6">
        <f>AA138+AB138+AC138</f>
        <v>69010</v>
      </c>
      <c r="AA138" s="57">
        <f>TRUNC(AA139+AA140+AA141+AA142)</f>
        <v>49778</v>
      </c>
      <c r="AB138" s="57">
        <f>TRUNC(AB139+AB140+AB141+AB142)</f>
        <v>11619</v>
      </c>
      <c r="AC138" s="57">
        <f>TRUNC(AC139+AC140+AC141+AC142)</f>
        <v>7613</v>
      </c>
      <c r="AD138" s="58"/>
    </row>
    <row r="139" spans="2:30" ht="19.7" customHeight="1" x14ac:dyDescent="0.2">
      <c r="B139" s="61" t="s">
        <v>1205</v>
      </c>
      <c r="C139" s="21" t="s">
        <v>1542</v>
      </c>
      <c r="D139" s="108">
        <v>25662000</v>
      </c>
      <c r="E139" s="108"/>
      <c r="F139" s="108"/>
      <c r="G139" s="108"/>
      <c r="H139" s="108"/>
      <c r="I139" s="108" t="s">
        <v>301</v>
      </c>
      <c r="J139" s="108"/>
      <c r="K139" s="108">
        <v>2967</v>
      </c>
      <c r="L139" s="108"/>
      <c r="M139" s="108"/>
      <c r="N139" s="6" t="s">
        <v>1303</v>
      </c>
      <c r="O139" s="108" t="s">
        <v>1390</v>
      </c>
      <c r="P139" s="108"/>
      <c r="Q139" s="108"/>
      <c r="R139" s="6"/>
      <c r="S139" s="6"/>
      <c r="T139" s="6"/>
      <c r="U139" s="6"/>
      <c r="V139" s="6"/>
      <c r="W139" s="6"/>
      <c r="X139" s="6"/>
      <c r="Y139" s="6"/>
      <c r="Z139" s="62">
        <f>AA139+AB139+AC139</f>
        <v>7613.9</v>
      </c>
      <c r="AA139" s="63"/>
      <c r="AB139" s="63"/>
      <c r="AC139" s="63">
        <f>TRUNC(D139*K139*0.0000001,1)</f>
        <v>7613.9</v>
      </c>
      <c r="AD139" s="23" t="s">
        <v>1189</v>
      </c>
    </row>
    <row r="140" spans="2:30" ht="19.7" customHeight="1" x14ac:dyDescent="0.2">
      <c r="B140" s="59" t="s">
        <v>1279</v>
      </c>
      <c r="C140" s="16" t="s">
        <v>242</v>
      </c>
      <c r="D140" s="106">
        <v>5</v>
      </c>
      <c r="E140" s="105"/>
      <c r="F140" s="105"/>
      <c r="G140" s="105"/>
      <c r="H140" s="55" t="s">
        <v>1225</v>
      </c>
      <c r="I140" s="55" t="s">
        <v>1303</v>
      </c>
      <c r="J140" s="105">
        <f>자재단가!R8</f>
        <v>1684</v>
      </c>
      <c r="K140" s="105"/>
      <c r="L140" s="105"/>
      <c r="M140" s="10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6">
        <f>AA140+AB140+AC140</f>
        <v>8420</v>
      </c>
      <c r="AA140" s="60"/>
      <c r="AB140" s="60">
        <f>TRUNC(D140*J140,1)</f>
        <v>8420</v>
      </c>
      <c r="AC140" s="60"/>
      <c r="AD140" s="19" t="s">
        <v>1542</v>
      </c>
    </row>
    <row r="141" spans="2:30" ht="19.7" customHeight="1" x14ac:dyDescent="0.2">
      <c r="B141" s="59" t="s">
        <v>46</v>
      </c>
      <c r="C141" s="16" t="s">
        <v>877</v>
      </c>
      <c r="D141" s="106">
        <v>38</v>
      </c>
      <c r="E141" s="105"/>
      <c r="F141" s="105"/>
      <c r="G141" s="105"/>
      <c r="H141" s="55" t="s">
        <v>315</v>
      </c>
      <c r="I141" s="55" t="s">
        <v>1303</v>
      </c>
      <c r="J141" s="105">
        <f>AB140</f>
        <v>8420</v>
      </c>
      <c r="K141" s="105"/>
      <c r="L141" s="105"/>
      <c r="M141" s="10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6">
        <f>AA141+AB141+AC141</f>
        <v>3199.6</v>
      </c>
      <c r="AA141" s="60"/>
      <c r="AB141" s="60">
        <f>TRUNC(D141/100*J141,1)</f>
        <v>3199.6</v>
      </c>
      <c r="AC141" s="60"/>
      <c r="AD141" s="19" t="s">
        <v>1542</v>
      </c>
    </row>
    <row r="142" spans="2:30" ht="19.7" customHeight="1" x14ac:dyDescent="0.2">
      <c r="B142" s="59" t="s">
        <v>121</v>
      </c>
      <c r="C142" s="16" t="s">
        <v>1542</v>
      </c>
      <c r="D142" s="107">
        <v>1</v>
      </c>
      <c r="E142" s="105"/>
      <c r="F142" s="105"/>
      <c r="G142" s="55" t="s">
        <v>1427</v>
      </c>
      <c r="H142" s="55" t="s">
        <v>1303</v>
      </c>
      <c r="I142" s="105">
        <f>노임단가!F7</f>
        <v>238936</v>
      </c>
      <c r="J142" s="105"/>
      <c r="K142" s="105"/>
      <c r="L142" s="105"/>
      <c r="M142" s="55" t="s">
        <v>1303</v>
      </c>
      <c r="N142" s="105" t="s">
        <v>1091</v>
      </c>
      <c r="O142" s="105"/>
      <c r="P142" s="105"/>
      <c r="Q142" s="105"/>
      <c r="R142" s="105"/>
      <c r="S142" s="105"/>
      <c r="T142" s="105"/>
      <c r="U142" s="105"/>
      <c r="V142" s="105"/>
      <c r="W142" s="55"/>
      <c r="X142" s="55"/>
      <c r="Y142" s="55"/>
      <c r="Z142" s="56">
        <f>AA142+AB142+AC142</f>
        <v>49778.3</v>
      </c>
      <c r="AA142" s="60">
        <f>TRUNC(D142*I142*기계경비적용기준!E21,1)</f>
        <v>49778.3</v>
      </c>
      <c r="AB142" s="60"/>
      <c r="AC142" s="60"/>
      <c r="AD142" s="19" t="s">
        <v>1542</v>
      </c>
    </row>
    <row r="143" spans="2:30" ht="19.7" customHeight="1" x14ac:dyDescent="0.2">
      <c r="B143" s="59" t="s">
        <v>1542</v>
      </c>
      <c r="C143" s="16" t="s">
        <v>1542</v>
      </c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24"/>
      <c r="AA143" s="18"/>
      <c r="AB143" s="18"/>
      <c r="AC143" s="18"/>
      <c r="AD143" s="19" t="s">
        <v>1542</v>
      </c>
    </row>
    <row r="144" spans="2:30" ht="19.7" customHeight="1" x14ac:dyDescent="0.2">
      <c r="B144" s="53" t="s">
        <v>553</v>
      </c>
      <c r="C144" s="54" t="s">
        <v>1530</v>
      </c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6">
        <f>AA144+AB144+AC144</f>
        <v>114956</v>
      </c>
      <c r="AA144" s="57">
        <f>TRUNC(AA145+AA146+AA147+AA148)</f>
        <v>59020</v>
      </c>
      <c r="AB144" s="57">
        <f>TRUNC(AB145+AB146+AB147+AB148)</f>
        <v>38622</v>
      </c>
      <c r="AC144" s="57">
        <f>TRUNC(AC145+AC146+AC147+AC148)</f>
        <v>17314</v>
      </c>
      <c r="AD144" s="58"/>
    </row>
    <row r="145" spans="2:30" ht="19.7" customHeight="1" x14ac:dyDescent="0.2">
      <c r="B145" s="59" t="s">
        <v>469</v>
      </c>
      <c r="C145" s="16" t="s">
        <v>1542</v>
      </c>
      <c r="D145" s="105">
        <v>67216000</v>
      </c>
      <c r="E145" s="105"/>
      <c r="F145" s="105"/>
      <c r="G145" s="105"/>
      <c r="H145" s="105"/>
      <c r="I145" s="105" t="s">
        <v>301</v>
      </c>
      <c r="J145" s="105"/>
      <c r="K145" s="105">
        <v>2576</v>
      </c>
      <c r="L145" s="105"/>
      <c r="M145" s="105"/>
      <c r="N145" s="55" t="s">
        <v>1303</v>
      </c>
      <c r="O145" s="105" t="s">
        <v>1390</v>
      </c>
      <c r="P145" s="105"/>
      <c r="Q145" s="105"/>
      <c r="R145" s="55"/>
      <c r="S145" s="55"/>
      <c r="T145" s="55"/>
      <c r="U145" s="55"/>
      <c r="V145" s="55"/>
      <c r="W145" s="55"/>
      <c r="X145" s="55"/>
      <c r="Y145" s="55"/>
      <c r="Z145" s="56">
        <f>AA145+AB145+AC145</f>
        <v>17314.8</v>
      </c>
      <c r="AA145" s="60"/>
      <c r="AB145" s="60"/>
      <c r="AC145" s="60">
        <f>TRUNC(D145*K145*0.0000001,1)</f>
        <v>17314.8</v>
      </c>
      <c r="AD145" s="19" t="s">
        <v>1189</v>
      </c>
    </row>
    <row r="146" spans="2:30" ht="19.7" customHeight="1" x14ac:dyDescent="0.2">
      <c r="B146" s="59" t="s">
        <v>1279</v>
      </c>
      <c r="C146" s="16" t="s">
        <v>106</v>
      </c>
      <c r="D146" s="106">
        <v>16.5</v>
      </c>
      <c r="E146" s="105"/>
      <c r="F146" s="105"/>
      <c r="G146" s="105"/>
      <c r="H146" s="55" t="s">
        <v>1225</v>
      </c>
      <c r="I146" s="55" t="s">
        <v>1303</v>
      </c>
      <c r="J146" s="105">
        <f>자재단가!R8</f>
        <v>1684</v>
      </c>
      <c r="K146" s="105"/>
      <c r="L146" s="105"/>
      <c r="M146" s="10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6">
        <f>AA146+AB146+AC146</f>
        <v>27786</v>
      </c>
      <c r="AA146" s="60"/>
      <c r="AB146" s="60">
        <f>TRUNC(D146*J146,1)</f>
        <v>27786</v>
      </c>
      <c r="AC146" s="60"/>
      <c r="AD146" s="19" t="s">
        <v>1542</v>
      </c>
    </row>
    <row r="147" spans="2:30" ht="19.7" customHeight="1" x14ac:dyDescent="0.2">
      <c r="B147" s="59" t="s">
        <v>127</v>
      </c>
      <c r="C147" s="16" t="s">
        <v>877</v>
      </c>
      <c r="D147" s="106">
        <v>39</v>
      </c>
      <c r="E147" s="105"/>
      <c r="F147" s="105"/>
      <c r="G147" s="105"/>
      <c r="H147" s="55" t="s">
        <v>315</v>
      </c>
      <c r="I147" s="55" t="s">
        <v>1303</v>
      </c>
      <c r="J147" s="105">
        <f>AB146</f>
        <v>27786</v>
      </c>
      <c r="K147" s="105"/>
      <c r="L147" s="105"/>
      <c r="M147" s="10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6">
        <f>AA147+AB147+AC147</f>
        <v>10836.5</v>
      </c>
      <c r="AA147" s="60"/>
      <c r="AB147" s="60">
        <f>TRUNC(D147/100*J147,1)</f>
        <v>10836.5</v>
      </c>
      <c r="AC147" s="60"/>
      <c r="AD147" s="19" t="s">
        <v>1542</v>
      </c>
    </row>
    <row r="148" spans="2:30" ht="19.7" customHeight="1" x14ac:dyDescent="0.2">
      <c r="B148" s="59" t="s">
        <v>352</v>
      </c>
      <c r="C148" s="16" t="s">
        <v>1542</v>
      </c>
      <c r="D148" s="107">
        <v>1</v>
      </c>
      <c r="E148" s="105"/>
      <c r="F148" s="105"/>
      <c r="G148" s="55" t="s">
        <v>1427</v>
      </c>
      <c r="H148" s="55" t="s">
        <v>1303</v>
      </c>
      <c r="I148" s="105">
        <f>노임단가!F8</f>
        <v>283297</v>
      </c>
      <c r="J148" s="105"/>
      <c r="K148" s="105"/>
      <c r="L148" s="105"/>
      <c r="M148" s="55" t="s">
        <v>1303</v>
      </c>
      <c r="N148" s="105" t="s">
        <v>1091</v>
      </c>
      <c r="O148" s="105"/>
      <c r="P148" s="105"/>
      <c r="Q148" s="105"/>
      <c r="R148" s="105"/>
      <c r="S148" s="105"/>
      <c r="T148" s="105"/>
      <c r="U148" s="105"/>
      <c r="V148" s="105"/>
      <c r="W148" s="55"/>
      <c r="X148" s="55"/>
      <c r="Y148" s="55"/>
      <c r="Z148" s="56">
        <f>AA148+AB148+AC148</f>
        <v>59020.2</v>
      </c>
      <c r="AA148" s="60">
        <f>TRUNC(D148*I148*기계경비적용기준!E21,1)</f>
        <v>59020.2</v>
      </c>
      <c r="AB148" s="60"/>
      <c r="AC148" s="60"/>
      <c r="AD148" s="19" t="s">
        <v>1542</v>
      </c>
    </row>
    <row r="149" spans="2:30" ht="19.7" customHeight="1" x14ac:dyDescent="0.2">
      <c r="B149" s="61" t="s">
        <v>1542</v>
      </c>
      <c r="C149" s="21" t="s">
        <v>1542</v>
      </c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7"/>
      <c r="AA149" s="8"/>
      <c r="AB149" s="8"/>
      <c r="AC149" s="8"/>
      <c r="AD149" s="23" t="s">
        <v>1542</v>
      </c>
    </row>
    <row r="150" spans="2:30" x14ac:dyDescent="0.2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</row>
  </sheetData>
  <mergeCells count="275">
    <mergeCell ref="D3:Y3"/>
    <mergeCell ref="B1:AD2"/>
    <mergeCell ref="D5:H5"/>
    <mergeCell ref="I5:J5"/>
    <mergeCell ref="K5:M5"/>
    <mergeCell ref="O5:Q5"/>
    <mergeCell ref="D6:G6"/>
    <mergeCell ref="J6:M6"/>
    <mergeCell ref="D7:G7"/>
    <mergeCell ref="J7:M7"/>
    <mergeCell ref="D8:F8"/>
    <mergeCell ref="I8:L8"/>
    <mergeCell ref="N8:V8"/>
    <mergeCell ref="D11:H11"/>
    <mergeCell ref="I11:J11"/>
    <mergeCell ref="K11:M11"/>
    <mergeCell ref="O11:Q11"/>
    <mergeCell ref="D12:G12"/>
    <mergeCell ref="J12:M12"/>
    <mergeCell ref="D13:G13"/>
    <mergeCell ref="J13:M13"/>
    <mergeCell ref="D16:H16"/>
    <mergeCell ref="I16:J16"/>
    <mergeCell ref="K16:M16"/>
    <mergeCell ref="O16:Q16"/>
    <mergeCell ref="D17:G17"/>
    <mergeCell ref="J17:M17"/>
    <mergeCell ref="D18:G18"/>
    <mergeCell ref="J18:M18"/>
    <mergeCell ref="D19:F19"/>
    <mergeCell ref="I19:L19"/>
    <mergeCell ref="N19:V19"/>
    <mergeCell ref="D22:H22"/>
    <mergeCell ref="I22:J22"/>
    <mergeCell ref="K22:M22"/>
    <mergeCell ref="O22:Q22"/>
    <mergeCell ref="D23:H23"/>
    <mergeCell ref="I23:J23"/>
    <mergeCell ref="K23:M23"/>
    <mergeCell ref="O23:Q23"/>
    <mergeCell ref="D24:G24"/>
    <mergeCell ref="J24:M24"/>
    <mergeCell ref="D25:G25"/>
    <mergeCell ref="J25:M25"/>
    <mergeCell ref="D26:F26"/>
    <mergeCell ref="I26:L26"/>
    <mergeCell ref="N26:V26"/>
    <mergeCell ref="D29:H29"/>
    <mergeCell ref="I29:J29"/>
    <mergeCell ref="K29:M29"/>
    <mergeCell ref="O29:Q29"/>
    <mergeCell ref="D30:G30"/>
    <mergeCell ref="J30:M30"/>
    <mergeCell ref="D31:G31"/>
    <mergeCell ref="J31:M31"/>
    <mergeCell ref="D32:F32"/>
    <mergeCell ref="I32:L32"/>
    <mergeCell ref="N32:V32"/>
    <mergeCell ref="D35:H35"/>
    <mergeCell ref="I35:J35"/>
    <mergeCell ref="K35:M35"/>
    <mergeCell ref="O35:Q35"/>
    <mergeCell ref="D36:G36"/>
    <mergeCell ref="J36:M36"/>
    <mergeCell ref="D37:G37"/>
    <mergeCell ref="J37:M37"/>
    <mergeCell ref="D38:F38"/>
    <mergeCell ref="I38:L38"/>
    <mergeCell ref="N38:V38"/>
    <mergeCell ref="D41:H41"/>
    <mergeCell ref="I41:J41"/>
    <mergeCell ref="K41:M41"/>
    <mergeCell ref="O41:Q41"/>
    <mergeCell ref="D42:H42"/>
    <mergeCell ref="I42:J42"/>
    <mergeCell ref="K42:M42"/>
    <mergeCell ref="O42:Q42"/>
    <mergeCell ref="D43:G43"/>
    <mergeCell ref="J43:M43"/>
    <mergeCell ref="D44:G44"/>
    <mergeCell ref="J44:M44"/>
    <mergeCell ref="D45:F45"/>
    <mergeCell ref="I45:L45"/>
    <mergeCell ref="N45:V45"/>
    <mergeCell ref="D48:H48"/>
    <mergeCell ref="I48:J48"/>
    <mergeCell ref="K48:M48"/>
    <mergeCell ref="O48:Q48"/>
    <mergeCell ref="D49:G49"/>
    <mergeCell ref="J49:M49"/>
    <mergeCell ref="D50:G50"/>
    <mergeCell ref="J50:M50"/>
    <mergeCell ref="D51:F51"/>
    <mergeCell ref="I51:L51"/>
    <mergeCell ref="N51:V51"/>
    <mergeCell ref="D54:H54"/>
    <mergeCell ref="I54:J54"/>
    <mergeCell ref="K54:M54"/>
    <mergeCell ref="O54:Q54"/>
    <mergeCell ref="D55:G55"/>
    <mergeCell ref="J55:M55"/>
    <mergeCell ref="D56:G56"/>
    <mergeCell ref="J56:M56"/>
    <mergeCell ref="D57:F57"/>
    <mergeCell ref="I57:L57"/>
    <mergeCell ref="N57:V57"/>
    <mergeCell ref="D60:H60"/>
    <mergeCell ref="I60:J60"/>
    <mergeCell ref="K60:M60"/>
    <mergeCell ref="O60:Q60"/>
    <mergeCell ref="D61:G61"/>
    <mergeCell ref="J61:M61"/>
    <mergeCell ref="D62:G62"/>
    <mergeCell ref="J62:M62"/>
    <mergeCell ref="D63:F63"/>
    <mergeCell ref="I63:L63"/>
    <mergeCell ref="N63:V63"/>
    <mergeCell ref="D66:H66"/>
    <mergeCell ref="I66:J66"/>
    <mergeCell ref="K66:M66"/>
    <mergeCell ref="O66:Q66"/>
    <mergeCell ref="D67:G67"/>
    <mergeCell ref="J67:M67"/>
    <mergeCell ref="D68:G68"/>
    <mergeCell ref="J68:M68"/>
    <mergeCell ref="D69:F69"/>
    <mergeCell ref="I69:L69"/>
    <mergeCell ref="N69:V69"/>
    <mergeCell ref="D72:H72"/>
    <mergeCell ref="I72:J72"/>
    <mergeCell ref="K72:M72"/>
    <mergeCell ref="O72:Q72"/>
    <mergeCell ref="D73:H73"/>
    <mergeCell ref="I73:J73"/>
    <mergeCell ref="K73:M73"/>
    <mergeCell ref="O73:Q73"/>
    <mergeCell ref="D74:G74"/>
    <mergeCell ref="J74:M74"/>
    <mergeCell ref="D75:G75"/>
    <mergeCell ref="J75:M75"/>
    <mergeCell ref="D76:F76"/>
    <mergeCell ref="I76:L76"/>
    <mergeCell ref="N76:V76"/>
    <mergeCell ref="D79:H79"/>
    <mergeCell ref="I79:J79"/>
    <mergeCell ref="K79:M79"/>
    <mergeCell ref="O79:Q79"/>
    <mergeCell ref="D80:G80"/>
    <mergeCell ref="J80:M80"/>
    <mergeCell ref="D81:G81"/>
    <mergeCell ref="J81:M81"/>
    <mergeCell ref="D82:F82"/>
    <mergeCell ref="I82:L82"/>
    <mergeCell ref="N82:V82"/>
    <mergeCell ref="D85:H85"/>
    <mergeCell ref="I85:J85"/>
    <mergeCell ref="K85:M85"/>
    <mergeCell ref="O85:Q85"/>
    <mergeCell ref="D86:G86"/>
    <mergeCell ref="J86:M86"/>
    <mergeCell ref="D87:G87"/>
    <mergeCell ref="J87:M87"/>
    <mergeCell ref="D88:F88"/>
    <mergeCell ref="I88:L88"/>
    <mergeCell ref="N88:V88"/>
    <mergeCell ref="D91:H91"/>
    <mergeCell ref="I91:J91"/>
    <mergeCell ref="K91:M91"/>
    <mergeCell ref="O91:Q91"/>
    <mergeCell ref="D92:G92"/>
    <mergeCell ref="J92:M92"/>
    <mergeCell ref="D93:G93"/>
    <mergeCell ref="J93:M93"/>
    <mergeCell ref="D94:F94"/>
    <mergeCell ref="I94:L94"/>
    <mergeCell ref="N94:V94"/>
    <mergeCell ref="D97:H97"/>
    <mergeCell ref="I97:J97"/>
    <mergeCell ref="K97:M97"/>
    <mergeCell ref="O97:Q97"/>
    <mergeCell ref="D98:G98"/>
    <mergeCell ref="J98:M98"/>
    <mergeCell ref="D99:G99"/>
    <mergeCell ref="J99:M99"/>
    <mergeCell ref="D100:F100"/>
    <mergeCell ref="I100:L100"/>
    <mergeCell ref="N100:V100"/>
    <mergeCell ref="D103:H103"/>
    <mergeCell ref="I103:J103"/>
    <mergeCell ref="K103:M103"/>
    <mergeCell ref="O103:Q103"/>
    <mergeCell ref="D104:G104"/>
    <mergeCell ref="J104:M104"/>
    <mergeCell ref="D105:G105"/>
    <mergeCell ref="J105:M105"/>
    <mergeCell ref="D106:F106"/>
    <mergeCell ref="I106:L106"/>
    <mergeCell ref="N106:V106"/>
    <mergeCell ref="D109:H109"/>
    <mergeCell ref="I109:J109"/>
    <mergeCell ref="K109:M109"/>
    <mergeCell ref="O109:Q109"/>
    <mergeCell ref="D110:G110"/>
    <mergeCell ref="J110:M110"/>
    <mergeCell ref="D111:G111"/>
    <mergeCell ref="J111:M111"/>
    <mergeCell ref="D112:F112"/>
    <mergeCell ref="I112:L112"/>
    <mergeCell ref="N112:V112"/>
    <mergeCell ref="D115:H115"/>
    <mergeCell ref="I115:J115"/>
    <mergeCell ref="K115:M115"/>
    <mergeCell ref="O115:Q115"/>
    <mergeCell ref="D116:G116"/>
    <mergeCell ref="J116:M116"/>
    <mergeCell ref="D117:G117"/>
    <mergeCell ref="J117:M117"/>
    <mergeCell ref="D118:F118"/>
    <mergeCell ref="I118:L118"/>
    <mergeCell ref="N118:V118"/>
    <mergeCell ref="D121:H121"/>
    <mergeCell ref="I121:J121"/>
    <mergeCell ref="K121:M121"/>
    <mergeCell ref="O121:Q121"/>
    <mergeCell ref="D122:G122"/>
    <mergeCell ref="J122:M122"/>
    <mergeCell ref="D123:G123"/>
    <mergeCell ref="J123:M123"/>
    <mergeCell ref="D124:F124"/>
    <mergeCell ref="I124:L124"/>
    <mergeCell ref="N124:V124"/>
    <mergeCell ref="D127:H127"/>
    <mergeCell ref="I127:J127"/>
    <mergeCell ref="K127:M127"/>
    <mergeCell ref="O127:Q127"/>
    <mergeCell ref="D128:G128"/>
    <mergeCell ref="J128:M128"/>
    <mergeCell ref="D129:G129"/>
    <mergeCell ref="J129:M129"/>
    <mergeCell ref="D130:F130"/>
    <mergeCell ref="I130:L130"/>
    <mergeCell ref="N130:V130"/>
    <mergeCell ref="D133:H133"/>
    <mergeCell ref="I133:J133"/>
    <mergeCell ref="K133:M133"/>
    <mergeCell ref="O133:Q133"/>
    <mergeCell ref="D134:G134"/>
    <mergeCell ref="J134:M134"/>
    <mergeCell ref="D135:G135"/>
    <mergeCell ref="J135:M135"/>
    <mergeCell ref="D136:F136"/>
    <mergeCell ref="I136:L136"/>
    <mergeCell ref="N136:V136"/>
    <mergeCell ref="D139:H139"/>
    <mergeCell ref="I139:J139"/>
    <mergeCell ref="K139:M139"/>
    <mergeCell ref="O139:Q139"/>
    <mergeCell ref="D140:G140"/>
    <mergeCell ref="J140:M140"/>
    <mergeCell ref="D141:G141"/>
    <mergeCell ref="J141:M141"/>
    <mergeCell ref="D142:F142"/>
    <mergeCell ref="I142:L142"/>
    <mergeCell ref="N142:V142"/>
    <mergeCell ref="D145:H145"/>
    <mergeCell ref="I145:J145"/>
    <mergeCell ref="K145:M145"/>
    <mergeCell ref="O145:Q145"/>
    <mergeCell ref="N148:V148"/>
    <mergeCell ref="D146:G146"/>
    <mergeCell ref="J146:M146"/>
    <mergeCell ref="D147:G147"/>
    <mergeCell ref="J147:M147"/>
    <mergeCell ref="D148:F148"/>
    <mergeCell ref="I148:L148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5" manualBreakCount="5">
    <brk id="31" min="2" max="30" man="1"/>
    <brk id="58" min="2" max="30" man="1"/>
    <brk id="85" min="2" max="30" man="1"/>
    <brk id="112" min="2" max="30" man="1"/>
    <brk id="139" min="2" max="30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1"/>
  <sheetViews>
    <sheetView workbookViewId="0"/>
  </sheetViews>
  <sheetFormatPr defaultRowHeight="12.75" x14ac:dyDescent="0.2"/>
  <cols>
    <col min="1" max="1" width="0.7109375" customWidth="1"/>
    <col min="2" max="2" width="2.140625" customWidth="1"/>
    <col min="3" max="3" width="10.42578125" customWidth="1"/>
    <col min="4" max="5" width="25" customWidth="1"/>
    <col min="6" max="6" width="2.140625" customWidth="1"/>
    <col min="7" max="7" width="4.140625" customWidth="1"/>
    <col min="8" max="8" width="16.5703125" customWidth="1"/>
    <col min="9" max="9" width="12.42578125" customWidth="1"/>
    <col min="10" max="10" width="6.28515625" customWidth="1"/>
    <col min="11" max="11" width="16.5703125" customWidth="1"/>
    <col min="12" max="12" width="2.140625" customWidth="1"/>
  </cols>
  <sheetData>
    <row r="1" spans="2:14" ht="24.95" customHeight="1" x14ac:dyDescent="0.2">
      <c r="B1" s="95" t="s">
        <v>1001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25"/>
      <c r="N1" s="25"/>
    </row>
    <row r="2" spans="2:14" ht="9.9499999999999993" customHeight="1" x14ac:dyDescent="0.2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</row>
    <row r="3" spans="2:14" ht="30" customHeight="1" x14ac:dyDescent="0.2">
      <c r="B3" s="44"/>
      <c r="C3" s="43"/>
      <c r="D3" s="43"/>
      <c r="E3" s="43"/>
      <c r="F3" s="43"/>
      <c r="G3" s="43"/>
      <c r="H3" s="43"/>
      <c r="I3" s="43"/>
      <c r="J3" s="43"/>
      <c r="K3" s="43"/>
      <c r="L3" s="46"/>
    </row>
    <row r="4" spans="2:14" ht="16.5" x14ac:dyDescent="0.2">
      <c r="B4" s="45"/>
      <c r="C4" s="114" t="s">
        <v>1376</v>
      </c>
      <c r="D4" s="114"/>
      <c r="E4" s="114"/>
      <c r="G4" s="114" t="s">
        <v>217</v>
      </c>
      <c r="H4" s="114"/>
      <c r="I4" s="114"/>
      <c r="L4" s="47"/>
    </row>
    <row r="5" spans="2:14" ht="7.5" customHeight="1" x14ac:dyDescent="0.2">
      <c r="B5" s="45"/>
      <c r="L5" s="47"/>
    </row>
    <row r="6" spans="2:14" ht="19.7" customHeight="1" x14ac:dyDescent="0.2">
      <c r="B6" s="45"/>
      <c r="C6" s="27" t="s">
        <v>227</v>
      </c>
      <c r="D6" s="27" t="s">
        <v>249</v>
      </c>
      <c r="E6" s="27" t="s">
        <v>13</v>
      </c>
      <c r="F6" s="31"/>
      <c r="G6" s="27" t="s">
        <v>393</v>
      </c>
      <c r="H6" s="27" t="s">
        <v>829</v>
      </c>
      <c r="I6" s="27" t="s">
        <v>0</v>
      </c>
      <c r="J6" s="27" t="s">
        <v>559</v>
      </c>
      <c r="K6" s="27" t="s">
        <v>1</v>
      </c>
      <c r="L6" s="48"/>
    </row>
    <row r="7" spans="2:14" ht="15.95" customHeight="1" x14ac:dyDescent="0.2">
      <c r="B7" s="45"/>
      <c r="C7" s="28" t="s">
        <v>1065</v>
      </c>
      <c r="D7" s="30">
        <v>1548.4</v>
      </c>
      <c r="E7" s="28" t="s">
        <v>7</v>
      </c>
      <c r="F7" s="31"/>
      <c r="G7" s="32" t="s">
        <v>432</v>
      </c>
      <c r="H7" s="28" t="s">
        <v>436</v>
      </c>
      <c r="I7" s="28" t="s">
        <v>1542</v>
      </c>
      <c r="J7" s="27" t="s">
        <v>1225</v>
      </c>
      <c r="K7" s="33">
        <f>자재단가!R5</f>
        <v>1699</v>
      </c>
      <c r="L7" s="48"/>
    </row>
    <row r="8" spans="2:14" ht="15.95" customHeight="1" x14ac:dyDescent="0.2">
      <c r="B8" s="45"/>
      <c r="C8" s="28" t="s">
        <v>280</v>
      </c>
      <c r="D8" s="30">
        <v>952.25</v>
      </c>
      <c r="E8" s="28" t="s">
        <v>7</v>
      </c>
      <c r="F8" s="31"/>
      <c r="G8" s="32" t="s">
        <v>1194</v>
      </c>
      <c r="H8" s="28" t="s">
        <v>242</v>
      </c>
      <c r="I8" s="28" t="s">
        <v>1542</v>
      </c>
      <c r="J8" s="27" t="s">
        <v>1225</v>
      </c>
      <c r="K8" s="33">
        <f>자재단가!R8</f>
        <v>1684</v>
      </c>
      <c r="L8" s="48"/>
    </row>
    <row r="9" spans="2:14" ht="15.95" customHeight="1" x14ac:dyDescent="0.2">
      <c r="B9" s="45"/>
      <c r="C9" s="28" t="s">
        <v>236</v>
      </c>
      <c r="D9" s="30">
        <v>1768.2</v>
      </c>
      <c r="E9" s="28" t="s">
        <v>7</v>
      </c>
      <c r="F9" s="31"/>
      <c r="G9" s="29"/>
      <c r="H9" s="29"/>
      <c r="I9" s="29"/>
      <c r="J9" s="29"/>
      <c r="K9" s="29"/>
      <c r="L9" s="48"/>
    </row>
    <row r="10" spans="2:14" ht="15.95" customHeight="1" x14ac:dyDescent="0.2">
      <c r="B10" s="45"/>
      <c r="C10" s="28" t="s">
        <v>1124</v>
      </c>
      <c r="D10" s="29"/>
      <c r="E10" s="28" t="s">
        <v>1542</v>
      </c>
      <c r="F10" s="31"/>
      <c r="G10" s="29"/>
      <c r="H10" s="29"/>
      <c r="I10" s="29"/>
      <c r="J10" s="29"/>
      <c r="K10" s="29"/>
      <c r="L10" s="48"/>
    </row>
    <row r="11" spans="2:14" ht="15.95" customHeight="1" x14ac:dyDescent="0.2">
      <c r="B11" s="45"/>
      <c r="C11" s="28" t="s">
        <v>1541</v>
      </c>
      <c r="D11" s="30">
        <v>2052.79</v>
      </c>
      <c r="E11" s="28" t="s">
        <v>7</v>
      </c>
      <c r="F11" s="31"/>
      <c r="G11" s="29"/>
      <c r="H11" s="29"/>
      <c r="I11" s="29"/>
      <c r="J11" s="29"/>
      <c r="K11" s="29"/>
      <c r="L11" s="48"/>
    </row>
    <row r="12" spans="2:14" ht="15.95" customHeight="1" x14ac:dyDescent="0.2">
      <c r="B12" s="45"/>
      <c r="C12" s="28" t="s">
        <v>1542</v>
      </c>
      <c r="D12" s="29"/>
      <c r="E12" s="28" t="s">
        <v>1542</v>
      </c>
      <c r="F12" s="31"/>
      <c r="G12" s="29"/>
      <c r="H12" s="29"/>
      <c r="I12" s="29"/>
      <c r="J12" s="29"/>
      <c r="K12" s="29"/>
      <c r="L12" s="48"/>
    </row>
    <row r="13" spans="2:14" ht="15.95" customHeight="1" x14ac:dyDescent="0.2">
      <c r="B13" s="45"/>
      <c r="C13" s="29"/>
      <c r="D13" s="29"/>
      <c r="E13" s="29"/>
      <c r="F13" s="31"/>
      <c r="G13" s="29"/>
      <c r="H13" s="29"/>
      <c r="I13" s="29"/>
      <c r="J13" s="29"/>
      <c r="K13" s="29"/>
      <c r="L13" s="48"/>
    </row>
    <row r="14" spans="2:14" ht="15.95" customHeight="1" x14ac:dyDescent="0.2">
      <c r="B14" s="45"/>
      <c r="C14" s="29"/>
      <c r="D14" s="29"/>
      <c r="E14" s="29"/>
      <c r="F14" s="31"/>
      <c r="G14" s="29"/>
      <c r="H14" s="29"/>
      <c r="I14" s="29"/>
      <c r="J14" s="29"/>
      <c r="K14" s="29"/>
      <c r="L14" s="48"/>
    </row>
    <row r="15" spans="2:14" ht="15.95" customHeight="1" x14ac:dyDescent="0.2">
      <c r="B15" s="45"/>
      <c r="C15" s="29"/>
      <c r="D15" s="29"/>
      <c r="E15" s="29"/>
      <c r="F15" s="31"/>
      <c r="G15" s="29"/>
      <c r="H15" s="29"/>
      <c r="I15" s="29"/>
      <c r="J15" s="29"/>
      <c r="K15" s="29"/>
      <c r="L15" s="48"/>
    </row>
    <row r="16" spans="2:14" ht="15.95" customHeight="1" x14ac:dyDescent="0.2">
      <c r="B16" s="45"/>
      <c r="C16" s="29"/>
      <c r="D16" s="29"/>
      <c r="E16" s="29"/>
      <c r="F16" s="31"/>
      <c r="G16" s="29"/>
      <c r="H16" s="29"/>
      <c r="I16" s="29"/>
      <c r="J16" s="29"/>
      <c r="K16" s="29"/>
      <c r="L16" s="48"/>
    </row>
    <row r="17" spans="2:12" ht="30" customHeight="1" x14ac:dyDescent="0.2">
      <c r="B17" s="45"/>
      <c r="C17" s="26"/>
      <c r="D17" s="26"/>
      <c r="E17" s="26"/>
      <c r="G17" s="26"/>
      <c r="H17" s="26"/>
      <c r="I17" s="26"/>
      <c r="J17" s="26"/>
      <c r="K17" s="26"/>
      <c r="L17" s="47"/>
    </row>
    <row r="18" spans="2:12" ht="16.5" x14ac:dyDescent="0.2">
      <c r="B18" s="45"/>
      <c r="C18" s="114" t="s">
        <v>302</v>
      </c>
      <c r="D18" s="114"/>
      <c r="E18" s="114"/>
      <c r="G18" s="114" t="s">
        <v>798</v>
      </c>
      <c r="H18" s="114"/>
      <c r="I18" s="114"/>
      <c r="L18" s="47"/>
    </row>
    <row r="19" spans="2:12" ht="7.5" customHeight="1" x14ac:dyDescent="0.2">
      <c r="B19" s="45"/>
      <c r="L19" s="47"/>
    </row>
    <row r="20" spans="2:12" ht="19.7" customHeight="1" x14ac:dyDescent="0.2">
      <c r="B20" s="45"/>
      <c r="C20" s="27" t="s">
        <v>393</v>
      </c>
      <c r="D20" s="27" t="s">
        <v>302</v>
      </c>
      <c r="E20" s="27" t="s">
        <v>970</v>
      </c>
      <c r="F20" s="31"/>
      <c r="G20" s="27"/>
      <c r="H20" s="36"/>
      <c r="I20" s="36"/>
      <c r="J20" s="36"/>
      <c r="K20" s="38"/>
      <c r="L20" s="47"/>
    </row>
    <row r="21" spans="2:12" ht="15.95" customHeight="1" x14ac:dyDescent="0.2">
      <c r="B21" s="45"/>
      <c r="C21" s="32" t="s">
        <v>432</v>
      </c>
      <c r="D21" s="28" t="s">
        <v>1091</v>
      </c>
      <c r="E21" s="30">
        <f>1/8*16/12*25/20</f>
        <v>0.20833333333333331</v>
      </c>
      <c r="F21" s="31"/>
      <c r="G21" s="37"/>
      <c r="H21" s="35"/>
      <c r="I21" s="35"/>
      <c r="J21" s="35"/>
      <c r="K21" s="39"/>
      <c r="L21" s="47"/>
    </row>
    <row r="22" spans="2:12" ht="15.95" customHeight="1" x14ac:dyDescent="0.2">
      <c r="B22" s="45"/>
      <c r="C22" s="32" t="s">
        <v>1453</v>
      </c>
      <c r="D22" s="28" t="s">
        <v>962</v>
      </c>
      <c r="E22" s="30">
        <f>1/8*16/12*25/20*24/15</f>
        <v>0.33333333333333331</v>
      </c>
      <c r="F22" s="31"/>
      <c r="G22" s="111" t="s">
        <v>1336</v>
      </c>
      <c r="H22" s="112"/>
      <c r="I22" s="112"/>
      <c r="J22" s="112"/>
      <c r="K22" s="113"/>
      <c r="L22" s="47"/>
    </row>
    <row r="23" spans="2:12" ht="15.95" customHeight="1" x14ac:dyDescent="0.2">
      <c r="B23" s="45"/>
      <c r="C23" s="32" t="s">
        <v>599</v>
      </c>
      <c r="D23" s="28" t="s">
        <v>190</v>
      </c>
      <c r="E23" s="30">
        <f>1/8*16/12*25/20*12/10</f>
        <v>0.25</v>
      </c>
      <c r="F23" s="31"/>
      <c r="G23" s="37"/>
      <c r="H23" s="35"/>
      <c r="I23" s="35"/>
      <c r="J23" s="35"/>
      <c r="K23" s="39"/>
      <c r="L23" s="47"/>
    </row>
    <row r="24" spans="2:12" ht="15.95" customHeight="1" x14ac:dyDescent="0.2">
      <c r="B24" s="45"/>
      <c r="C24" s="32" t="s">
        <v>1194</v>
      </c>
      <c r="D24" s="28" t="s">
        <v>1255</v>
      </c>
      <c r="E24" s="30">
        <f>1/8*16/12*25/20*14/12</f>
        <v>0.24305555555555555</v>
      </c>
      <c r="F24" s="31"/>
      <c r="G24" s="111" t="s">
        <v>71</v>
      </c>
      <c r="H24" s="112"/>
      <c r="I24" s="112"/>
      <c r="J24" s="112"/>
      <c r="K24" s="113"/>
      <c r="L24" s="47"/>
    </row>
    <row r="25" spans="2:12" ht="15.95" customHeight="1" x14ac:dyDescent="0.2">
      <c r="B25" s="45"/>
      <c r="C25" s="32" t="s">
        <v>486</v>
      </c>
      <c r="D25" s="28" t="s">
        <v>588</v>
      </c>
      <c r="E25" s="34">
        <f>1/8*16/12*25/20*24/5</f>
        <v>1</v>
      </c>
      <c r="F25" s="31"/>
      <c r="G25" s="37"/>
      <c r="H25" s="35"/>
      <c r="I25" s="35"/>
      <c r="J25" s="35"/>
      <c r="K25" s="39"/>
      <c r="L25" s="47"/>
    </row>
    <row r="26" spans="2:12" ht="15.95" customHeight="1" x14ac:dyDescent="0.2">
      <c r="B26" s="45"/>
      <c r="C26" s="29"/>
      <c r="D26" s="29"/>
      <c r="E26" s="29"/>
      <c r="F26" s="31"/>
      <c r="G26" s="111" t="s">
        <v>423</v>
      </c>
      <c r="H26" s="112"/>
      <c r="I26" s="112"/>
      <c r="J26" s="112"/>
      <c r="K26" s="113"/>
      <c r="L26" s="47"/>
    </row>
    <row r="27" spans="2:12" ht="15.95" customHeight="1" x14ac:dyDescent="0.2">
      <c r="B27" s="45"/>
      <c r="C27" s="29"/>
      <c r="D27" s="29"/>
      <c r="E27" s="29"/>
      <c r="F27" s="31"/>
      <c r="G27" s="37"/>
      <c r="H27" s="35"/>
      <c r="I27" s="35"/>
      <c r="J27" s="35"/>
      <c r="K27" s="39"/>
      <c r="L27" s="47"/>
    </row>
    <row r="28" spans="2:12" ht="15.95" customHeight="1" x14ac:dyDescent="0.2">
      <c r="B28" s="45"/>
      <c r="C28" s="29"/>
      <c r="D28" s="29"/>
      <c r="E28" s="29"/>
      <c r="F28" s="31"/>
      <c r="G28" s="37"/>
      <c r="H28" s="35"/>
      <c r="I28" s="35"/>
      <c r="J28" s="35"/>
      <c r="K28" s="39"/>
      <c r="L28" s="47"/>
    </row>
    <row r="29" spans="2:12" ht="15.95" customHeight="1" x14ac:dyDescent="0.2">
      <c r="B29" s="45"/>
      <c r="C29" s="29"/>
      <c r="D29" s="29"/>
      <c r="E29" s="29"/>
      <c r="F29" s="31"/>
      <c r="G29" s="37"/>
      <c r="H29" s="35"/>
      <c r="I29" s="35"/>
      <c r="J29" s="35"/>
      <c r="K29" s="39"/>
      <c r="L29" s="47"/>
    </row>
    <row r="30" spans="2:12" ht="15.95" customHeight="1" x14ac:dyDescent="0.2">
      <c r="B30" s="45"/>
      <c r="C30" s="29"/>
      <c r="D30" s="29"/>
      <c r="E30" s="29"/>
      <c r="F30" s="31"/>
      <c r="G30" s="40"/>
      <c r="H30" s="41"/>
      <c r="I30" s="41"/>
      <c r="J30" s="41"/>
      <c r="K30" s="42"/>
      <c r="L30" s="47"/>
    </row>
    <row r="31" spans="2:12" ht="15" customHeight="1" x14ac:dyDescent="0.2">
      <c r="B31" s="49"/>
      <c r="C31" s="50"/>
      <c r="D31" s="50"/>
      <c r="E31" s="50"/>
      <c r="F31" s="51"/>
      <c r="G31" s="51"/>
      <c r="H31" s="51"/>
      <c r="I31" s="51"/>
      <c r="J31" s="51"/>
      <c r="K31" s="51"/>
      <c r="L31" s="52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5" type="noConversion"/>
  <pageMargins left="0.98425196850393704" right="7.874015748031496E-2" top="0.6692913385826772" bottom="0.59055118110236215" header="0.5" footer="0.5"/>
  <pageSetup paperSize="9" orientation="landscape" copies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66"/>
  <sheetViews>
    <sheetView workbookViewId="0">
      <pane ySplit="4" topLeftCell="A5" activePane="bottomLeft" state="frozen"/>
      <selection pane="bottomLeft" activeCell="A5" sqref="A5"/>
    </sheetView>
  </sheetViews>
  <sheetFormatPr defaultRowHeight="12.75" x14ac:dyDescent="0.2"/>
  <cols>
    <col min="1" max="1" width="0.7109375" customWidth="1"/>
    <col min="2" max="2" width="4" customWidth="1"/>
    <col min="3" max="3" width="21.28515625" customWidth="1"/>
    <col min="4" max="4" width="18.85546875" customWidth="1"/>
    <col min="5" max="5" width="4.7109375" customWidth="1"/>
    <col min="6" max="6" width="8.140625" customWidth="1"/>
    <col min="7" max="7" width="7.85546875" customWidth="1"/>
    <col min="8" max="8" width="8.42578125" customWidth="1"/>
    <col min="9" max="11" width="7" customWidth="1"/>
    <col min="12" max="12" width="8.140625" customWidth="1"/>
    <col min="13" max="17" width="7" customWidth="1"/>
    <col min="18" max="18" width="8.42578125" customWidth="1"/>
    <col min="19" max="19" width="7.7109375" customWidth="1"/>
  </cols>
  <sheetData>
    <row r="1" spans="2:29" ht="24.95" customHeight="1" x14ac:dyDescent="0.2">
      <c r="B1" s="95" t="s">
        <v>511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</row>
    <row r="2" spans="2:29" ht="9.9499999999999993" customHeight="1" x14ac:dyDescent="0.2"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</row>
    <row r="3" spans="2:29" ht="15.4" customHeight="1" x14ac:dyDescent="0.2">
      <c r="B3" s="101" t="s">
        <v>393</v>
      </c>
      <c r="C3" s="103" t="s">
        <v>1478</v>
      </c>
      <c r="D3" s="103" t="s">
        <v>1199</v>
      </c>
      <c r="E3" s="103" t="s">
        <v>559</v>
      </c>
      <c r="F3" s="97" t="s">
        <v>706</v>
      </c>
      <c r="G3" s="98"/>
      <c r="H3" s="97" t="s">
        <v>1466</v>
      </c>
      <c r="I3" s="98"/>
      <c r="J3" s="97" t="s">
        <v>1143</v>
      </c>
      <c r="K3" s="98"/>
      <c r="L3" s="97" t="s">
        <v>197</v>
      </c>
      <c r="M3" s="98"/>
      <c r="N3" s="97" t="s">
        <v>487</v>
      </c>
      <c r="O3" s="98"/>
      <c r="P3" s="97" t="s">
        <v>418</v>
      </c>
      <c r="Q3" s="98"/>
      <c r="R3" s="103" t="s">
        <v>1264</v>
      </c>
      <c r="S3" s="99" t="s">
        <v>268</v>
      </c>
      <c r="Z3" t="s">
        <v>963</v>
      </c>
      <c r="AA3" t="s">
        <v>1104</v>
      </c>
      <c r="AB3" t="s">
        <v>1528</v>
      </c>
      <c r="AC3" t="s">
        <v>1045</v>
      </c>
    </row>
    <row r="4" spans="2:29" ht="19.7" customHeight="1" x14ac:dyDescent="0.2">
      <c r="B4" s="102"/>
      <c r="C4" s="104"/>
      <c r="D4" s="104"/>
      <c r="E4" s="104"/>
      <c r="F4" s="12" t="s">
        <v>1</v>
      </c>
      <c r="G4" s="11" t="s">
        <v>1345</v>
      </c>
      <c r="H4" s="12" t="s">
        <v>1</v>
      </c>
      <c r="I4" s="11" t="s">
        <v>1345</v>
      </c>
      <c r="J4" s="12" t="s">
        <v>1</v>
      </c>
      <c r="K4" s="11" t="s">
        <v>1345</v>
      </c>
      <c r="L4" s="12" t="s">
        <v>1</v>
      </c>
      <c r="M4" s="11" t="s">
        <v>1345</v>
      </c>
      <c r="N4" s="12" t="s">
        <v>1</v>
      </c>
      <c r="O4" s="11" t="s">
        <v>1345</v>
      </c>
      <c r="P4" s="12" t="s">
        <v>1</v>
      </c>
      <c r="Q4" s="11" t="s">
        <v>1345</v>
      </c>
      <c r="R4" s="104"/>
      <c r="S4" s="100"/>
    </row>
    <row r="5" spans="2:29" ht="19.7" customHeight="1" x14ac:dyDescent="0.2">
      <c r="B5" s="15" t="s">
        <v>432</v>
      </c>
      <c r="C5" s="16" t="s">
        <v>436</v>
      </c>
      <c r="D5" s="16" t="s">
        <v>1542</v>
      </c>
      <c r="E5" s="17" t="s">
        <v>1225</v>
      </c>
      <c r="F5" s="24">
        <v>1699</v>
      </c>
      <c r="G5" s="16" t="s">
        <v>1179</v>
      </c>
      <c r="H5" s="24"/>
      <c r="I5" s="16" t="s">
        <v>1542</v>
      </c>
      <c r="J5" s="24"/>
      <c r="K5" s="16" t="s">
        <v>1542</v>
      </c>
      <c r="L5" s="24"/>
      <c r="M5" s="16" t="s">
        <v>1542</v>
      </c>
      <c r="N5" s="24"/>
      <c r="O5" s="16" t="s">
        <v>1542</v>
      </c>
      <c r="P5" s="24"/>
      <c r="Q5" s="16" t="s">
        <v>1542</v>
      </c>
      <c r="R5" s="18">
        <f t="shared" ref="R5:R36" si="0">MIN(F5,H5,J5,L5,N5,P5)</f>
        <v>1699</v>
      </c>
      <c r="S5" s="19" t="s">
        <v>591</v>
      </c>
      <c r="Z5" s="14">
        <v>1699</v>
      </c>
    </row>
    <row r="6" spans="2:29" ht="19.7" customHeight="1" x14ac:dyDescent="0.2">
      <c r="B6" s="15" t="s">
        <v>1453</v>
      </c>
      <c r="C6" s="16" t="s">
        <v>814</v>
      </c>
      <c r="D6" s="16" t="s">
        <v>1166</v>
      </c>
      <c r="E6" s="17" t="s">
        <v>417</v>
      </c>
      <c r="F6" s="24"/>
      <c r="G6" s="16" t="s">
        <v>1542</v>
      </c>
      <c r="H6" s="24">
        <v>216000</v>
      </c>
      <c r="I6" s="16" t="s">
        <v>470</v>
      </c>
      <c r="J6" s="24">
        <v>169800</v>
      </c>
      <c r="K6" s="16" t="s">
        <v>289</v>
      </c>
      <c r="L6" s="24">
        <v>169800</v>
      </c>
      <c r="M6" s="16" t="s">
        <v>730</v>
      </c>
      <c r="N6" s="24">
        <v>210000</v>
      </c>
      <c r="O6" s="16" t="s">
        <v>844</v>
      </c>
      <c r="P6" s="24"/>
      <c r="Q6" s="16" t="s">
        <v>1542</v>
      </c>
      <c r="R6" s="18">
        <f t="shared" si="0"/>
        <v>169800</v>
      </c>
      <c r="S6" s="19" t="s">
        <v>1542</v>
      </c>
      <c r="Z6" s="14">
        <v>169800</v>
      </c>
    </row>
    <row r="7" spans="2:29" ht="19.7" customHeight="1" x14ac:dyDescent="0.2">
      <c r="B7" s="15" t="s">
        <v>599</v>
      </c>
      <c r="C7" s="16" t="s">
        <v>1515</v>
      </c>
      <c r="D7" s="16" t="s">
        <v>1542</v>
      </c>
      <c r="E7" s="17" t="s">
        <v>1225</v>
      </c>
      <c r="F7" s="24"/>
      <c r="G7" s="16" t="s">
        <v>1542</v>
      </c>
      <c r="H7" s="24">
        <v>1.26</v>
      </c>
      <c r="I7" s="16" t="s">
        <v>41</v>
      </c>
      <c r="J7" s="24"/>
      <c r="K7" s="16" t="s">
        <v>1542</v>
      </c>
      <c r="L7" s="24">
        <v>1.26</v>
      </c>
      <c r="M7" s="16" t="s">
        <v>603</v>
      </c>
      <c r="N7" s="24"/>
      <c r="O7" s="16" t="s">
        <v>1542</v>
      </c>
      <c r="P7" s="24"/>
      <c r="Q7" s="16" t="s">
        <v>1542</v>
      </c>
      <c r="R7" s="18">
        <f t="shared" si="0"/>
        <v>1.26</v>
      </c>
      <c r="S7" s="19" t="s">
        <v>72</v>
      </c>
      <c r="Z7" s="14">
        <v>1.26</v>
      </c>
    </row>
    <row r="8" spans="2:29" ht="19.7" customHeight="1" x14ac:dyDescent="0.2">
      <c r="B8" s="15" t="s">
        <v>1194</v>
      </c>
      <c r="C8" s="16" t="s">
        <v>242</v>
      </c>
      <c r="D8" s="16" t="s">
        <v>1542</v>
      </c>
      <c r="E8" s="17" t="s">
        <v>1225</v>
      </c>
      <c r="F8" s="24">
        <v>1684</v>
      </c>
      <c r="G8" s="16" t="s">
        <v>1179</v>
      </c>
      <c r="H8" s="24"/>
      <c r="I8" s="16" t="s">
        <v>1542</v>
      </c>
      <c r="J8" s="24"/>
      <c r="K8" s="16" t="s">
        <v>1542</v>
      </c>
      <c r="L8" s="24"/>
      <c r="M8" s="16" t="s">
        <v>1542</v>
      </c>
      <c r="N8" s="24"/>
      <c r="O8" s="16" t="s">
        <v>1542</v>
      </c>
      <c r="P8" s="24"/>
      <c r="Q8" s="16" t="s">
        <v>1542</v>
      </c>
      <c r="R8" s="18">
        <f t="shared" si="0"/>
        <v>1684</v>
      </c>
      <c r="S8" s="19" t="s">
        <v>591</v>
      </c>
      <c r="Z8" s="14">
        <v>1684</v>
      </c>
    </row>
    <row r="9" spans="2:29" ht="19.7" customHeight="1" x14ac:dyDescent="0.2">
      <c r="B9" s="15" t="s">
        <v>486</v>
      </c>
      <c r="C9" s="16" t="s">
        <v>590</v>
      </c>
      <c r="D9" s="16" t="s">
        <v>1542</v>
      </c>
      <c r="E9" s="17" t="s">
        <v>417</v>
      </c>
      <c r="F9" s="24"/>
      <c r="G9" s="16" t="s">
        <v>1542</v>
      </c>
      <c r="H9" s="24"/>
      <c r="I9" s="16" t="s">
        <v>1542</v>
      </c>
      <c r="J9" s="24"/>
      <c r="K9" s="16" t="s">
        <v>1542</v>
      </c>
      <c r="L9" s="24">
        <v>83000</v>
      </c>
      <c r="M9" s="16" t="s">
        <v>943</v>
      </c>
      <c r="N9" s="24"/>
      <c r="O9" s="16" t="s">
        <v>1542</v>
      </c>
      <c r="P9" s="24"/>
      <c r="Q9" s="16" t="s">
        <v>1542</v>
      </c>
      <c r="R9" s="18">
        <f t="shared" si="0"/>
        <v>83000</v>
      </c>
      <c r="S9" s="19" t="s">
        <v>1542</v>
      </c>
      <c r="Z9" s="14">
        <v>83000</v>
      </c>
    </row>
    <row r="10" spans="2:29" ht="19.7" customHeight="1" x14ac:dyDescent="0.2">
      <c r="B10" s="15" t="s">
        <v>1408</v>
      </c>
      <c r="C10" s="16" t="s">
        <v>384</v>
      </c>
      <c r="D10" s="16" t="s">
        <v>935</v>
      </c>
      <c r="E10" s="17" t="s">
        <v>698</v>
      </c>
      <c r="F10" s="24"/>
      <c r="G10" s="16" t="s">
        <v>1542</v>
      </c>
      <c r="H10" s="24">
        <v>46200</v>
      </c>
      <c r="I10" s="16" t="s">
        <v>900</v>
      </c>
      <c r="J10" s="24"/>
      <c r="K10" s="16" t="s">
        <v>1542</v>
      </c>
      <c r="L10" s="24"/>
      <c r="M10" s="16" t="s">
        <v>1542</v>
      </c>
      <c r="N10" s="24"/>
      <c r="O10" s="16" t="s">
        <v>1542</v>
      </c>
      <c r="P10" s="24"/>
      <c r="Q10" s="16" t="s">
        <v>1542</v>
      </c>
      <c r="R10" s="18">
        <f t="shared" si="0"/>
        <v>46200</v>
      </c>
      <c r="S10" s="19" t="s">
        <v>1542</v>
      </c>
      <c r="Z10" s="14">
        <v>46200</v>
      </c>
    </row>
    <row r="11" spans="2:29" ht="19.7" customHeight="1" x14ac:dyDescent="0.2">
      <c r="B11" s="15" t="s">
        <v>751</v>
      </c>
      <c r="C11" s="16" t="s">
        <v>384</v>
      </c>
      <c r="D11" s="16" t="s">
        <v>1344</v>
      </c>
      <c r="E11" s="17" t="s">
        <v>698</v>
      </c>
      <c r="F11" s="24"/>
      <c r="G11" s="16" t="s">
        <v>1542</v>
      </c>
      <c r="H11" s="24">
        <v>25870</v>
      </c>
      <c r="I11" s="16" t="s">
        <v>900</v>
      </c>
      <c r="J11" s="24"/>
      <c r="K11" s="16" t="s">
        <v>1542</v>
      </c>
      <c r="L11" s="24"/>
      <c r="M11" s="16" t="s">
        <v>1542</v>
      </c>
      <c r="N11" s="24"/>
      <c r="O11" s="16" t="s">
        <v>1542</v>
      </c>
      <c r="P11" s="24"/>
      <c r="Q11" s="16" t="s">
        <v>1542</v>
      </c>
      <c r="R11" s="18">
        <f t="shared" si="0"/>
        <v>25870</v>
      </c>
      <c r="S11" s="19" t="s">
        <v>1542</v>
      </c>
      <c r="Z11" s="14">
        <v>25870</v>
      </c>
    </row>
    <row r="12" spans="2:29" ht="19.7" customHeight="1" x14ac:dyDescent="0.2">
      <c r="B12" s="15" t="s">
        <v>1416</v>
      </c>
      <c r="C12" s="16" t="s">
        <v>1472</v>
      </c>
      <c r="D12" s="16" t="s">
        <v>1532</v>
      </c>
      <c r="E12" s="17" t="s">
        <v>698</v>
      </c>
      <c r="F12" s="24"/>
      <c r="G12" s="16" t="s">
        <v>1542</v>
      </c>
      <c r="H12" s="24">
        <v>16000</v>
      </c>
      <c r="I12" s="16" t="s">
        <v>113</v>
      </c>
      <c r="J12" s="24">
        <v>16000</v>
      </c>
      <c r="K12" s="16" t="s">
        <v>1080</v>
      </c>
      <c r="L12" s="24">
        <v>16000</v>
      </c>
      <c r="M12" s="16" t="s">
        <v>182</v>
      </c>
      <c r="N12" s="24">
        <v>16000</v>
      </c>
      <c r="O12" s="16" t="s">
        <v>1365</v>
      </c>
      <c r="P12" s="24"/>
      <c r="Q12" s="16" t="s">
        <v>1542</v>
      </c>
      <c r="R12" s="18">
        <f t="shared" si="0"/>
        <v>16000</v>
      </c>
      <c r="S12" s="19" t="s">
        <v>1542</v>
      </c>
      <c r="Z12" s="14">
        <v>16000</v>
      </c>
    </row>
    <row r="13" spans="2:29" ht="19.7" customHeight="1" x14ac:dyDescent="0.2">
      <c r="B13" s="15" t="s">
        <v>731</v>
      </c>
      <c r="C13" s="16" t="s">
        <v>1472</v>
      </c>
      <c r="D13" s="16" t="s">
        <v>1103</v>
      </c>
      <c r="E13" s="17" t="s">
        <v>698</v>
      </c>
      <c r="F13" s="24"/>
      <c r="G13" s="16" t="s">
        <v>1542</v>
      </c>
      <c r="H13" s="24">
        <v>4890</v>
      </c>
      <c r="I13" s="16" t="s">
        <v>113</v>
      </c>
      <c r="J13" s="24">
        <v>4890</v>
      </c>
      <c r="K13" s="16" t="s">
        <v>1080</v>
      </c>
      <c r="L13" s="24">
        <v>4890</v>
      </c>
      <c r="M13" s="16" t="s">
        <v>182</v>
      </c>
      <c r="N13" s="24">
        <v>4890</v>
      </c>
      <c r="O13" s="16" t="s">
        <v>1365</v>
      </c>
      <c r="P13" s="24"/>
      <c r="Q13" s="16" t="s">
        <v>1542</v>
      </c>
      <c r="R13" s="18">
        <f t="shared" si="0"/>
        <v>4890</v>
      </c>
      <c r="S13" s="19" t="s">
        <v>1542</v>
      </c>
      <c r="Z13" s="14">
        <v>4890</v>
      </c>
    </row>
    <row r="14" spans="2:29" ht="19.7" customHeight="1" x14ac:dyDescent="0.2">
      <c r="B14" s="15" t="s">
        <v>173</v>
      </c>
      <c r="C14" s="16" t="s">
        <v>702</v>
      </c>
      <c r="D14" s="16" t="s">
        <v>806</v>
      </c>
      <c r="E14" s="17" t="s">
        <v>934</v>
      </c>
      <c r="F14" s="24"/>
      <c r="G14" s="16" t="s">
        <v>1542</v>
      </c>
      <c r="H14" s="24"/>
      <c r="I14" s="16" t="s">
        <v>1542</v>
      </c>
      <c r="J14" s="24"/>
      <c r="K14" s="16" t="s">
        <v>1542</v>
      </c>
      <c r="L14" s="24">
        <v>6000</v>
      </c>
      <c r="M14" s="16" t="s">
        <v>1193</v>
      </c>
      <c r="N14" s="24"/>
      <c r="O14" s="16" t="s">
        <v>1542</v>
      </c>
      <c r="P14" s="24"/>
      <c r="Q14" s="16" t="s">
        <v>1542</v>
      </c>
      <c r="R14" s="18">
        <f t="shared" si="0"/>
        <v>6000</v>
      </c>
      <c r="S14" s="19" t="s">
        <v>1542</v>
      </c>
      <c r="Z14" s="14">
        <v>6000</v>
      </c>
    </row>
    <row r="15" spans="2:29" ht="19.7" customHeight="1" x14ac:dyDescent="0.2">
      <c r="B15" s="15" t="s">
        <v>805</v>
      </c>
      <c r="C15" s="16" t="s">
        <v>1452</v>
      </c>
      <c r="D15" s="16" t="s">
        <v>611</v>
      </c>
      <c r="E15" s="17" t="s">
        <v>1102</v>
      </c>
      <c r="F15" s="24"/>
      <c r="G15" s="16" t="s">
        <v>1542</v>
      </c>
      <c r="H15" s="24"/>
      <c r="I15" s="16" t="s">
        <v>1542</v>
      </c>
      <c r="J15" s="24"/>
      <c r="K15" s="16" t="s">
        <v>1542</v>
      </c>
      <c r="L15" s="24"/>
      <c r="M15" s="16" t="s">
        <v>1542</v>
      </c>
      <c r="N15" s="24"/>
      <c r="O15" s="16" t="s">
        <v>1542</v>
      </c>
      <c r="P15" s="24">
        <v>26000</v>
      </c>
      <c r="Q15" s="16" t="s">
        <v>483</v>
      </c>
      <c r="R15" s="18">
        <f t="shared" si="0"/>
        <v>26000</v>
      </c>
      <c r="S15" s="19" t="s">
        <v>1216</v>
      </c>
      <c r="Z15" s="14">
        <v>26000</v>
      </c>
    </row>
    <row r="16" spans="2:29" ht="19.7" customHeight="1" x14ac:dyDescent="0.2">
      <c r="B16" s="15" t="s">
        <v>303</v>
      </c>
      <c r="C16" s="16" t="s">
        <v>701</v>
      </c>
      <c r="D16" s="16" t="s">
        <v>1147</v>
      </c>
      <c r="E16" s="17" t="s">
        <v>896</v>
      </c>
      <c r="F16" s="24"/>
      <c r="G16" s="16" t="s">
        <v>1542</v>
      </c>
      <c r="H16" s="24">
        <v>4970</v>
      </c>
      <c r="I16" s="16" t="s">
        <v>1516</v>
      </c>
      <c r="J16" s="24">
        <v>4140</v>
      </c>
      <c r="K16" s="16" t="s">
        <v>1044</v>
      </c>
      <c r="L16" s="24">
        <v>5250</v>
      </c>
      <c r="M16" s="16" t="s">
        <v>598</v>
      </c>
      <c r="N16" s="24">
        <v>4100</v>
      </c>
      <c r="O16" s="16" t="s">
        <v>758</v>
      </c>
      <c r="P16" s="24"/>
      <c r="Q16" s="16" t="s">
        <v>1542</v>
      </c>
      <c r="R16" s="18">
        <f t="shared" si="0"/>
        <v>4100</v>
      </c>
      <c r="S16" s="19" t="s">
        <v>1542</v>
      </c>
      <c r="Z16" s="14">
        <v>4100</v>
      </c>
    </row>
    <row r="17" spans="2:26" ht="19.7" customHeight="1" x14ac:dyDescent="0.2">
      <c r="B17" s="15" t="s">
        <v>976</v>
      </c>
      <c r="C17" s="16" t="s">
        <v>1074</v>
      </c>
      <c r="D17" s="16" t="s">
        <v>295</v>
      </c>
      <c r="E17" s="17" t="s">
        <v>896</v>
      </c>
      <c r="F17" s="24"/>
      <c r="G17" s="16" t="s">
        <v>1542</v>
      </c>
      <c r="H17" s="24">
        <v>6000</v>
      </c>
      <c r="I17" s="16" t="s">
        <v>1516</v>
      </c>
      <c r="J17" s="24">
        <v>5000</v>
      </c>
      <c r="K17" s="16" t="s">
        <v>836</v>
      </c>
      <c r="L17" s="24">
        <v>5000</v>
      </c>
      <c r="M17" s="16" t="s">
        <v>598</v>
      </c>
      <c r="N17" s="24">
        <v>5000</v>
      </c>
      <c r="O17" s="16" t="s">
        <v>758</v>
      </c>
      <c r="P17" s="24"/>
      <c r="Q17" s="16" t="s">
        <v>1542</v>
      </c>
      <c r="R17" s="18">
        <f t="shared" si="0"/>
        <v>5000</v>
      </c>
      <c r="S17" s="19" t="s">
        <v>1542</v>
      </c>
      <c r="Z17" s="14">
        <v>5000</v>
      </c>
    </row>
    <row r="18" spans="2:26" ht="19.7" customHeight="1" x14ac:dyDescent="0.2">
      <c r="B18" s="15" t="s">
        <v>47</v>
      </c>
      <c r="C18" s="16" t="s">
        <v>1531</v>
      </c>
      <c r="D18" s="16" t="s">
        <v>632</v>
      </c>
      <c r="E18" s="17" t="s">
        <v>1225</v>
      </c>
      <c r="F18" s="24"/>
      <c r="G18" s="16" t="s">
        <v>1542</v>
      </c>
      <c r="H18" s="24">
        <v>5850</v>
      </c>
      <c r="I18" s="16" t="s">
        <v>1516</v>
      </c>
      <c r="J18" s="24">
        <v>4500</v>
      </c>
      <c r="K18" s="16" t="s">
        <v>1044</v>
      </c>
      <c r="L18" s="24">
        <v>4500</v>
      </c>
      <c r="M18" s="16" t="s">
        <v>598</v>
      </c>
      <c r="N18" s="24">
        <v>4550</v>
      </c>
      <c r="O18" s="16" t="s">
        <v>758</v>
      </c>
      <c r="P18" s="24"/>
      <c r="Q18" s="16" t="s">
        <v>1542</v>
      </c>
      <c r="R18" s="18">
        <f t="shared" si="0"/>
        <v>4500</v>
      </c>
      <c r="S18" s="19" t="s">
        <v>1542</v>
      </c>
      <c r="Z18" s="14">
        <v>4500</v>
      </c>
    </row>
    <row r="19" spans="2:26" ht="19.7" customHeight="1" x14ac:dyDescent="0.2">
      <c r="B19" s="15" t="s">
        <v>859</v>
      </c>
      <c r="C19" s="16" t="s">
        <v>1023</v>
      </c>
      <c r="D19" s="16" t="s">
        <v>72</v>
      </c>
      <c r="E19" s="17" t="s">
        <v>896</v>
      </c>
      <c r="F19" s="24"/>
      <c r="G19" s="16" t="s">
        <v>1542</v>
      </c>
      <c r="H19" s="24">
        <v>2481</v>
      </c>
      <c r="I19" s="16" t="s">
        <v>342</v>
      </c>
      <c r="J19" s="24">
        <v>1666</v>
      </c>
      <c r="K19" s="16" t="s">
        <v>1403</v>
      </c>
      <c r="L19" s="24">
        <v>2575</v>
      </c>
      <c r="M19" s="16" t="s">
        <v>16</v>
      </c>
      <c r="N19" s="24">
        <v>2157.4</v>
      </c>
      <c r="O19" s="16" t="s">
        <v>120</v>
      </c>
      <c r="P19" s="24"/>
      <c r="Q19" s="16" t="s">
        <v>1542</v>
      </c>
      <c r="R19" s="18">
        <f t="shared" si="0"/>
        <v>1666</v>
      </c>
      <c r="S19" s="19" t="s">
        <v>1542</v>
      </c>
      <c r="Z19" s="14">
        <v>1666</v>
      </c>
    </row>
    <row r="20" spans="2:26" ht="19.7" customHeight="1" x14ac:dyDescent="0.2">
      <c r="B20" s="15" t="s">
        <v>250</v>
      </c>
      <c r="C20" s="16" t="s">
        <v>701</v>
      </c>
      <c r="D20" s="16" t="s">
        <v>499</v>
      </c>
      <c r="E20" s="17" t="s">
        <v>896</v>
      </c>
      <c r="F20" s="24"/>
      <c r="G20" s="16" t="s">
        <v>1542</v>
      </c>
      <c r="H20" s="24">
        <v>5460</v>
      </c>
      <c r="I20" s="16" t="s">
        <v>1516</v>
      </c>
      <c r="J20" s="24">
        <v>4550</v>
      </c>
      <c r="K20" s="16" t="s">
        <v>1044</v>
      </c>
      <c r="L20" s="24"/>
      <c r="M20" s="16" t="s">
        <v>1542</v>
      </c>
      <c r="N20" s="24"/>
      <c r="O20" s="16" t="s">
        <v>1542</v>
      </c>
      <c r="P20" s="24"/>
      <c r="Q20" s="16" t="s">
        <v>1542</v>
      </c>
      <c r="R20" s="18">
        <f t="shared" si="0"/>
        <v>4550</v>
      </c>
      <c r="S20" s="19" t="s">
        <v>1542</v>
      </c>
      <c r="Z20" s="14">
        <v>4550</v>
      </c>
    </row>
    <row r="21" spans="2:26" ht="19.7" customHeight="1" x14ac:dyDescent="0.2">
      <c r="B21" s="15" t="s">
        <v>1125</v>
      </c>
      <c r="C21" s="16" t="s">
        <v>42</v>
      </c>
      <c r="D21" s="16" t="s">
        <v>112</v>
      </c>
      <c r="E21" s="17" t="s">
        <v>417</v>
      </c>
      <c r="F21" s="24"/>
      <c r="G21" s="16" t="s">
        <v>1542</v>
      </c>
      <c r="H21" s="24"/>
      <c r="I21" s="16" t="s">
        <v>1542</v>
      </c>
      <c r="J21" s="24"/>
      <c r="K21" s="16" t="s">
        <v>1542</v>
      </c>
      <c r="L21" s="24"/>
      <c r="M21" s="16" t="s">
        <v>1542</v>
      </c>
      <c r="N21" s="24"/>
      <c r="O21" s="16" t="s">
        <v>1542</v>
      </c>
      <c r="P21" s="24">
        <v>150000</v>
      </c>
      <c r="Q21" s="16" t="s">
        <v>1542</v>
      </c>
      <c r="R21" s="18">
        <f t="shared" si="0"/>
        <v>150000</v>
      </c>
      <c r="S21" s="19" t="s">
        <v>1542</v>
      </c>
      <c r="Z21" s="14">
        <v>150000</v>
      </c>
    </row>
    <row r="22" spans="2:26" ht="19.7" customHeight="1" x14ac:dyDescent="0.2">
      <c r="B22" s="15" t="s">
        <v>262</v>
      </c>
      <c r="C22" s="16" t="s">
        <v>204</v>
      </c>
      <c r="D22" s="16" t="s">
        <v>431</v>
      </c>
      <c r="E22" s="17" t="s">
        <v>417</v>
      </c>
      <c r="F22" s="24"/>
      <c r="G22" s="16" t="s">
        <v>1542</v>
      </c>
      <c r="H22" s="24">
        <v>22000</v>
      </c>
      <c r="I22" s="16" t="s">
        <v>548</v>
      </c>
      <c r="J22" s="24"/>
      <c r="K22" s="16" t="s">
        <v>1542</v>
      </c>
      <c r="L22" s="24"/>
      <c r="M22" s="16" t="s">
        <v>1542</v>
      </c>
      <c r="N22" s="24"/>
      <c r="O22" s="16" t="s">
        <v>1542</v>
      </c>
      <c r="P22" s="24"/>
      <c r="Q22" s="16" t="s">
        <v>1542</v>
      </c>
      <c r="R22" s="18">
        <f t="shared" si="0"/>
        <v>22000</v>
      </c>
      <c r="S22" s="19" t="s">
        <v>1542</v>
      </c>
      <c r="Z22" s="14">
        <v>22000</v>
      </c>
    </row>
    <row r="23" spans="2:26" ht="19.7" customHeight="1" x14ac:dyDescent="0.2">
      <c r="B23" s="15" t="s">
        <v>1101</v>
      </c>
      <c r="C23" s="16" t="s">
        <v>252</v>
      </c>
      <c r="D23" s="16" t="s">
        <v>165</v>
      </c>
      <c r="E23" s="17" t="s">
        <v>572</v>
      </c>
      <c r="F23" s="24"/>
      <c r="G23" s="16" t="s">
        <v>1542</v>
      </c>
      <c r="H23" s="24">
        <v>1500</v>
      </c>
      <c r="I23" s="16" t="s">
        <v>686</v>
      </c>
      <c r="J23" s="24"/>
      <c r="K23" s="16" t="s">
        <v>1542</v>
      </c>
      <c r="L23" s="24">
        <v>1500</v>
      </c>
      <c r="M23" s="16" t="s">
        <v>1096</v>
      </c>
      <c r="N23" s="24"/>
      <c r="O23" s="16" t="s">
        <v>1542</v>
      </c>
      <c r="P23" s="24"/>
      <c r="Q23" s="16" t="s">
        <v>1542</v>
      </c>
      <c r="R23" s="18">
        <f t="shared" si="0"/>
        <v>1500</v>
      </c>
      <c r="S23" s="19" t="s">
        <v>1542</v>
      </c>
      <c r="Z23" s="14">
        <v>1500</v>
      </c>
    </row>
    <row r="24" spans="2:26" ht="19.7" customHeight="1" x14ac:dyDescent="0.2">
      <c r="B24" s="15" t="s">
        <v>1333</v>
      </c>
      <c r="C24" s="16" t="s">
        <v>1082</v>
      </c>
      <c r="D24" s="16" t="s">
        <v>851</v>
      </c>
      <c r="E24" s="17" t="s">
        <v>992</v>
      </c>
      <c r="F24" s="24"/>
      <c r="G24" s="16" t="s">
        <v>1542</v>
      </c>
      <c r="H24" s="24"/>
      <c r="I24" s="16" t="s">
        <v>1542</v>
      </c>
      <c r="J24" s="24"/>
      <c r="K24" s="16" t="s">
        <v>1542</v>
      </c>
      <c r="L24" s="24">
        <v>133480</v>
      </c>
      <c r="M24" s="16" t="s">
        <v>119</v>
      </c>
      <c r="N24" s="24"/>
      <c r="O24" s="16" t="s">
        <v>1542</v>
      </c>
      <c r="P24" s="24"/>
      <c r="Q24" s="16" t="s">
        <v>1542</v>
      </c>
      <c r="R24" s="18">
        <f t="shared" si="0"/>
        <v>133480</v>
      </c>
      <c r="S24" s="19" t="s">
        <v>670</v>
      </c>
      <c r="Z24" s="14">
        <v>133480</v>
      </c>
    </row>
    <row r="25" spans="2:26" ht="19.7" customHeight="1" x14ac:dyDescent="0.2">
      <c r="B25" s="15" t="s">
        <v>450</v>
      </c>
      <c r="C25" s="16" t="s">
        <v>1397</v>
      </c>
      <c r="D25" s="16" t="s">
        <v>57</v>
      </c>
      <c r="E25" s="17" t="s">
        <v>1079</v>
      </c>
      <c r="F25" s="24"/>
      <c r="G25" s="16" t="s">
        <v>1542</v>
      </c>
      <c r="H25" s="24"/>
      <c r="I25" s="16" t="s">
        <v>1542</v>
      </c>
      <c r="J25" s="24">
        <v>2493.42</v>
      </c>
      <c r="K25" s="16" t="s">
        <v>777</v>
      </c>
      <c r="L25" s="24"/>
      <c r="M25" s="16" t="s">
        <v>1542</v>
      </c>
      <c r="N25" s="24"/>
      <c r="O25" s="16" t="s">
        <v>1542</v>
      </c>
      <c r="P25" s="24"/>
      <c r="Q25" s="16" t="s">
        <v>1542</v>
      </c>
      <c r="R25" s="18">
        <f t="shared" si="0"/>
        <v>2493.42</v>
      </c>
      <c r="S25" s="19" t="s">
        <v>1262</v>
      </c>
      <c r="Z25" s="14">
        <v>2493.42</v>
      </c>
    </row>
    <row r="26" spans="2:26" ht="19.7" customHeight="1" x14ac:dyDescent="0.2">
      <c r="B26" s="15" t="s">
        <v>1445</v>
      </c>
      <c r="C26" s="16" t="s">
        <v>854</v>
      </c>
      <c r="D26" s="16" t="s">
        <v>57</v>
      </c>
      <c r="E26" s="17" t="s">
        <v>1079</v>
      </c>
      <c r="F26" s="24"/>
      <c r="G26" s="16" t="s">
        <v>1542</v>
      </c>
      <c r="H26" s="24"/>
      <c r="I26" s="16" t="s">
        <v>1542</v>
      </c>
      <c r="J26" s="24">
        <v>2261.69</v>
      </c>
      <c r="K26" s="16" t="s">
        <v>777</v>
      </c>
      <c r="L26" s="24"/>
      <c r="M26" s="16" t="s">
        <v>1542</v>
      </c>
      <c r="N26" s="24"/>
      <c r="O26" s="16" t="s">
        <v>1542</v>
      </c>
      <c r="P26" s="24"/>
      <c r="Q26" s="16" t="s">
        <v>1542</v>
      </c>
      <c r="R26" s="18">
        <f t="shared" si="0"/>
        <v>2261.69</v>
      </c>
      <c r="S26" s="19" t="s">
        <v>1262</v>
      </c>
      <c r="Z26" s="14">
        <v>2261.69</v>
      </c>
    </row>
    <row r="27" spans="2:26" ht="19.7" customHeight="1" x14ac:dyDescent="0.2">
      <c r="B27" s="15" t="s">
        <v>624</v>
      </c>
      <c r="C27" s="16" t="s">
        <v>443</v>
      </c>
      <c r="D27" s="16" t="s">
        <v>1108</v>
      </c>
      <c r="E27" s="17" t="s">
        <v>572</v>
      </c>
      <c r="F27" s="24"/>
      <c r="G27" s="16" t="s">
        <v>1542</v>
      </c>
      <c r="H27" s="24">
        <v>180</v>
      </c>
      <c r="I27" s="16" t="s">
        <v>1022</v>
      </c>
      <c r="J27" s="24">
        <v>180</v>
      </c>
      <c r="K27" s="16" t="s">
        <v>663</v>
      </c>
      <c r="L27" s="24"/>
      <c r="M27" s="16" t="s">
        <v>1542</v>
      </c>
      <c r="N27" s="24"/>
      <c r="O27" s="16" t="s">
        <v>1542</v>
      </c>
      <c r="P27" s="24"/>
      <c r="Q27" s="16" t="s">
        <v>1542</v>
      </c>
      <c r="R27" s="18">
        <f t="shared" si="0"/>
        <v>180</v>
      </c>
      <c r="S27" s="19" t="s">
        <v>1542</v>
      </c>
      <c r="Z27" s="14">
        <v>180</v>
      </c>
    </row>
    <row r="28" spans="2:26" ht="19.7" customHeight="1" x14ac:dyDescent="0.2">
      <c r="B28" s="15" t="s">
        <v>1165</v>
      </c>
      <c r="C28" s="16" t="s">
        <v>430</v>
      </c>
      <c r="D28" s="16" t="s">
        <v>935</v>
      </c>
      <c r="E28" s="17" t="s">
        <v>572</v>
      </c>
      <c r="F28" s="24"/>
      <c r="G28" s="16" t="s">
        <v>1542</v>
      </c>
      <c r="H28" s="24">
        <v>70800</v>
      </c>
      <c r="I28" s="16" t="s">
        <v>900</v>
      </c>
      <c r="J28" s="24"/>
      <c r="K28" s="16" t="s">
        <v>1542</v>
      </c>
      <c r="L28" s="24"/>
      <c r="M28" s="16" t="s">
        <v>1542</v>
      </c>
      <c r="N28" s="24"/>
      <c r="O28" s="16" t="s">
        <v>1542</v>
      </c>
      <c r="P28" s="24"/>
      <c r="Q28" s="16" t="s">
        <v>1542</v>
      </c>
      <c r="R28" s="18">
        <f t="shared" si="0"/>
        <v>70800</v>
      </c>
      <c r="S28" s="19" t="s">
        <v>1542</v>
      </c>
      <c r="Z28" s="14">
        <v>70800</v>
      </c>
    </row>
    <row r="29" spans="2:26" ht="19.7" customHeight="1" x14ac:dyDescent="0.2">
      <c r="B29" s="15" t="s">
        <v>493</v>
      </c>
      <c r="C29" s="16" t="s">
        <v>376</v>
      </c>
      <c r="D29" s="16" t="s">
        <v>1344</v>
      </c>
      <c r="E29" s="17" t="s">
        <v>417</v>
      </c>
      <c r="F29" s="24"/>
      <c r="G29" s="16" t="s">
        <v>1542</v>
      </c>
      <c r="H29" s="24">
        <v>86800</v>
      </c>
      <c r="I29" s="16" t="s">
        <v>254</v>
      </c>
      <c r="J29" s="24"/>
      <c r="K29" s="16" t="s">
        <v>1542</v>
      </c>
      <c r="L29" s="24"/>
      <c r="M29" s="16" t="s">
        <v>1542</v>
      </c>
      <c r="N29" s="24"/>
      <c r="O29" s="16" t="s">
        <v>1542</v>
      </c>
      <c r="P29" s="24"/>
      <c r="Q29" s="16" t="s">
        <v>1542</v>
      </c>
      <c r="R29" s="18">
        <f t="shared" si="0"/>
        <v>86800</v>
      </c>
      <c r="S29" s="19" t="s">
        <v>1542</v>
      </c>
      <c r="Z29" s="14">
        <v>86800</v>
      </c>
    </row>
    <row r="30" spans="2:26" ht="19.7" customHeight="1" x14ac:dyDescent="0.2">
      <c r="B30" s="20" t="s">
        <v>1391</v>
      </c>
      <c r="C30" s="21" t="s">
        <v>65</v>
      </c>
      <c r="D30" s="21" t="s">
        <v>1254</v>
      </c>
      <c r="E30" s="22" t="s">
        <v>934</v>
      </c>
      <c r="F30" s="7"/>
      <c r="G30" s="21" t="s">
        <v>1542</v>
      </c>
      <c r="H30" s="7">
        <v>1153000</v>
      </c>
      <c r="I30" s="21" t="s">
        <v>750</v>
      </c>
      <c r="J30" s="7">
        <v>1153000</v>
      </c>
      <c r="K30" s="21" t="s">
        <v>36</v>
      </c>
      <c r="L30" s="7"/>
      <c r="M30" s="21" t="s">
        <v>1542</v>
      </c>
      <c r="N30" s="7"/>
      <c r="O30" s="21" t="s">
        <v>1542</v>
      </c>
      <c r="P30" s="7"/>
      <c r="Q30" s="21" t="s">
        <v>1542</v>
      </c>
      <c r="R30" s="8">
        <f t="shared" si="0"/>
        <v>1153000</v>
      </c>
      <c r="S30" s="23" t="s">
        <v>1542</v>
      </c>
      <c r="Z30" s="14">
        <v>1153000</v>
      </c>
    </row>
    <row r="31" spans="2:26" ht="19.7" customHeight="1" x14ac:dyDescent="0.2">
      <c r="B31" s="15" t="s">
        <v>757</v>
      </c>
      <c r="C31" s="16" t="s">
        <v>65</v>
      </c>
      <c r="D31" s="16" t="s">
        <v>1327</v>
      </c>
      <c r="E31" s="17" t="s">
        <v>934</v>
      </c>
      <c r="F31" s="24"/>
      <c r="G31" s="16" t="s">
        <v>1542</v>
      </c>
      <c r="H31" s="24">
        <v>345000</v>
      </c>
      <c r="I31" s="16" t="s">
        <v>750</v>
      </c>
      <c r="J31" s="24">
        <v>345000</v>
      </c>
      <c r="K31" s="16" t="s">
        <v>36</v>
      </c>
      <c r="L31" s="24"/>
      <c r="M31" s="16" t="s">
        <v>1542</v>
      </c>
      <c r="N31" s="24"/>
      <c r="O31" s="16" t="s">
        <v>1542</v>
      </c>
      <c r="P31" s="24"/>
      <c r="Q31" s="16" t="s">
        <v>1542</v>
      </c>
      <c r="R31" s="18">
        <f t="shared" si="0"/>
        <v>345000</v>
      </c>
      <c r="S31" s="19" t="s">
        <v>1542</v>
      </c>
      <c r="Z31" s="14">
        <v>345000</v>
      </c>
    </row>
    <row r="32" spans="2:26" ht="19.7" customHeight="1" x14ac:dyDescent="0.2">
      <c r="B32" s="15" t="s">
        <v>1437</v>
      </c>
      <c r="C32" s="16" t="s">
        <v>651</v>
      </c>
      <c r="D32" s="16" t="s">
        <v>935</v>
      </c>
      <c r="E32" s="17" t="s">
        <v>417</v>
      </c>
      <c r="F32" s="24"/>
      <c r="G32" s="16" t="s">
        <v>1542</v>
      </c>
      <c r="H32" s="24">
        <v>251700</v>
      </c>
      <c r="I32" s="16" t="s">
        <v>254</v>
      </c>
      <c r="J32" s="24"/>
      <c r="K32" s="16" t="s">
        <v>1542</v>
      </c>
      <c r="L32" s="24"/>
      <c r="M32" s="16" t="s">
        <v>1542</v>
      </c>
      <c r="N32" s="24"/>
      <c r="O32" s="16" t="s">
        <v>1542</v>
      </c>
      <c r="P32" s="24"/>
      <c r="Q32" s="16" t="s">
        <v>1542</v>
      </c>
      <c r="R32" s="18">
        <f t="shared" si="0"/>
        <v>251700</v>
      </c>
      <c r="S32" s="19" t="s">
        <v>1542</v>
      </c>
      <c r="Z32" s="14">
        <v>251700</v>
      </c>
    </row>
    <row r="33" spans="2:26" ht="19.7" customHeight="1" x14ac:dyDescent="0.2">
      <c r="B33" s="15" t="s">
        <v>726</v>
      </c>
      <c r="C33" s="16" t="s">
        <v>651</v>
      </c>
      <c r="D33" s="16" t="s">
        <v>1344</v>
      </c>
      <c r="E33" s="17" t="s">
        <v>417</v>
      </c>
      <c r="F33" s="24"/>
      <c r="G33" s="16" t="s">
        <v>1542</v>
      </c>
      <c r="H33" s="24">
        <v>104000</v>
      </c>
      <c r="I33" s="16" t="s">
        <v>254</v>
      </c>
      <c r="J33" s="24"/>
      <c r="K33" s="16" t="s">
        <v>1542</v>
      </c>
      <c r="L33" s="24"/>
      <c r="M33" s="16" t="s">
        <v>1542</v>
      </c>
      <c r="N33" s="24"/>
      <c r="O33" s="16" t="s">
        <v>1542</v>
      </c>
      <c r="P33" s="24"/>
      <c r="Q33" s="16" t="s">
        <v>1542</v>
      </c>
      <c r="R33" s="18">
        <f t="shared" si="0"/>
        <v>104000</v>
      </c>
      <c r="S33" s="19" t="s">
        <v>1542</v>
      </c>
      <c r="Z33" s="14">
        <v>104000</v>
      </c>
    </row>
    <row r="34" spans="2:26" ht="19.7" customHeight="1" x14ac:dyDescent="0.2">
      <c r="B34" s="15" t="s">
        <v>924</v>
      </c>
      <c r="C34" s="16" t="s">
        <v>385</v>
      </c>
      <c r="D34" s="16" t="s">
        <v>1344</v>
      </c>
      <c r="E34" s="17" t="s">
        <v>417</v>
      </c>
      <c r="F34" s="24"/>
      <c r="G34" s="16" t="s">
        <v>1542</v>
      </c>
      <c r="H34" s="24">
        <v>167500</v>
      </c>
      <c r="I34" s="16" t="s">
        <v>254</v>
      </c>
      <c r="J34" s="24"/>
      <c r="K34" s="16" t="s">
        <v>1542</v>
      </c>
      <c r="L34" s="24"/>
      <c r="M34" s="16" t="s">
        <v>1542</v>
      </c>
      <c r="N34" s="24"/>
      <c r="O34" s="16" t="s">
        <v>1542</v>
      </c>
      <c r="P34" s="24"/>
      <c r="Q34" s="16" t="s">
        <v>1542</v>
      </c>
      <c r="R34" s="18">
        <f t="shared" si="0"/>
        <v>167500</v>
      </c>
      <c r="S34" s="19" t="s">
        <v>1542</v>
      </c>
      <c r="Z34" s="14">
        <v>167500</v>
      </c>
    </row>
    <row r="35" spans="2:26" ht="19.7" customHeight="1" x14ac:dyDescent="0.2">
      <c r="B35" s="15" t="s">
        <v>59</v>
      </c>
      <c r="C35" s="16" t="s">
        <v>64</v>
      </c>
      <c r="D35" s="16" t="s">
        <v>991</v>
      </c>
      <c r="E35" s="17" t="s">
        <v>417</v>
      </c>
      <c r="F35" s="24"/>
      <c r="G35" s="16" t="s">
        <v>1542</v>
      </c>
      <c r="H35" s="24">
        <v>201200</v>
      </c>
      <c r="I35" s="16" t="s">
        <v>254</v>
      </c>
      <c r="J35" s="24"/>
      <c r="K35" s="16" t="s">
        <v>1542</v>
      </c>
      <c r="L35" s="24"/>
      <c r="M35" s="16" t="s">
        <v>1542</v>
      </c>
      <c r="N35" s="24"/>
      <c r="O35" s="16" t="s">
        <v>1542</v>
      </c>
      <c r="P35" s="24"/>
      <c r="Q35" s="16" t="s">
        <v>1542</v>
      </c>
      <c r="R35" s="18">
        <f t="shared" si="0"/>
        <v>201200</v>
      </c>
      <c r="S35" s="19" t="s">
        <v>1542</v>
      </c>
      <c r="Z35" s="14">
        <v>201200</v>
      </c>
    </row>
    <row r="36" spans="2:26" ht="19.7" customHeight="1" x14ac:dyDescent="0.2">
      <c r="B36" s="15" t="s">
        <v>1043</v>
      </c>
      <c r="C36" s="16" t="s">
        <v>566</v>
      </c>
      <c r="D36" s="16" t="s">
        <v>1013</v>
      </c>
      <c r="E36" s="17" t="s">
        <v>417</v>
      </c>
      <c r="F36" s="24"/>
      <c r="G36" s="16" t="s">
        <v>1542</v>
      </c>
      <c r="H36" s="24">
        <v>83800</v>
      </c>
      <c r="I36" s="16" t="s">
        <v>254</v>
      </c>
      <c r="J36" s="24"/>
      <c r="K36" s="16" t="s">
        <v>1542</v>
      </c>
      <c r="L36" s="24"/>
      <c r="M36" s="16" t="s">
        <v>1542</v>
      </c>
      <c r="N36" s="24"/>
      <c r="O36" s="16" t="s">
        <v>1542</v>
      </c>
      <c r="P36" s="24"/>
      <c r="Q36" s="16" t="s">
        <v>1542</v>
      </c>
      <c r="R36" s="18">
        <f t="shared" si="0"/>
        <v>83800</v>
      </c>
      <c r="S36" s="19" t="s">
        <v>1542</v>
      </c>
      <c r="Z36" s="14">
        <v>83800</v>
      </c>
    </row>
    <row r="37" spans="2:26" ht="19.7" customHeight="1" x14ac:dyDescent="0.2">
      <c r="B37" s="15" t="s">
        <v>223</v>
      </c>
      <c r="C37" s="16" t="s">
        <v>571</v>
      </c>
      <c r="D37" s="16" t="s">
        <v>1344</v>
      </c>
      <c r="E37" s="17" t="s">
        <v>417</v>
      </c>
      <c r="F37" s="24"/>
      <c r="G37" s="16" t="s">
        <v>1542</v>
      </c>
      <c r="H37" s="24">
        <v>105500</v>
      </c>
      <c r="I37" s="16" t="s">
        <v>254</v>
      </c>
      <c r="J37" s="24"/>
      <c r="K37" s="16" t="s">
        <v>1542</v>
      </c>
      <c r="L37" s="24"/>
      <c r="M37" s="16" t="s">
        <v>1542</v>
      </c>
      <c r="N37" s="24"/>
      <c r="O37" s="16" t="s">
        <v>1542</v>
      </c>
      <c r="P37" s="24"/>
      <c r="Q37" s="16" t="s">
        <v>1542</v>
      </c>
      <c r="R37" s="18">
        <f t="shared" ref="R37:R65" si="1">MIN(F37,H37,J37,L37,N37,P37)</f>
        <v>105500</v>
      </c>
      <c r="S37" s="19" t="s">
        <v>1542</v>
      </c>
      <c r="Z37" s="14">
        <v>105500</v>
      </c>
    </row>
    <row r="38" spans="2:26" ht="19.7" customHeight="1" x14ac:dyDescent="0.2">
      <c r="B38" s="15" t="s">
        <v>791</v>
      </c>
      <c r="C38" s="16" t="s">
        <v>15</v>
      </c>
      <c r="D38" s="16" t="s">
        <v>1344</v>
      </c>
      <c r="E38" s="17" t="s">
        <v>417</v>
      </c>
      <c r="F38" s="24"/>
      <c r="G38" s="16" t="s">
        <v>1542</v>
      </c>
      <c r="H38" s="24">
        <v>78700</v>
      </c>
      <c r="I38" s="16" t="s">
        <v>254</v>
      </c>
      <c r="J38" s="24"/>
      <c r="K38" s="16" t="s">
        <v>1542</v>
      </c>
      <c r="L38" s="24"/>
      <c r="M38" s="16" t="s">
        <v>1542</v>
      </c>
      <c r="N38" s="24"/>
      <c r="O38" s="16" t="s">
        <v>1542</v>
      </c>
      <c r="P38" s="24"/>
      <c r="Q38" s="16" t="s">
        <v>1542</v>
      </c>
      <c r="R38" s="18">
        <f t="shared" si="1"/>
        <v>78700</v>
      </c>
      <c r="S38" s="19" t="s">
        <v>1542</v>
      </c>
      <c r="Z38" s="14">
        <v>78700</v>
      </c>
    </row>
    <row r="39" spans="2:26" ht="19.7" customHeight="1" x14ac:dyDescent="0.2">
      <c r="B39" s="15" t="s">
        <v>118</v>
      </c>
      <c r="C39" s="16" t="s">
        <v>942</v>
      </c>
      <c r="D39" s="16" t="s">
        <v>316</v>
      </c>
      <c r="E39" s="17" t="s">
        <v>417</v>
      </c>
      <c r="F39" s="24"/>
      <c r="G39" s="16" t="s">
        <v>1542</v>
      </c>
      <c r="H39" s="24"/>
      <c r="I39" s="16" t="s">
        <v>1542</v>
      </c>
      <c r="J39" s="24"/>
      <c r="K39" s="16" t="s">
        <v>1542</v>
      </c>
      <c r="L39" s="24">
        <v>5420</v>
      </c>
      <c r="M39" s="16" t="s">
        <v>1421</v>
      </c>
      <c r="N39" s="24">
        <v>5420</v>
      </c>
      <c r="O39" s="16" t="s">
        <v>683</v>
      </c>
      <c r="P39" s="24"/>
      <c r="Q39" s="16" t="s">
        <v>1542</v>
      </c>
      <c r="R39" s="18">
        <f t="shared" si="1"/>
        <v>5420</v>
      </c>
      <c r="S39" s="19" t="s">
        <v>1542</v>
      </c>
      <c r="Z39" s="14">
        <v>5420</v>
      </c>
    </row>
    <row r="40" spans="2:26" ht="19.7" customHeight="1" x14ac:dyDescent="0.2">
      <c r="B40" s="15" t="s">
        <v>1008</v>
      </c>
      <c r="C40" s="16" t="s">
        <v>650</v>
      </c>
      <c r="D40" s="16" t="s">
        <v>1315</v>
      </c>
      <c r="E40" s="17" t="s">
        <v>417</v>
      </c>
      <c r="F40" s="24"/>
      <c r="G40" s="16" t="s">
        <v>1542</v>
      </c>
      <c r="H40" s="24">
        <v>71100</v>
      </c>
      <c r="I40" s="16" t="s">
        <v>398</v>
      </c>
      <c r="J40" s="24"/>
      <c r="K40" s="16" t="s">
        <v>1542</v>
      </c>
      <c r="L40" s="24"/>
      <c r="M40" s="16" t="s">
        <v>1542</v>
      </c>
      <c r="N40" s="24"/>
      <c r="O40" s="16" t="s">
        <v>1542</v>
      </c>
      <c r="P40" s="24"/>
      <c r="Q40" s="16" t="s">
        <v>1542</v>
      </c>
      <c r="R40" s="18">
        <f t="shared" si="1"/>
        <v>71100</v>
      </c>
      <c r="S40" s="19" t="s">
        <v>1542</v>
      </c>
      <c r="Z40" s="14">
        <v>71100</v>
      </c>
    </row>
    <row r="41" spans="2:26" ht="19.7" customHeight="1" x14ac:dyDescent="0.2">
      <c r="B41" s="15" t="s">
        <v>371</v>
      </c>
      <c r="C41" s="16" t="s">
        <v>650</v>
      </c>
      <c r="D41" s="16" t="s">
        <v>691</v>
      </c>
      <c r="E41" s="17" t="s">
        <v>417</v>
      </c>
      <c r="F41" s="24"/>
      <c r="G41" s="16" t="s">
        <v>1542</v>
      </c>
      <c r="H41" s="24">
        <v>9300</v>
      </c>
      <c r="I41" s="16" t="s">
        <v>398</v>
      </c>
      <c r="J41" s="24"/>
      <c r="K41" s="16" t="s">
        <v>1542</v>
      </c>
      <c r="L41" s="24"/>
      <c r="M41" s="16" t="s">
        <v>1542</v>
      </c>
      <c r="N41" s="24"/>
      <c r="O41" s="16" t="s">
        <v>1542</v>
      </c>
      <c r="P41" s="24"/>
      <c r="Q41" s="16" t="s">
        <v>1542</v>
      </c>
      <c r="R41" s="18">
        <f t="shared" si="1"/>
        <v>9300</v>
      </c>
      <c r="S41" s="19" t="s">
        <v>1542</v>
      </c>
      <c r="Z41" s="14">
        <v>9300</v>
      </c>
    </row>
    <row r="42" spans="2:26" ht="19.7" customHeight="1" x14ac:dyDescent="0.2">
      <c r="B42" s="15" t="s">
        <v>1031</v>
      </c>
      <c r="C42" s="16" t="s">
        <v>577</v>
      </c>
      <c r="D42" s="16" t="s">
        <v>1485</v>
      </c>
      <c r="E42" s="17" t="s">
        <v>417</v>
      </c>
      <c r="F42" s="24"/>
      <c r="G42" s="16" t="s">
        <v>1542</v>
      </c>
      <c r="H42" s="24">
        <v>2265000</v>
      </c>
      <c r="I42" s="16" t="s">
        <v>1173</v>
      </c>
      <c r="J42" s="24"/>
      <c r="K42" s="16" t="s">
        <v>1542</v>
      </c>
      <c r="L42" s="24"/>
      <c r="M42" s="16" t="s">
        <v>1542</v>
      </c>
      <c r="N42" s="24"/>
      <c r="O42" s="16" t="s">
        <v>1542</v>
      </c>
      <c r="P42" s="24"/>
      <c r="Q42" s="16" t="s">
        <v>1542</v>
      </c>
      <c r="R42" s="18">
        <f t="shared" si="1"/>
        <v>2265000</v>
      </c>
      <c r="S42" s="19" t="s">
        <v>1542</v>
      </c>
      <c r="Z42" s="14">
        <v>2265000</v>
      </c>
    </row>
    <row r="43" spans="2:26" ht="19.7" customHeight="1" x14ac:dyDescent="0.2">
      <c r="B43" s="15" t="s">
        <v>337</v>
      </c>
      <c r="C43" s="16" t="s">
        <v>577</v>
      </c>
      <c r="D43" s="16" t="s">
        <v>435</v>
      </c>
      <c r="E43" s="17" t="s">
        <v>417</v>
      </c>
      <c r="F43" s="24"/>
      <c r="G43" s="16" t="s">
        <v>1542</v>
      </c>
      <c r="H43" s="24">
        <v>50000</v>
      </c>
      <c r="I43" s="16" t="s">
        <v>1173</v>
      </c>
      <c r="J43" s="24"/>
      <c r="K43" s="16" t="s">
        <v>1542</v>
      </c>
      <c r="L43" s="24"/>
      <c r="M43" s="16" t="s">
        <v>1542</v>
      </c>
      <c r="N43" s="24"/>
      <c r="O43" s="16" t="s">
        <v>1542</v>
      </c>
      <c r="P43" s="24"/>
      <c r="Q43" s="16" t="s">
        <v>1542</v>
      </c>
      <c r="R43" s="18">
        <f t="shared" si="1"/>
        <v>50000</v>
      </c>
      <c r="S43" s="19" t="s">
        <v>1542</v>
      </c>
      <c r="Z43" s="14">
        <v>50000</v>
      </c>
    </row>
    <row r="44" spans="2:26" ht="19.7" customHeight="1" x14ac:dyDescent="0.2">
      <c r="B44" s="15" t="s">
        <v>547</v>
      </c>
      <c r="C44" s="16" t="s">
        <v>241</v>
      </c>
      <c r="D44" s="16" t="s">
        <v>317</v>
      </c>
      <c r="E44" s="17" t="s">
        <v>417</v>
      </c>
      <c r="F44" s="24"/>
      <c r="G44" s="16" t="s">
        <v>1542</v>
      </c>
      <c r="H44" s="24">
        <v>425800</v>
      </c>
      <c r="I44" s="16" t="s">
        <v>1382</v>
      </c>
      <c r="J44" s="24"/>
      <c r="K44" s="16" t="s">
        <v>1542</v>
      </c>
      <c r="L44" s="24"/>
      <c r="M44" s="16" t="s">
        <v>1542</v>
      </c>
      <c r="N44" s="24"/>
      <c r="O44" s="16" t="s">
        <v>1542</v>
      </c>
      <c r="P44" s="24"/>
      <c r="Q44" s="16" t="s">
        <v>1542</v>
      </c>
      <c r="R44" s="18">
        <f t="shared" si="1"/>
        <v>425800</v>
      </c>
      <c r="S44" s="19" t="s">
        <v>1542</v>
      </c>
      <c r="Z44" s="14">
        <v>425800</v>
      </c>
    </row>
    <row r="45" spans="2:26" ht="19.7" customHeight="1" x14ac:dyDescent="0.2">
      <c r="B45" s="15" t="s">
        <v>1230</v>
      </c>
      <c r="C45" s="16" t="s">
        <v>241</v>
      </c>
      <c r="D45" s="16" t="s">
        <v>88</v>
      </c>
      <c r="E45" s="17" t="s">
        <v>417</v>
      </c>
      <c r="F45" s="24"/>
      <c r="G45" s="16" t="s">
        <v>1542</v>
      </c>
      <c r="H45" s="24">
        <v>243000</v>
      </c>
      <c r="I45" s="16" t="s">
        <v>1382</v>
      </c>
      <c r="J45" s="24"/>
      <c r="K45" s="16" t="s">
        <v>1542</v>
      </c>
      <c r="L45" s="24"/>
      <c r="M45" s="16" t="s">
        <v>1542</v>
      </c>
      <c r="N45" s="24"/>
      <c r="O45" s="16" t="s">
        <v>1542</v>
      </c>
      <c r="P45" s="24"/>
      <c r="Q45" s="16" t="s">
        <v>1542</v>
      </c>
      <c r="R45" s="18">
        <f t="shared" si="1"/>
        <v>243000</v>
      </c>
      <c r="S45" s="19" t="s">
        <v>1542</v>
      </c>
      <c r="Z45" s="14">
        <v>243000</v>
      </c>
    </row>
    <row r="46" spans="2:26" ht="19.7" customHeight="1" x14ac:dyDescent="0.2">
      <c r="B46" s="15" t="s">
        <v>712</v>
      </c>
      <c r="C46" s="16" t="s">
        <v>737</v>
      </c>
      <c r="D46" s="16" t="s">
        <v>984</v>
      </c>
      <c r="E46" s="17" t="s">
        <v>698</v>
      </c>
      <c r="F46" s="24"/>
      <c r="G46" s="16" t="s">
        <v>1542</v>
      </c>
      <c r="H46" s="24"/>
      <c r="I46" s="16" t="s">
        <v>1542</v>
      </c>
      <c r="J46" s="24">
        <v>87000</v>
      </c>
      <c r="K46" s="16" t="s">
        <v>492</v>
      </c>
      <c r="L46" s="24"/>
      <c r="M46" s="16" t="s">
        <v>1542</v>
      </c>
      <c r="N46" s="24">
        <v>65600</v>
      </c>
      <c r="O46" s="16" t="s">
        <v>347</v>
      </c>
      <c r="P46" s="24"/>
      <c r="Q46" s="16" t="s">
        <v>1542</v>
      </c>
      <c r="R46" s="18">
        <f t="shared" si="1"/>
        <v>65600</v>
      </c>
      <c r="S46" s="19" t="s">
        <v>1542</v>
      </c>
      <c r="Z46" s="14">
        <v>65600</v>
      </c>
    </row>
    <row r="47" spans="2:26" ht="19.7" customHeight="1" x14ac:dyDescent="0.2">
      <c r="B47" s="15" t="s">
        <v>1356</v>
      </c>
      <c r="C47" s="16" t="s">
        <v>1256</v>
      </c>
      <c r="D47" s="16" t="s">
        <v>589</v>
      </c>
      <c r="E47" s="17" t="s">
        <v>934</v>
      </c>
      <c r="F47" s="24"/>
      <c r="G47" s="16" t="s">
        <v>1542</v>
      </c>
      <c r="H47" s="24">
        <v>36788</v>
      </c>
      <c r="I47" s="16" t="s">
        <v>1109</v>
      </c>
      <c r="J47" s="24">
        <v>36788</v>
      </c>
      <c r="K47" s="16" t="s">
        <v>346</v>
      </c>
      <c r="L47" s="24">
        <v>35036</v>
      </c>
      <c r="M47" s="16" t="s">
        <v>1138</v>
      </c>
      <c r="N47" s="24"/>
      <c r="O47" s="16" t="s">
        <v>1542</v>
      </c>
      <c r="P47" s="24"/>
      <c r="Q47" s="16" t="s">
        <v>1542</v>
      </c>
      <c r="R47" s="18">
        <f t="shared" si="1"/>
        <v>35036</v>
      </c>
      <c r="S47" s="19" t="s">
        <v>1542</v>
      </c>
      <c r="Z47" s="14">
        <v>35036</v>
      </c>
    </row>
    <row r="48" spans="2:26" ht="19.7" customHeight="1" x14ac:dyDescent="0.2">
      <c r="B48" s="15" t="s">
        <v>394</v>
      </c>
      <c r="C48" s="16" t="s">
        <v>1256</v>
      </c>
      <c r="D48" s="16" t="s">
        <v>971</v>
      </c>
      <c r="E48" s="17" t="s">
        <v>934</v>
      </c>
      <c r="F48" s="24"/>
      <c r="G48" s="16" t="s">
        <v>1542</v>
      </c>
      <c r="H48" s="24">
        <v>13467</v>
      </c>
      <c r="I48" s="16" t="s">
        <v>1109</v>
      </c>
      <c r="J48" s="24">
        <v>13467</v>
      </c>
      <c r="K48" s="16" t="s">
        <v>346</v>
      </c>
      <c r="L48" s="24">
        <v>12826</v>
      </c>
      <c r="M48" s="16" t="s">
        <v>1138</v>
      </c>
      <c r="N48" s="24"/>
      <c r="O48" s="16" t="s">
        <v>1542</v>
      </c>
      <c r="P48" s="24"/>
      <c r="Q48" s="16" t="s">
        <v>1542</v>
      </c>
      <c r="R48" s="18">
        <f t="shared" si="1"/>
        <v>12826</v>
      </c>
      <c r="S48" s="19" t="s">
        <v>1542</v>
      </c>
      <c r="Z48" s="14">
        <v>12826</v>
      </c>
    </row>
    <row r="49" spans="2:26" ht="19.7" customHeight="1" x14ac:dyDescent="0.2">
      <c r="B49" s="15" t="s">
        <v>1280</v>
      </c>
      <c r="C49" s="16" t="s">
        <v>1256</v>
      </c>
      <c r="D49" s="16" t="s">
        <v>1381</v>
      </c>
      <c r="E49" s="17" t="s">
        <v>934</v>
      </c>
      <c r="F49" s="24"/>
      <c r="G49" s="16" t="s">
        <v>1542</v>
      </c>
      <c r="H49" s="24">
        <v>9931</v>
      </c>
      <c r="I49" s="16" t="s">
        <v>1109</v>
      </c>
      <c r="J49" s="24">
        <v>9931</v>
      </c>
      <c r="K49" s="16" t="s">
        <v>346</v>
      </c>
      <c r="L49" s="24">
        <v>9458</v>
      </c>
      <c r="M49" s="16" t="s">
        <v>1138</v>
      </c>
      <c r="N49" s="24"/>
      <c r="O49" s="16" t="s">
        <v>1542</v>
      </c>
      <c r="P49" s="24"/>
      <c r="Q49" s="16" t="s">
        <v>1542</v>
      </c>
      <c r="R49" s="18">
        <f t="shared" si="1"/>
        <v>9458</v>
      </c>
      <c r="S49" s="19" t="s">
        <v>1542</v>
      </c>
      <c r="Z49" s="14">
        <v>9458</v>
      </c>
    </row>
    <row r="50" spans="2:26" ht="19.7" customHeight="1" x14ac:dyDescent="0.2">
      <c r="B50" s="15" t="s">
        <v>662</v>
      </c>
      <c r="C50" s="16" t="s">
        <v>290</v>
      </c>
      <c r="D50" s="16" t="s">
        <v>589</v>
      </c>
      <c r="E50" s="17" t="s">
        <v>934</v>
      </c>
      <c r="F50" s="24"/>
      <c r="G50" s="16" t="s">
        <v>1542</v>
      </c>
      <c r="H50" s="24"/>
      <c r="I50" s="16" t="s">
        <v>1542</v>
      </c>
      <c r="J50" s="24">
        <v>20200</v>
      </c>
      <c r="K50" s="16" t="s">
        <v>705</v>
      </c>
      <c r="L50" s="24"/>
      <c r="M50" s="16" t="s">
        <v>1542</v>
      </c>
      <c r="N50" s="24"/>
      <c r="O50" s="16" t="s">
        <v>1542</v>
      </c>
      <c r="P50" s="24"/>
      <c r="Q50" s="16" t="s">
        <v>1542</v>
      </c>
      <c r="R50" s="18">
        <f t="shared" si="1"/>
        <v>20200</v>
      </c>
      <c r="S50" s="19" t="s">
        <v>1542</v>
      </c>
      <c r="Z50" s="14">
        <v>20200</v>
      </c>
    </row>
    <row r="51" spans="2:26" ht="19.7" customHeight="1" x14ac:dyDescent="0.2">
      <c r="B51" s="15" t="s">
        <v>1491</v>
      </c>
      <c r="C51" s="16" t="s">
        <v>290</v>
      </c>
      <c r="D51" s="16" t="s">
        <v>971</v>
      </c>
      <c r="E51" s="17" t="s">
        <v>934</v>
      </c>
      <c r="F51" s="24"/>
      <c r="G51" s="16" t="s">
        <v>1542</v>
      </c>
      <c r="H51" s="24"/>
      <c r="I51" s="16" t="s">
        <v>1542</v>
      </c>
      <c r="J51" s="24">
        <v>7900</v>
      </c>
      <c r="K51" s="16" t="s">
        <v>705</v>
      </c>
      <c r="L51" s="24"/>
      <c r="M51" s="16" t="s">
        <v>1542</v>
      </c>
      <c r="N51" s="24"/>
      <c r="O51" s="16" t="s">
        <v>1542</v>
      </c>
      <c r="P51" s="24"/>
      <c r="Q51" s="16" t="s">
        <v>1542</v>
      </c>
      <c r="R51" s="18">
        <f t="shared" si="1"/>
        <v>7900</v>
      </c>
      <c r="S51" s="19" t="s">
        <v>1542</v>
      </c>
      <c r="Z51" s="14">
        <v>7900</v>
      </c>
    </row>
    <row r="52" spans="2:26" ht="19.7" customHeight="1" x14ac:dyDescent="0.2">
      <c r="B52" s="15" t="s">
        <v>631</v>
      </c>
      <c r="C52" s="16" t="s">
        <v>290</v>
      </c>
      <c r="D52" s="16" t="s">
        <v>1381</v>
      </c>
      <c r="E52" s="17" t="s">
        <v>934</v>
      </c>
      <c r="F52" s="24"/>
      <c r="G52" s="16" t="s">
        <v>1542</v>
      </c>
      <c r="H52" s="24"/>
      <c r="I52" s="16" t="s">
        <v>1542</v>
      </c>
      <c r="J52" s="24">
        <v>5000</v>
      </c>
      <c r="K52" s="16" t="s">
        <v>705</v>
      </c>
      <c r="L52" s="24"/>
      <c r="M52" s="16" t="s">
        <v>1542</v>
      </c>
      <c r="N52" s="24"/>
      <c r="O52" s="16" t="s">
        <v>1542</v>
      </c>
      <c r="P52" s="24"/>
      <c r="Q52" s="16" t="s">
        <v>1542</v>
      </c>
      <c r="R52" s="18">
        <f t="shared" si="1"/>
        <v>5000</v>
      </c>
      <c r="S52" s="19" t="s">
        <v>1542</v>
      </c>
      <c r="Z52" s="14">
        <v>5000</v>
      </c>
    </row>
    <row r="53" spans="2:26" ht="19.7" customHeight="1" x14ac:dyDescent="0.2">
      <c r="B53" s="15" t="s">
        <v>1543</v>
      </c>
      <c r="C53" s="16" t="s">
        <v>401</v>
      </c>
      <c r="D53" s="16" t="s">
        <v>1178</v>
      </c>
      <c r="E53" s="17" t="s">
        <v>1053</v>
      </c>
      <c r="F53" s="24"/>
      <c r="G53" s="16" t="s">
        <v>1542</v>
      </c>
      <c r="H53" s="24">
        <v>280000</v>
      </c>
      <c r="I53" s="16" t="s">
        <v>1343</v>
      </c>
      <c r="J53" s="24">
        <v>167400</v>
      </c>
      <c r="K53" s="16" t="s">
        <v>253</v>
      </c>
      <c r="L53" s="24">
        <v>270000</v>
      </c>
      <c r="M53" s="16" t="s">
        <v>1292</v>
      </c>
      <c r="N53" s="24">
        <v>280000</v>
      </c>
      <c r="O53" s="16" t="s">
        <v>1172</v>
      </c>
      <c r="P53" s="24"/>
      <c r="Q53" s="16" t="s">
        <v>1542</v>
      </c>
      <c r="R53" s="18">
        <f t="shared" si="1"/>
        <v>167400</v>
      </c>
      <c r="S53" s="19" t="s">
        <v>1542</v>
      </c>
      <c r="Z53" s="14">
        <v>167400</v>
      </c>
    </row>
    <row r="54" spans="2:26" ht="19.7" customHeight="1" x14ac:dyDescent="0.2">
      <c r="B54" s="15" t="s">
        <v>152</v>
      </c>
      <c r="C54" s="16" t="s">
        <v>401</v>
      </c>
      <c r="D54" s="16" t="s">
        <v>602</v>
      </c>
      <c r="E54" s="17" t="s">
        <v>1053</v>
      </c>
      <c r="F54" s="24"/>
      <c r="G54" s="16" t="s">
        <v>1542</v>
      </c>
      <c r="H54" s="24">
        <v>280000</v>
      </c>
      <c r="I54" s="16" t="s">
        <v>1343</v>
      </c>
      <c r="J54" s="24">
        <v>168400</v>
      </c>
      <c r="K54" s="16" t="s">
        <v>253</v>
      </c>
      <c r="L54" s="24">
        <v>270000</v>
      </c>
      <c r="M54" s="16" t="s">
        <v>1292</v>
      </c>
      <c r="N54" s="24">
        <v>280000</v>
      </c>
      <c r="O54" s="16" t="s">
        <v>1172</v>
      </c>
      <c r="P54" s="24"/>
      <c r="Q54" s="16" t="s">
        <v>1542</v>
      </c>
      <c r="R54" s="18">
        <f t="shared" si="1"/>
        <v>168400</v>
      </c>
      <c r="S54" s="19" t="s">
        <v>1542</v>
      </c>
      <c r="Z54" s="14">
        <v>168400</v>
      </c>
    </row>
    <row r="55" spans="2:26" ht="19.7" customHeight="1" x14ac:dyDescent="0.2">
      <c r="B55" s="15" t="s">
        <v>833</v>
      </c>
      <c r="C55" s="16" t="s">
        <v>565</v>
      </c>
      <c r="D55" s="16" t="s">
        <v>434</v>
      </c>
      <c r="E55" s="17" t="s">
        <v>1102</v>
      </c>
      <c r="F55" s="24"/>
      <c r="G55" s="16" t="s">
        <v>1542</v>
      </c>
      <c r="H55" s="24"/>
      <c r="I55" s="16" t="s">
        <v>1542</v>
      </c>
      <c r="J55" s="24"/>
      <c r="K55" s="16" t="s">
        <v>1542</v>
      </c>
      <c r="L55" s="24"/>
      <c r="M55" s="16" t="s">
        <v>1542</v>
      </c>
      <c r="N55" s="24"/>
      <c r="O55" s="16" t="s">
        <v>1542</v>
      </c>
      <c r="P55" s="24">
        <v>100000</v>
      </c>
      <c r="Q55" s="16" t="s">
        <v>1542</v>
      </c>
      <c r="R55" s="18">
        <f t="shared" si="1"/>
        <v>100000</v>
      </c>
      <c r="S55" s="19" t="s">
        <v>483</v>
      </c>
      <c r="Z55" s="14">
        <v>100000</v>
      </c>
    </row>
    <row r="56" spans="2:26" ht="19.7" customHeight="1" x14ac:dyDescent="0.2">
      <c r="B56" s="20" t="s">
        <v>330</v>
      </c>
      <c r="C56" s="21" t="s">
        <v>518</v>
      </c>
      <c r="D56" s="21" t="s">
        <v>770</v>
      </c>
      <c r="E56" s="22" t="s">
        <v>1133</v>
      </c>
      <c r="F56" s="7"/>
      <c r="G56" s="21" t="s">
        <v>1542</v>
      </c>
      <c r="H56" s="7"/>
      <c r="I56" s="21" t="s">
        <v>1542</v>
      </c>
      <c r="J56" s="7"/>
      <c r="K56" s="21" t="s">
        <v>1542</v>
      </c>
      <c r="L56" s="7"/>
      <c r="M56" s="21" t="s">
        <v>1542</v>
      </c>
      <c r="N56" s="7"/>
      <c r="O56" s="21" t="s">
        <v>1542</v>
      </c>
      <c r="P56" s="7">
        <v>5510</v>
      </c>
      <c r="Q56" s="21" t="s">
        <v>1542</v>
      </c>
      <c r="R56" s="8">
        <f t="shared" si="1"/>
        <v>5510</v>
      </c>
      <c r="S56" s="23" t="s">
        <v>483</v>
      </c>
      <c r="Z56" s="14">
        <v>5510</v>
      </c>
    </row>
    <row r="57" spans="2:26" ht="19.7" customHeight="1" x14ac:dyDescent="0.2">
      <c r="B57" s="15" t="s">
        <v>946</v>
      </c>
      <c r="C57" s="16" t="s">
        <v>1017</v>
      </c>
      <c r="D57" s="16" t="s">
        <v>1314</v>
      </c>
      <c r="E57" s="17" t="s">
        <v>1133</v>
      </c>
      <c r="F57" s="24"/>
      <c r="G57" s="16" t="s">
        <v>1542</v>
      </c>
      <c r="H57" s="24">
        <v>442</v>
      </c>
      <c r="I57" s="16" t="s">
        <v>1148</v>
      </c>
      <c r="J57" s="24">
        <v>402</v>
      </c>
      <c r="K57" s="16" t="s">
        <v>101</v>
      </c>
      <c r="L57" s="24">
        <v>494</v>
      </c>
      <c r="M57" s="16" t="s">
        <v>1319</v>
      </c>
      <c r="N57" s="24">
        <v>308</v>
      </c>
      <c r="O57" s="16" t="s">
        <v>406</v>
      </c>
      <c r="P57" s="24"/>
      <c r="Q57" s="16" t="s">
        <v>1542</v>
      </c>
      <c r="R57" s="18">
        <f t="shared" si="1"/>
        <v>308</v>
      </c>
      <c r="S57" s="19" t="s">
        <v>1542</v>
      </c>
      <c r="Z57" s="14">
        <v>308</v>
      </c>
    </row>
    <row r="58" spans="2:26" ht="19.7" customHeight="1" x14ac:dyDescent="0.2">
      <c r="B58" s="15" t="s">
        <v>21</v>
      </c>
      <c r="C58" s="16" t="s">
        <v>1086</v>
      </c>
      <c r="D58" s="16" t="s">
        <v>12</v>
      </c>
      <c r="E58" s="17" t="s">
        <v>1102</v>
      </c>
      <c r="F58" s="24"/>
      <c r="G58" s="16" t="s">
        <v>1542</v>
      </c>
      <c r="H58" s="24"/>
      <c r="I58" s="16" t="s">
        <v>1542</v>
      </c>
      <c r="J58" s="24"/>
      <c r="K58" s="16" t="s">
        <v>1542</v>
      </c>
      <c r="L58" s="24"/>
      <c r="M58" s="16" t="s">
        <v>1542</v>
      </c>
      <c r="N58" s="24"/>
      <c r="O58" s="16" t="s">
        <v>1542</v>
      </c>
      <c r="P58" s="24">
        <v>19500</v>
      </c>
      <c r="Q58" s="16" t="s">
        <v>1542</v>
      </c>
      <c r="R58" s="18">
        <f t="shared" si="1"/>
        <v>19500</v>
      </c>
      <c r="S58" s="19" t="s">
        <v>483</v>
      </c>
      <c r="Z58" s="14">
        <v>19500</v>
      </c>
    </row>
    <row r="59" spans="2:26" ht="19.7" customHeight="1" x14ac:dyDescent="0.2">
      <c r="B59" s="15" t="s">
        <v>883</v>
      </c>
      <c r="C59" s="16" t="s">
        <v>1002</v>
      </c>
      <c r="D59" s="16" t="s">
        <v>111</v>
      </c>
      <c r="E59" s="17" t="s">
        <v>1102</v>
      </c>
      <c r="F59" s="24"/>
      <c r="G59" s="16" t="s">
        <v>1542</v>
      </c>
      <c r="H59" s="24"/>
      <c r="I59" s="16" t="s">
        <v>1542</v>
      </c>
      <c r="J59" s="24"/>
      <c r="K59" s="16" t="s">
        <v>1542</v>
      </c>
      <c r="L59" s="24"/>
      <c r="M59" s="16" t="s">
        <v>1542</v>
      </c>
      <c r="N59" s="24"/>
      <c r="O59" s="16" t="s">
        <v>1542</v>
      </c>
      <c r="P59" s="24">
        <v>19500</v>
      </c>
      <c r="Q59" s="16" t="s">
        <v>483</v>
      </c>
      <c r="R59" s="18">
        <f t="shared" si="1"/>
        <v>19500</v>
      </c>
      <c r="S59" s="19" t="s">
        <v>1216</v>
      </c>
      <c r="Z59" s="14">
        <v>19500</v>
      </c>
    </row>
    <row r="60" spans="2:26" ht="19.7" customHeight="1" x14ac:dyDescent="0.2">
      <c r="B60" s="15" t="s">
        <v>281</v>
      </c>
      <c r="C60" s="16" t="s">
        <v>832</v>
      </c>
      <c r="D60" s="16" t="s">
        <v>1344</v>
      </c>
      <c r="E60" s="17" t="s">
        <v>895</v>
      </c>
      <c r="F60" s="24">
        <v>10190</v>
      </c>
      <c r="G60" s="16" t="s">
        <v>1461</v>
      </c>
      <c r="H60" s="24"/>
      <c r="I60" s="16" t="s">
        <v>1542</v>
      </c>
      <c r="J60" s="24"/>
      <c r="K60" s="16" t="s">
        <v>1542</v>
      </c>
      <c r="L60" s="24"/>
      <c r="M60" s="16" t="s">
        <v>1542</v>
      </c>
      <c r="N60" s="24"/>
      <c r="O60" s="16" t="s">
        <v>1542</v>
      </c>
      <c r="P60" s="24"/>
      <c r="Q60" s="16" t="s">
        <v>1542</v>
      </c>
      <c r="R60" s="18">
        <f t="shared" si="1"/>
        <v>10190</v>
      </c>
      <c r="S60" s="19" t="s">
        <v>1542</v>
      </c>
      <c r="Z60" s="14">
        <v>10190</v>
      </c>
    </row>
    <row r="61" spans="2:26" ht="19.7" customHeight="1" x14ac:dyDescent="0.2">
      <c r="B61" s="15" t="s">
        <v>1095</v>
      </c>
      <c r="C61" s="16" t="s">
        <v>832</v>
      </c>
      <c r="D61" s="16" t="s">
        <v>316</v>
      </c>
      <c r="E61" s="17" t="s">
        <v>895</v>
      </c>
      <c r="F61" s="24">
        <v>870</v>
      </c>
      <c r="G61" s="16" t="s">
        <v>1461</v>
      </c>
      <c r="H61" s="24"/>
      <c r="I61" s="16" t="s">
        <v>1542</v>
      </c>
      <c r="J61" s="24"/>
      <c r="K61" s="16" t="s">
        <v>1542</v>
      </c>
      <c r="L61" s="24"/>
      <c r="M61" s="16" t="s">
        <v>1542</v>
      </c>
      <c r="N61" s="24"/>
      <c r="O61" s="16" t="s">
        <v>1542</v>
      </c>
      <c r="P61" s="24"/>
      <c r="Q61" s="16" t="s">
        <v>1542</v>
      </c>
      <c r="R61" s="18">
        <f t="shared" si="1"/>
        <v>870</v>
      </c>
      <c r="S61" s="19" t="s">
        <v>1542</v>
      </c>
      <c r="Z61" s="14">
        <v>870</v>
      </c>
    </row>
    <row r="62" spans="2:26" ht="19.7" customHeight="1" x14ac:dyDescent="0.2">
      <c r="B62" s="15" t="s">
        <v>231</v>
      </c>
      <c r="C62" s="16" t="s">
        <v>832</v>
      </c>
      <c r="D62" s="16" t="s">
        <v>1337</v>
      </c>
      <c r="E62" s="17" t="s">
        <v>895</v>
      </c>
      <c r="F62" s="24">
        <v>610</v>
      </c>
      <c r="G62" s="16" t="s">
        <v>1461</v>
      </c>
      <c r="H62" s="24"/>
      <c r="I62" s="16" t="s">
        <v>1542</v>
      </c>
      <c r="J62" s="24"/>
      <c r="K62" s="16" t="s">
        <v>1542</v>
      </c>
      <c r="L62" s="24"/>
      <c r="M62" s="16" t="s">
        <v>1542</v>
      </c>
      <c r="N62" s="24"/>
      <c r="O62" s="16" t="s">
        <v>1542</v>
      </c>
      <c r="P62" s="24"/>
      <c r="Q62" s="16" t="s">
        <v>1542</v>
      </c>
      <c r="R62" s="18">
        <f t="shared" si="1"/>
        <v>610</v>
      </c>
      <c r="S62" s="19" t="s">
        <v>1542</v>
      </c>
      <c r="Z62" s="14">
        <v>610</v>
      </c>
    </row>
    <row r="63" spans="2:26" ht="19.7" customHeight="1" x14ac:dyDescent="0.2">
      <c r="B63" s="15" t="s">
        <v>1132</v>
      </c>
      <c r="C63" s="16" t="s">
        <v>288</v>
      </c>
      <c r="D63" s="16" t="s">
        <v>90</v>
      </c>
      <c r="E63" s="17" t="s">
        <v>417</v>
      </c>
      <c r="F63" s="24">
        <v>1748000</v>
      </c>
      <c r="G63" s="16" t="s">
        <v>1461</v>
      </c>
      <c r="H63" s="24"/>
      <c r="I63" s="16" t="s">
        <v>1542</v>
      </c>
      <c r="J63" s="24"/>
      <c r="K63" s="16" t="s">
        <v>1542</v>
      </c>
      <c r="L63" s="24"/>
      <c r="M63" s="16" t="s">
        <v>1542</v>
      </c>
      <c r="N63" s="24"/>
      <c r="O63" s="16" t="s">
        <v>1542</v>
      </c>
      <c r="P63" s="24"/>
      <c r="Q63" s="16" t="s">
        <v>1542</v>
      </c>
      <c r="R63" s="18">
        <f t="shared" si="1"/>
        <v>1748000</v>
      </c>
      <c r="S63" s="19" t="s">
        <v>274</v>
      </c>
      <c r="Z63" s="14">
        <v>1748000</v>
      </c>
    </row>
    <row r="64" spans="2:26" ht="19.7" customHeight="1" x14ac:dyDescent="0.2">
      <c r="B64" s="15" t="s">
        <v>1309</v>
      </c>
      <c r="C64" s="16" t="s">
        <v>509</v>
      </c>
      <c r="D64" s="16" t="s">
        <v>230</v>
      </c>
      <c r="E64" s="17" t="s">
        <v>1079</v>
      </c>
      <c r="F64" s="24">
        <v>145880</v>
      </c>
      <c r="G64" s="16" t="s">
        <v>1461</v>
      </c>
      <c r="H64" s="24"/>
      <c r="I64" s="16" t="s">
        <v>1542</v>
      </c>
      <c r="J64" s="24"/>
      <c r="K64" s="16" t="s">
        <v>1542</v>
      </c>
      <c r="L64" s="24"/>
      <c r="M64" s="16" t="s">
        <v>1542</v>
      </c>
      <c r="N64" s="24"/>
      <c r="O64" s="16" t="s">
        <v>1542</v>
      </c>
      <c r="P64" s="24"/>
      <c r="Q64" s="16" t="s">
        <v>1542</v>
      </c>
      <c r="R64" s="18">
        <f t="shared" si="1"/>
        <v>145880</v>
      </c>
      <c r="S64" s="19" t="s">
        <v>1542</v>
      </c>
      <c r="Z64" s="14">
        <v>145880</v>
      </c>
    </row>
    <row r="65" spans="2:26" x14ac:dyDescent="0.2">
      <c r="B65" s="20" t="s">
        <v>476</v>
      </c>
      <c r="C65" s="21" t="s">
        <v>509</v>
      </c>
      <c r="D65" s="21" t="s">
        <v>368</v>
      </c>
      <c r="E65" s="22" t="s">
        <v>1079</v>
      </c>
      <c r="F65" s="7">
        <v>117340</v>
      </c>
      <c r="G65" s="21" t="s">
        <v>1461</v>
      </c>
      <c r="H65" s="7"/>
      <c r="I65" s="21" t="s">
        <v>1542</v>
      </c>
      <c r="J65" s="7"/>
      <c r="K65" s="21" t="s">
        <v>1542</v>
      </c>
      <c r="L65" s="7"/>
      <c r="M65" s="21" t="s">
        <v>1542</v>
      </c>
      <c r="N65" s="7"/>
      <c r="O65" s="21" t="s">
        <v>1542</v>
      </c>
      <c r="P65" s="7"/>
      <c r="Q65" s="21" t="s">
        <v>1542</v>
      </c>
      <c r="R65" s="8">
        <f t="shared" si="1"/>
        <v>117340</v>
      </c>
      <c r="S65" s="23" t="s">
        <v>1542</v>
      </c>
      <c r="Z65" s="14">
        <v>117340</v>
      </c>
    </row>
    <row r="66" spans="2:26" x14ac:dyDescent="0.2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</row>
  </sheetData>
  <mergeCells count="13">
    <mergeCell ref="E3:E4"/>
    <mergeCell ref="F3:G3"/>
    <mergeCell ref="H3:I3"/>
    <mergeCell ref="B1:S2"/>
    <mergeCell ref="J3:K3"/>
    <mergeCell ref="L3:M3"/>
    <mergeCell ref="N3:O3"/>
    <mergeCell ref="P3:Q3"/>
    <mergeCell ref="R3:R4"/>
    <mergeCell ref="S3:S4"/>
    <mergeCell ref="B3:B4"/>
    <mergeCell ref="C3:C4"/>
    <mergeCell ref="D3:D4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2" manualBreakCount="2">
    <brk id="30" min="2" max="19" man="1"/>
    <brk id="56" min="2" max="19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3"/>
  <sheetViews>
    <sheetView workbookViewId="0">
      <pane ySplit="3" topLeftCell="A4" activePane="bottomLeft" state="frozen"/>
      <selection pane="bottomLeft" activeCell="A4" sqref="A4"/>
    </sheetView>
  </sheetViews>
  <sheetFormatPr defaultRowHeight="12.75" x14ac:dyDescent="0.2"/>
  <cols>
    <col min="1" max="1" width="0.7109375" customWidth="1"/>
    <col min="2" max="2" width="10.28515625" customWidth="1"/>
    <col min="3" max="3" width="45.85546875" customWidth="1"/>
    <col min="4" max="4" width="37.42578125" customWidth="1"/>
    <col min="5" max="5" width="10.28515625" customWidth="1"/>
    <col min="6" max="6" width="19.42578125" customWidth="1"/>
    <col min="7" max="7" width="30.7109375" customWidth="1"/>
  </cols>
  <sheetData>
    <row r="1" spans="2:29" ht="24.95" customHeight="1" x14ac:dyDescent="0.2">
      <c r="B1" s="95" t="s">
        <v>1198</v>
      </c>
      <c r="C1" s="95"/>
      <c r="D1" s="95"/>
      <c r="E1" s="95"/>
      <c r="F1" s="95"/>
      <c r="G1" s="95"/>
    </row>
    <row r="2" spans="2:29" ht="9.9499999999999993" customHeight="1" x14ac:dyDescent="0.2">
      <c r="B2" s="96"/>
      <c r="C2" s="96"/>
      <c r="D2" s="96"/>
      <c r="E2" s="96"/>
      <c r="F2" s="96"/>
      <c r="G2" s="96"/>
    </row>
    <row r="3" spans="2:29" ht="22.35" customHeight="1" x14ac:dyDescent="0.2">
      <c r="B3" s="13" t="s">
        <v>393</v>
      </c>
      <c r="C3" s="2" t="s">
        <v>1478</v>
      </c>
      <c r="D3" s="2" t="s">
        <v>573</v>
      </c>
      <c r="E3" s="2" t="s">
        <v>559</v>
      </c>
      <c r="F3" s="2" t="s">
        <v>1</v>
      </c>
      <c r="G3" s="3" t="s">
        <v>353</v>
      </c>
      <c r="Z3" t="s">
        <v>963</v>
      </c>
      <c r="AA3" t="s">
        <v>1104</v>
      </c>
      <c r="AB3" t="s">
        <v>1528</v>
      </c>
      <c r="AC3" t="s">
        <v>1045</v>
      </c>
    </row>
    <row r="4" spans="2:29" ht="19.7" customHeight="1" x14ac:dyDescent="0.2">
      <c r="B4" s="15" t="s">
        <v>432</v>
      </c>
      <c r="C4" s="16" t="s">
        <v>78</v>
      </c>
      <c r="D4" s="16" t="s">
        <v>1542</v>
      </c>
      <c r="E4" s="17" t="s">
        <v>1427</v>
      </c>
      <c r="F4" s="18">
        <v>226122</v>
      </c>
      <c r="G4" s="19" t="s">
        <v>1404</v>
      </c>
      <c r="Z4" s="14">
        <v>226122</v>
      </c>
    </row>
    <row r="5" spans="2:29" ht="19.7" customHeight="1" x14ac:dyDescent="0.2">
      <c r="B5" s="15" t="s">
        <v>1453</v>
      </c>
      <c r="C5" s="16" t="s">
        <v>107</v>
      </c>
      <c r="D5" s="16" t="s">
        <v>1542</v>
      </c>
      <c r="E5" s="17" t="s">
        <v>1427</v>
      </c>
      <c r="F5" s="18">
        <v>172068</v>
      </c>
      <c r="G5" s="19" t="s">
        <v>1404</v>
      </c>
      <c r="Z5" s="14">
        <v>172068</v>
      </c>
    </row>
    <row r="6" spans="2:29" ht="19.7" customHeight="1" x14ac:dyDescent="0.2">
      <c r="B6" s="15" t="s">
        <v>599</v>
      </c>
      <c r="C6" s="16" t="s">
        <v>771</v>
      </c>
      <c r="D6" s="16" t="s">
        <v>1542</v>
      </c>
      <c r="E6" s="17" t="s">
        <v>1427</v>
      </c>
      <c r="F6" s="18">
        <v>173995</v>
      </c>
      <c r="G6" s="19" t="s">
        <v>1404</v>
      </c>
      <c r="Z6" s="14">
        <v>173995</v>
      </c>
    </row>
    <row r="7" spans="2:29" ht="19.7" customHeight="1" x14ac:dyDescent="0.2">
      <c r="B7" s="15" t="s">
        <v>1194</v>
      </c>
      <c r="C7" s="16" t="s">
        <v>121</v>
      </c>
      <c r="D7" s="16" t="s">
        <v>1542</v>
      </c>
      <c r="E7" s="17" t="s">
        <v>1427</v>
      </c>
      <c r="F7" s="18">
        <v>238936</v>
      </c>
      <c r="G7" s="19" t="s">
        <v>1404</v>
      </c>
      <c r="Z7" s="14">
        <v>238936</v>
      </c>
    </row>
    <row r="8" spans="2:29" ht="19.7" customHeight="1" x14ac:dyDescent="0.2">
      <c r="B8" s="15" t="s">
        <v>486</v>
      </c>
      <c r="C8" s="16" t="s">
        <v>352</v>
      </c>
      <c r="D8" s="16" t="s">
        <v>1542</v>
      </c>
      <c r="E8" s="17" t="s">
        <v>1427</v>
      </c>
      <c r="F8" s="18">
        <v>283297</v>
      </c>
      <c r="G8" s="19" t="s">
        <v>1404</v>
      </c>
      <c r="Z8" s="14">
        <v>283297</v>
      </c>
    </row>
    <row r="9" spans="2:29" ht="19.7" customHeight="1" x14ac:dyDescent="0.2">
      <c r="B9" s="15" t="s">
        <v>1408</v>
      </c>
      <c r="C9" s="16" t="s">
        <v>1174</v>
      </c>
      <c r="D9" s="16" t="s">
        <v>1542</v>
      </c>
      <c r="E9" s="17" t="s">
        <v>1427</v>
      </c>
      <c r="F9" s="18">
        <v>262580</v>
      </c>
      <c r="G9" s="19" t="s">
        <v>1404</v>
      </c>
      <c r="Z9" s="14">
        <v>262580</v>
      </c>
    </row>
    <row r="10" spans="2:29" ht="19.7" customHeight="1" x14ac:dyDescent="0.2">
      <c r="B10" s="15" t="s">
        <v>751</v>
      </c>
      <c r="C10" s="16" t="s">
        <v>456</v>
      </c>
      <c r="D10" s="16" t="s">
        <v>1542</v>
      </c>
      <c r="E10" s="17" t="s">
        <v>1427</v>
      </c>
      <c r="F10" s="18">
        <v>247897</v>
      </c>
      <c r="G10" s="19" t="s">
        <v>1404</v>
      </c>
      <c r="Z10" s="14">
        <v>247897</v>
      </c>
    </row>
    <row r="11" spans="2:29" ht="19.7" customHeight="1" x14ac:dyDescent="0.2">
      <c r="B11" s="15" t="s">
        <v>1416</v>
      </c>
      <c r="C11" s="16" t="s">
        <v>477</v>
      </c>
      <c r="D11" s="16" t="s">
        <v>1542</v>
      </c>
      <c r="E11" s="17" t="s">
        <v>1427</v>
      </c>
      <c r="F11" s="18">
        <v>273308</v>
      </c>
      <c r="G11" s="19" t="s">
        <v>1404</v>
      </c>
      <c r="Z11" s="14">
        <v>273308</v>
      </c>
    </row>
    <row r="12" spans="2:29" ht="19.7" customHeight="1" x14ac:dyDescent="0.2">
      <c r="B12" s="20" t="s">
        <v>731</v>
      </c>
      <c r="C12" s="21" t="s">
        <v>867</v>
      </c>
      <c r="D12" s="21" t="s">
        <v>1542</v>
      </c>
      <c r="E12" s="22" t="s">
        <v>1427</v>
      </c>
      <c r="F12" s="8">
        <v>221015</v>
      </c>
      <c r="G12" s="23" t="s">
        <v>1404</v>
      </c>
      <c r="Z12" s="14">
        <v>221015</v>
      </c>
    </row>
    <row r="13" spans="2:29" x14ac:dyDescent="0.2">
      <c r="B13" s="10"/>
      <c r="C13" s="10"/>
      <c r="D13" s="10"/>
      <c r="E13" s="10"/>
      <c r="F13" s="10"/>
      <c r="G13" s="10"/>
    </row>
  </sheetData>
  <mergeCells count="1">
    <mergeCell ref="B1:G2"/>
  </mergeCells>
  <phoneticPr fontId="5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20</vt:i4>
      </vt:variant>
    </vt:vector>
  </HeadingPairs>
  <TitlesOfParts>
    <vt:vector size="31" baseType="lpstr">
      <vt:lpstr>원가계산서</vt:lpstr>
      <vt:lpstr>내역서</vt:lpstr>
      <vt:lpstr>일위대가총괄표</vt:lpstr>
      <vt:lpstr>일위대가</vt:lpstr>
      <vt:lpstr>단가산출총괄표</vt:lpstr>
      <vt:lpstr>단가산출</vt:lpstr>
      <vt:lpstr>기계경비총괄표</vt:lpstr>
      <vt:lpstr>기계경비</vt:lpstr>
      <vt:lpstr>기계경비적용기준</vt:lpstr>
      <vt:lpstr>자재단가</vt:lpstr>
      <vt:lpstr>노임단가</vt:lpstr>
      <vt:lpstr>기계경비!Print_Area</vt:lpstr>
      <vt:lpstr>기계경비총괄표!Print_Area</vt:lpstr>
      <vt:lpstr>내역서!Print_Area</vt:lpstr>
      <vt:lpstr>노임단가!Print_Area</vt:lpstr>
      <vt:lpstr>단가산출!Print_Area</vt:lpstr>
      <vt:lpstr>단가산출총괄표!Print_Area</vt:lpstr>
      <vt:lpstr>원가계산서!Print_Area</vt:lpstr>
      <vt:lpstr>일위대가!Print_Area</vt:lpstr>
      <vt:lpstr>일위대가총괄표!Print_Area</vt:lpstr>
      <vt:lpstr>자재단가!Print_Area</vt:lpstr>
      <vt:lpstr>기계경비!Print_Titles</vt:lpstr>
      <vt:lpstr>기계경비총괄표!Print_Titles</vt:lpstr>
      <vt:lpstr>내역서!Print_Titles</vt:lpstr>
      <vt:lpstr>노임단가!Print_Titles</vt:lpstr>
      <vt:lpstr>단가산출!Print_Titles</vt:lpstr>
      <vt:lpstr>단가산출총괄표!Print_Titles</vt:lpstr>
      <vt:lpstr>원가계산서!Print_Titles</vt:lpstr>
      <vt:lpstr>일위대가!Print_Titles</vt:lpstr>
      <vt:lpstr>일위대가총괄표!Print_Titles</vt:lpstr>
      <vt:lpstr>자재단가!Print_Titles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2026-08-27T07:48:17Z</dcterms:created>
  <dcterms:modified xsi:type="dcterms:W3CDTF">2026-08-27T07:48:17Z</dcterms:modified>
</cp:coreProperties>
</file>