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건설기술계약과\"/>
    </mc:Choice>
  </mc:AlternateContent>
  <xr:revisionPtr revIDLastSave="0" documentId="13_ncr:1_{4EFA4562-2FA5-4489-AF3C-8D94310674B2}" xr6:coauthVersionLast="47" xr6:coauthVersionMax="47" xr10:uidLastSave="{00000000-0000-0000-0000-000000000000}"/>
  <bookViews>
    <workbookView xWindow="28680" yWindow="-120" windowWidth="29040" windowHeight="15990" tabRatio="915" firstSheet="16" activeTab="26" xr2:uid="{00000000-000D-0000-FFFF-FFFF00000000}"/>
  </bookViews>
  <sheets>
    <sheet name="제출요령" sheetId="44" r:id="rId1"/>
    <sheet name="1.평가서표지" sheetId="28" r:id="rId2"/>
    <sheet name="2.자기평가서(용역비5억이상)" sheetId="37" r:id="rId3"/>
    <sheet name="2.자기평가서 (용역비5억미만)" sheetId="73" r:id="rId4"/>
    <sheet name="2.자기평가서 (안전진단등 용역)" sheetId="76" r:id="rId5"/>
    <sheet name="3.공동수급협정 체결현황" sheetId="43" r:id="rId6"/>
    <sheet name="4.참여기술인배치표" sheetId="30" r:id="rId7"/>
    <sheet name="5.경력사항(사업총괄책임기술인)" sheetId="38" r:id="rId8"/>
    <sheet name="5-1.경력사항(분야책임)" sheetId="58" r:id="rId9"/>
    <sheet name="5-2.경력사항(분야책임)" sheetId="59" r:id="rId10"/>
    <sheet name="5-3.경력사항(분야책임)" sheetId="60" r:id="rId11"/>
    <sheet name="5-4.경력사항(분야책임)" sheetId="61" r:id="rId12"/>
    <sheet name="5-5.경력사항(분야참여)" sheetId="64" r:id="rId13"/>
    <sheet name="5-6.경력사항(분야참여)" sheetId="65" r:id="rId14"/>
    <sheet name="5-7.경력사항(분야참여)" sheetId="66" r:id="rId15"/>
    <sheet name="5-8.경력사항(분야참여) " sheetId="67" r:id="rId16"/>
    <sheet name="6.교육훈련" sheetId="56" r:id="rId17"/>
    <sheet name="7.전차실적" sheetId="69" r:id="rId18"/>
    <sheet name="8.유사용역수행실적" sheetId="32" r:id="rId19"/>
    <sheet name="9.업무정지" sheetId="45" r:id="rId20"/>
    <sheet name="10.벌점" sheetId="48" r:id="rId21"/>
    <sheet name="11. 재정상태건실도,투자실적" sheetId="62" r:id="rId22"/>
    <sheet name="12. 건설기술개발실적" sheetId="63" r:id="rId23"/>
    <sheet name="13. 활용실적" sheetId="70" r:id="rId24"/>
    <sheet name="14.업무중첩도" sheetId="35" r:id="rId25"/>
    <sheet name="14-1.확인서" sheetId="74" r:id="rId26"/>
    <sheet name="15.건설기술인신규고용률" sheetId="71" r:id="rId27"/>
    <sheet name="16. 적격심사 기술자경력" sheetId="72" r:id="rId28"/>
  </sheets>
  <definedNames>
    <definedName name="_xlnm._FilterDatabase" localSheetId="23" hidden="1">'13. 활용실적'!$A$3:$G$20</definedName>
    <definedName name="_xlnm.Print_Area" localSheetId="1">'1.평가서표지'!$A$1:$J$33</definedName>
    <definedName name="_xlnm.Print_Area" localSheetId="20">'10.벌점'!$A$1:$F$34</definedName>
    <definedName name="_xlnm.Print_Area" localSheetId="21">'11. 재정상태건실도,투자실적'!$A$1:$F$21</definedName>
    <definedName name="_xlnm.Print_Area" localSheetId="23">'13. 활용실적'!$A$1:$H$31</definedName>
    <definedName name="_xlnm.Print_Area" localSheetId="25">'14-1.확인서'!$A$1:$F$19</definedName>
    <definedName name="_xlnm.Print_Area" localSheetId="27">'16. 적격심사 기술자경력'!$A$1:$AG$98</definedName>
    <definedName name="_xlnm.Print_Area" localSheetId="4">'2.자기평가서 (안전진단등 용역)'!$A$1:$X$22</definedName>
    <definedName name="_xlnm.Print_Area" localSheetId="3">'2.자기평가서 (용역비5억미만)'!$A$1:$X$22</definedName>
    <definedName name="_xlnm.Print_Area" localSheetId="2">'2.자기평가서(용역비5억이상)'!$A$1:$Z$23</definedName>
    <definedName name="_xlnm.Print_Area" localSheetId="5">'3.공동수급협정 체결현황'!$A$1:$H$32</definedName>
    <definedName name="_xlnm.Print_Area" localSheetId="6">'4.참여기술인배치표'!$A$1:$M$29</definedName>
    <definedName name="_xlnm.Print_Area" localSheetId="16">'6.교육훈련'!$A$1:$H$31</definedName>
    <definedName name="_xlnm.Print_Area" localSheetId="17">'7.전차실적'!$A$1:$L$32</definedName>
    <definedName name="_xlnm.Print_Area" localSheetId="19">'9.업무정지'!$A$1:$H$32</definedName>
    <definedName name="_xlnm.Print_Titles" localSheetId="23">'13. 활용실적'!$3:$4</definedName>
  </definedNames>
  <calcPr calcId="19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11" i="73" l="1"/>
  <c r="N5" i="71"/>
  <c r="W11" i="76"/>
  <c r="Y11" i="37"/>
  <c r="N8" i="71"/>
  <c r="F20" i="76"/>
  <c r="F14" i="76"/>
  <c r="E20" i="76"/>
  <c r="D20" i="76"/>
  <c r="E19" i="76"/>
  <c r="F19" i="76" s="1"/>
  <c r="D19" i="76"/>
  <c r="E18" i="76"/>
  <c r="F18" i="76" s="1"/>
  <c r="D18" i="76"/>
  <c r="E17" i="76"/>
  <c r="F17" i="76" s="1"/>
  <c r="D17" i="76"/>
  <c r="E16" i="76"/>
  <c r="F16" i="76" s="1"/>
  <c r="D16" i="76"/>
  <c r="C16" i="76"/>
  <c r="E15" i="76"/>
  <c r="F15" i="76" s="1"/>
  <c r="D15" i="76"/>
  <c r="C15" i="76"/>
  <c r="E14" i="76"/>
  <c r="D14" i="76"/>
  <c r="C14" i="76"/>
  <c r="E13" i="76"/>
  <c r="F13" i="76" s="1"/>
  <c r="D13" i="76"/>
  <c r="C13" i="76"/>
  <c r="E12" i="76"/>
  <c r="F12" i="76" s="1"/>
  <c r="D12" i="76"/>
  <c r="C12" i="76"/>
  <c r="U11" i="76"/>
  <c r="T11" i="76"/>
  <c r="Q11" i="76"/>
  <c r="N11" i="76"/>
  <c r="C11" i="76"/>
  <c r="A11" i="76"/>
  <c r="O7" i="76"/>
  <c r="N7" i="76"/>
  <c r="K7" i="76"/>
  <c r="J7" i="76"/>
  <c r="E7" i="76"/>
  <c r="E6" i="76"/>
  <c r="E5" i="76"/>
  <c r="E4" i="76"/>
  <c r="E3" i="76"/>
  <c r="F6" i="74"/>
  <c r="H24" i="35"/>
  <c r="H23" i="35"/>
  <c r="H22" i="35"/>
  <c r="F19" i="73"/>
  <c r="F16" i="73"/>
  <c r="AU16" i="72"/>
  <c r="F21" i="48"/>
  <c r="F22" i="48" s="1"/>
  <c r="H3" i="48"/>
  <c r="A7" i="48"/>
  <c r="A6" i="48"/>
  <c r="A5" i="48"/>
  <c r="H8" i="45"/>
  <c r="H9" i="45"/>
  <c r="H10" i="45"/>
  <c r="H11" i="45"/>
  <c r="H12" i="45"/>
  <c r="H13" i="45"/>
  <c r="H14" i="45"/>
  <c r="H15" i="45"/>
  <c r="H16" i="45"/>
  <c r="H17" i="45"/>
  <c r="H18" i="45"/>
  <c r="H19" i="45"/>
  <c r="H20" i="45"/>
  <c r="J3" i="45"/>
  <c r="E5" i="45" s="1"/>
  <c r="H5" i="45" s="1"/>
  <c r="A7" i="45"/>
  <c r="A6" i="45"/>
  <c r="A5" i="45"/>
  <c r="B4" i="43"/>
  <c r="A4" i="45" s="1"/>
  <c r="D7" i="69"/>
  <c r="D6" i="69"/>
  <c r="L8" i="69"/>
  <c r="L9" i="69"/>
  <c r="L10" i="69"/>
  <c r="B7" i="69"/>
  <c r="B8" i="69"/>
  <c r="B9" i="69"/>
  <c r="B10" i="69"/>
  <c r="B6" i="69"/>
  <c r="A7" i="69"/>
  <c r="A8" i="69"/>
  <c r="A9" i="69"/>
  <c r="A10" i="69"/>
  <c r="A6" i="69"/>
  <c r="K2" i="69"/>
  <c r="G6" i="69"/>
  <c r="I6" i="69"/>
  <c r="L6" i="69"/>
  <c r="F3" i="56"/>
  <c r="F4" i="56"/>
  <c r="A23" i="56"/>
  <c r="A21" i="56"/>
  <c r="A19" i="56"/>
  <c r="A17" i="56"/>
  <c r="A15" i="56"/>
  <c r="A13" i="56"/>
  <c r="A11" i="56"/>
  <c r="A9" i="56"/>
  <c r="A7" i="56"/>
  <c r="B23" i="56"/>
  <c r="B21" i="56"/>
  <c r="B19" i="56"/>
  <c r="B17" i="56"/>
  <c r="B15" i="56"/>
  <c r="B13" i="56"/>
  <c r="B11" i="56"/>
  <c r="B9" i="56"/>
  <c r="B7" i="56"/>
  <c r="C23" i="56"/>
  <c r="C21" i="56"/>
  <c r="C19" i="56"/>
  <c r="C17" i="56"/>
  <c r="C15" i="56"/>
  <c r="C13" i="56"/>
  <c r="C11" i="56"/>
  <c r="C9" i="56"/>
  <c r="C7" i="56"/>
  <c r="H7" i="43"/>
  <c r="B39" i="67"/>
  <c r="B39" i="66"/>
  <c r="B39" i="65"/>
  <c r="B39" i="64"/>
  <c r="B39" i="61"/>
  <c r="B39" i="60"/>
  <c r="B39" i="59"/>
  <c r="B39" i="58"/>
  <c r="B39" i="38"/>
  <c r="A5" i="38"/>
  <c r="D17" i="37"/>
  <c r="E17" i="37"/>
  <c r="F17" i="37" s="1"/>
  <c r="D18" i="37"/>
  <c r="E18" i="37"/>
  <c r="F18" i="37" s="1"/>
  <c r="D19" i="37"/>
  <c r="E19" i="37"/>
  <c r="F19" i="37" s="1"/>
  <c r="D20" i="37"/>
  <c r="E20" i="37"/>
  <c r="F20" i="37" s="1"/>
  <c r="E20" i="73"/>
  <c r="F20" i="73" s="1"/>
  <c r="D20" i="73"/>
  <c r="E19" i="73"/>
  <c r="D19" i="73"/>
  <c r="E18" i="73"/>
  <c r="F18" i="73" s="1"/>
  <c r="D18" i="73"/>
  <c r="E17" i="73"/>
  <c r="F17" i="73" s="1"/>
  <c r="D17" i="73"/>
  <c r="E16" i="73"/>
  <c r="D16" i="73"/>
  <c r="C16" i="73"/>
  <c r="E15" i="73"/>
  <c r="F15" i="73" s="1"/>
  <c r="D15" i="73"/>
  <c r="C15" i="73"/>
  <c r="E14" i="73"/>
  <c r="F14" i="73" s="1"/>
  <c r="D14" i="73"/>
  <c r="C14" i="73"/>
  <c r="E13" i="73"/>
  <c r="F13" i="73" s="1"/>
  <c r="D13" i="73"/>
  <c r="C13" i="73"/>
  <c r="E12" i="73"/>
  <c r="F12" i="73" s="1"/>
  <c r="D12" i="73"/>
  <c r="C12" i="73"/>
  <c r="T11" i="73"/>
  <c r="Q11" i="73"/>
  <c r="C11" i="73"/>
  <c r="A11" i="73"/>
  <c r="O7" i="73"/>
  <c r="N7" i="73"/>
  <c r="K7" i="73"/>
  <c r="J7" i="73"/>
  <c r="E7" i="73"/>
  <c r="E6" i="73"/>
  <c r="E5" i="73"/>
  <c r="E4" i="73"/>
  <c r="E3" i="73"/>
  <c r="Q7" i="37"/>
  <c r="P7" i="37"/>
  <c r="M7" i="37"/>
  <c r="E7" i="37"/>
  <c r="E6" i="37"/>
  <c r="A88" i="72"/>
  <c r="AE77" i="72"/>
  <c r="AE72" i="72"/>
  <c r="AE66" i="72"/>
  <c r="AE65" i="72"/>
  <c r="O88" i="72"/>
  <c r="AE64" i="72"/>
  <c r="G88" i="72" s="1"/>
  <c r="AE63" i="72"/>
  <c r="K88" i="72"/>
  <c r="AE57" i="72"/>
  <c r="AE56" i="72"/>
  <c r="AE55" i="72"/>
  <c r="AE54" i="72"/>
  <c r="AE53" i="72"/>
  <c r="AE58" i="72"/>
  <c r="D92" i="72"/>
  <c r="AE51" i="72"/>
  <c r="AE50" i="72"/>
  <c r="AE49" i="72"/>
  <c r="AE48" i="72"/>
  <c r="AE47" i="72"/>
  <c r="AE45" i="72"/>
  <c r="AE44" i="72"/>
  <c r="AE43" i="72"/>
  <c r="AE42" i="72"/>
  <c r="AE41" i="72"/>
  <c r="AE36" i="72"/>
  <c r="AE35" i="72"/>
  <c r="AE34" i="72"/>
  <c r="AE33" i="72"/>
  <c r="AE32" i="72"/>
  <c r="AE31" i="72"/>
  <c r="AE30" i="72"/>
  <c r="AE29" i="72"/>
  <c r="AE26" i="72"/>
  <c r="AE25" i="72"/>
  <c r="AE24" i="72"/>
  <c r="AE23" i="72"/>
  <c r="AE22" i="72"/>
  <c r="AE21" i="72"/>
  <c r="AE20" i="72"/>
  <c r="AE19" i="72"/>
  <c r="AE16" i="72"/>
  <c r="AE15" i="72"/>
  <c r="AE14" i="72"/>
  <c r="AE13" i="72"/>
  <c r="AE12" i="72"/>
  <c r="AE11" i="72"/>
  <c r="AE10" i="72"/>
  <c r="AE9" i="72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33" i="59"/>
  <c r="G32" i="59"/>
  <c r="G31" i="59"/>
  <c r="G30" i="59"/>
  <c r="G29" i="59"/>
  <c r="G28" i="59"/>
  <c r="G27" i="59"/>
  <c r="G26" i="59"/>
  <c r="G25" i="59"/>
  <c r="G24" i="59"/>
  <c r="G23" i="59"/>
  <c r="G22" i="59"/>
  <c r="G21" i="59"/>
  <c r="G20" i="59"/>
  <c r="G19" i="59"/>
  <c r="G18" i="59"/>
  <c r="G17" i="59"/>
  <c r="G16" i="59"/>
  <c r="G15" i="59"/>
  <c r="G14" i="59"/>
  <c r="G13" i="59"/>
  <c r="G12" i="59"/>
  <c r="G11" i="59"/>
  <c r="G10" i="59"/>
  <c r="G9" i="59"/>
  <c r="G8" i="59"/>
  <c r="G7" i="59"/>
  <c r="G6" i="59"/>
  <c r="G5" i="59"/>
  <c r="G33" i="58"/>
  <c r="G32" i="58"/>
  <c r="G31" i="58"/>
  <c r="G30" i="58"/>
  <c r="G29" i="58"/>
  <c r="G28" i="58"/>
  <c r="G27" i="58"/>
  <c r="G26" i="58"/>
  <c r="G25" i="58"/>
  <c r="G24" i="58"/>
  <c r="G23" i="58"/>
  <c r="G22" i="58"/>
  <c r="G21" i="58"/>
  <c r="G20" i="58"/>
  <c r="G19" i="58"/>
  <c r="G18" i="58"/>
  <c r="G17" i="58"/>
  <c r="G16" i="58"/>
  <c r="G15" i="58"/>
  <c r="G14" i="58"/>
  <c r="G13" i="58"/>
  <c r="G12" i="58"/>
  <c r="G11" i="58"/>
  <c r="G10" i="58"/>
  <c r="G9" i="58"/>
  <c r="G8" i="58"/>
  <c r="G7" i="58"/>
  <c r="G6" i="58"/>
  <c r="G5" i="58"/>
  <c r="G7" i="38"/>
  <c r="G8" i="38"/>
  <c r="G9" i="38"/>
  <c r="G10" i="38"/>
  <c r="G11" i="38"/>
  <c r="G12" i="38"/>
  <c r="G13" i="38"/>
  <c r="G14" i="38"/>
  <c r="G15" i="38"/>
  <c r="G16" i="38"/>
  <c r="G17" i="38"/>
  <c r="G18" i="38"/>
  <c r="G19" i="38"/>
  <c r="G20" i="38"/>
  <c r="G21" i="38"/>
  <c r="G22" i="38"/>
  <c r="G23" i="38"/>
  <c r="G24" i="38"/>
  <c r="G25" i="38"/>
  <c r="G26" i="38"/>
  <c r="G27" i="38"/>
  <c r="G28" i="38"/>
  <c r="G29" i="38"/>
  <c r="G30" i="38"/>
  <c r="G31" i="38"/>
  <c r="G32" i="38"/>
  <c r="G33" i="38"/>
  <c r="G6" i="38"/>
  <c r="G5" i="38"/>
  <c r="V11" i="37"/>
  <c r="S11" i="37"/>
  <c r="G43" i="67"/>
  <c r="J15" i="30"/>
  <c r="I15" i="30"/>
  <c r="G20" i="73" s="1"/>
  <c r="H20" i="73" s="1"/>
  <c r="G20" i="37"/>
  <c r="H20" i="37" s="1"/>
  <c r="G43" i="66"/>
  <c r="J14" i="30" s="1"/>
  <c r="I14" i="30" s="1"/>
  <c r="G43" i="65"/>
  <c r="J13" i="30"/>
  <c r="I13" i="30"/>
  <c r="G18" i="76" s="1"/>
  <c r="H18" i="76" s="1"/>
  <c r="G18" i="37"/>
  <c r="H18" i="37" s="1"/>
  <c r="G43" i="64"/>
  <c r="J12" i="30" s="1"/>
  <c r="I12" i="30" s="1"/>
  <c r="G43" i="61"/>
  <c r="J11" i="30" s="1"/>
  <c r="I11" i="30" s="1"/>
  <c r="G43" i="60"/>
  <c r="J10" i="30"/>
  <c r="I10" i="30"/>
  <c r="G15" i="76" s="1"/>
  <c r="H15" i="76" s="1"/>
  <c r="G15" i="37"/>
  <c r="H15" i="37" s="1"/>
  <c r="G43" i="59"/>
  <c r="J9" i="30"/>
  <c r="I9" i="30"/>
  <c r="G14" i="76" s="1"/>
  <c r="H14" i="76" s="1"/>
  <c r="G14" i="37"/>
  <c r="H14" i="37" s="1"/>
  <c r="G43" i="58"/>
  <c r="J8" i="30"/>
  <c r="I8" i="30"/>
  <c r="G13" i="73" s="1"/>
  <c r="H13" i="73" s="1"/>
  <c r="D13" i="37"/>
  <c r="D14" i="37"/>
  <c r="D15" i="37"/>
  <c r="D16" i="37"/>
  <c r="D12" i="37"/>
  <c r="E14" i="37"/>
  <c r="F14" i="37" s="1"/>
  <c r="E15" i="37"/>
  <c r="F15" i="37" s="1"/>
  <c r="E16" i="37"/>
  <c r="F16" i="37" s="1"/>
  <c r="E13" i="37"/>
  <c r="F13" i="37" s="1"/>
  <c r="E12" i="37"/>
  <c r="F12" i="37"/>
  <c r="K11" i="37"/>
  <c r="L11" i="37"/>
  <c r="H6" i="70"/>
  <c r="H15" i="70"/>
  <c r="H19" i="70"/>
  <c r="H20" i="70"/>
  <c r="U11" i="73" s="1"/>
  <c r="H16" i="35"/>
  <c r="H11" i="35"/>
  <c r="H10" i="35"/>
  <c r="H9" i="35"/>
  <c r="J10" i="63"/>
  <c r="L10" i="63" s="1"/>
  <c r="J11" i="63"/>
  <c r="L11" i="63"/>
  <c r="J12" i="63"/>
  <c r="L12" i="63"/>
  <c r="J15" i="63"/>
  <c r="L15" i="63"/>
  <c r="J16" i="63"/>
  <c r="L16" i="63"/>
  <c r="J17" i="63"/>
  <c r="L17" i="63"/>
  <c r="J5" i="63"/>
  <c r="L5" i="63"/>
  <c r="J6" i="63"/>
  <c r="L6" i="63"/>
  <c r="J7" i="63"/>
  <c r="L7" i="63"/>
  <c r="J8" i="63"/>
  <c r="L8" i="63" s="1"/>
  <c r="H5" i="35"/>
  <c r="H6" i="35"/>
  <c r="H7" i="35"/>
  <c r="H8" i="35"/>
  <c r="H14" i="35"/>
  <c r="H15" i="35"/>
  <c r="G43" i="38"/>
  <c r="J7" i="30" s="1"/>
  <c r="I7" i="30" s="1"/>
  <c r="C16" i="37"/>
  <c r="C15" i="37"/>
  <c r="C13" i="37"/>
  <c r="C14" i="37"/>
  <c r="J7" i="37"/>
  <c r="C11" i="37"/>
  <c r="A11" i="37"/>
  <c r="E5" i="37"/>
  <c r="E4" i="37"/>
  <c r="E3" i="37"/>
  <c r="C12" i="37"/>
  <c r="D6" i="30"/>
  <c r="A6" i="30"/>
  <c r="E32" i="32"/>
  <c r="P11" i="37"/>
  <c r="B2" i="32"/>
  <c r="A5" i="32" s="1"/>
  <c r="E2" i="32"/>
  <c r="D13" i="62"/>
  <c r="D16" i="62"/>
  <c r="E16" i="62" s="1"/>
  <c r="C15" i="62"/>
  <c r="B15" i="62"/>
  <c r="A15" i="62"/>
  <c r="A5" i="35"/>
  <c r="N11" i="73"/>
  <c r="G15" i="73"/>
  <c r="H15" i="73" s="1"/>
  <c r="G14" i="73"/>
  <c r="H14" i="73" s="1"/>
  <c r="AE67" i="72"/>
  <c r="E7" i="45"/>
  <c r="H7" i="45"/>
  <c r="E4" i="45"/>
  <c r="H4" i="45" s="1"/>
  <c r="G7" i="69"/>
  <c r="I7" i="69" s="1"/>
  <c r="L7" i="69" s="1"/>
  <c r="O5" i="71" l="1"/>
  <c r="A4" i="48"/>
  <c r="G12" i="37"/>
  <c r="H12" i="37" s="1"/>
  <c r="G12" i="73"/>
  <c r="H12" i="73" s="1"/>
  <c r="G12" i="76"/>
  <c r="H12" i="76" s="1"/>
  <c r="L11" i="69"/>
  <c r="L12" i="69" s="1"/>
  <c r="N11" i="37" s="1"/>
  <c r="G19" i="73"/>
  <c r="H19" i="73" s="1"/>
  <c r="G19" i="37"/>
  <c r="H19" i="37" s="1"/>
  <c r="G19" i="76"/>
  <c r="H19" i="76" s="1"/>
  <c r="L19" i="63"/>
  <c r="L20" i="63" s="1"/>
  <c r="U11" i="37" s="1"/>
  <c r="G20" i="76"/>
  <c r="H20" i="76" s="1"/>
  <c r="G34" i="66"/>
  <c r="L14" i="30" s="1"/>
  <c r="K14" i="30" s="1"/>
  <c r="I19" i="37" s="1"/>
  <c r="J19" i="37" s="1"/>
  <c r="O19" i="37" s="1"/>
  <c r="G34" i="60"/>
  <c r="L10" i="30" s="1"/>
  <c r="K10" i="30" s="1"/>
  <c r="I15" i="37" s="1"/>
  <c r="J15" i="37" s="1"/>
  <c r="O15" i="37" s="1"/>
  <c r="E6" i="45"/>
  <c r="H6" i="45" s="1"/>
  <c r="H21" i="45" s="1"/>
  <c r="H22" i="45" s="1"/>
  <c r="G34" i="38"/>
  <c r="L7" i="30" s="1"/>
  <c r="K7" i="30" s="1"/>
  <c r="I12" i="76" s="1"/>
  <c r="J12" i="76" s="1"/>
  <c r="AE46" i="72"/>
  <c r="D88" i="72" s="1"/>
  <c r="G97" i="72" s="1"/>
  <c r="N97" i="72" s="1"/>
  <c r="G34" i="58"/>
  <c r="L8" i="30" s="1"/>
  <c r="K8" i="30" s="1"/>
  <c r="I13" i="73" s="1"/>
  <c r="J13" i="73" s="1"/>
  <c r="M13" i="73" s="1"/>
  <c r="G34" i="61"/>
  <c r="L11" i="30" s="1"/>
  <c r="K11" i="30" s="1"/>
  <c r="I16" i="73" s="1"/>
  <c r="J16" i="73" s="1"/>
  <c r="M16" i="73" s="1"/>
  <c r="G34" i="59"/>
  <c r="L9" i="30" s="1"/>
  <c r="K9" i="30" s="1"/>
  <c r="I14" i="76" s="1"/>
  <c r="J14" i="76" s="1"/>
  <c r="M14" i="76" s="1"/>
  <c r="G34" i="64"/>
  <c r="L12" i="30" s="1"/>
  <c r="K12" i="30" s="1"/>
  <c r="I17" i="37" s="1"/>
  <c r="J17" i="37" s="1"/>
  <c r="AE52" i="72"/>
  <c r="D90" i="72" s="1"/>
  <c r="G34" i="65"/>
  <c r="L13" i="30" s="1"/>
  <c r="K13" i="30" s="1"/>
  <c r="I18" i="37" s="1"/>
  <c r="J18" i="37" s="1"/>
  <c r="O18" i="37" s="1"/>
  <c r="H27" i="35"/>
  <c r="I27" i="35" s="1"/>
  <c r="G13" i="37"/>
  <c r="H13" i="37" s="1"/>
  <c r="G34" i="67"/>
  <c r="L15" i="30" s="1"/>
  <c r="K15" i="30" s="1"/>
  <c r="I20" i="76" s="1"/>
  <c r="J20" i="76" s="1"/>
  <c r="M20" i="76" s="1"/>
  <c r="G25" i="56"/>
  <c r="G26" i="56" s="1"/>
  <c r="K12" i="73" s="1"/>
  <c r="K11" i="73" s="1"/>
  <c r="R11" i="76"/>
  <c r="T11" i="37"/>
  <c r="R11" i="73"/>
  <c r="G17" i="37"/>
  <c r="H17" i="37" s="1"/>
  <c r="G17" i="76"/>
  <c r="H17" i="76" s="1"/>
  <c r="G17" i="73"/>
  <c r="H17" i="73" s="1"/>
  <c r="H11" i="73" s="1"/>
  <c r="I13" i="37"/>
  <c r="J13" i="37" s="1"/>
  <c r="O13" i="37" s="1"/>
  <c r="F11" i="37"/>
  <c r="F11" i="76"/>
  <c r="H11" i="37"/>
  <c r="I19" i="73"/>
  <c r="J19" i="73" s="1"/>
  <c r="M19" i="73" s="1"/>
  <c r="G16" i="73"/>
  <c r="H16" i="73" s="1"/>
  <c r="G16" i="76"/>
  <c r="H16" i="76" s="1"/>
  <c r="G16" i="37"/>
  <c r="H16" i="37" s="1"/>
  <c r="V11" i="76"/>
  <c r="X11" i="37"/>
  <c r="V11" i="73"/>
  <c r="I20" i="73"/>
  <c r="J20" i="73" s="1"/>
  <c r="M20" i="73" s="1"/>
  <c r="I20" i="37"/>
  <c r="J20" i="37" s="1"/>
  <c r="O20" i="37" s="1"/>
  <c r="F11" i="73"/>
  <c r="G18" i="73"/>
  <c r="H18" i="73" s="1"/>
  <c r="G13" i="76"/>
  <c r="H13" i="76" s="1"/>
  <c r="W11" i="37"/>
  <c r="I17" i="73" l="1"/>
  <c r="J17" i="73" s="1"/>
  <c r="M17" i="73" s="1"/>
  <c r="I16" i="76"/>
  <c r="J16" i="76" s="1"/>
  <c r="I18" i="76"/>
  <c r="J18" i="76" s="1"/>
  <c r="M18" i="76" s="1"/>
  <c r="S11" i="76"/>
  <c r="I17" i="76"/>
  <c r="J17" i="76" s="1"/>
  <c r="M17" i="76" s="1"/>
  <c r="K12" i="76"/>
  <c r="K11" i="76" s="1"/>
  <c r="I12" i="37"/>
  <c r="J12" i="37" s="1"/>
  <c r="O12" i="37" s="1"/>
  <c r="M12" i="37"/>
  <c r="I12" i="73"/>
  <c r="J12" i="73" s="1"/>
  <c r="M12" i="73" s="1"/>
  <c r="I15" i="76"/>
  <c r="J15" i="76" s="1"/>
  <c r="M15" i="76" s="1"/>
  <c r="S11" i="73"/>
  <c r="I15" i="73"/>
  <c r="J15" i="73" s="1"/>
  <c r="M15" i="73" s="1"/>
  <c r="I16" i="37"/>
  <c r="J16" i="37" s="1"/>
  <c r="O16" i="37" s="1"/>
  <c r="I18" i="73"/>
  <c r="J18" i="73" s="1"/>
  <c r="M18" i="73" s="1"/>
  <c r="N12" i="37"/>
  <c r="L12" i="73"/>
  <c r="L11" i="73" s="1"/>
  <c r="I13" i="76"/>
  <c r="J13" i="76" s="1"/>
  <c r="M13" i="76" s="1"/>
  <c r="M16" i="76"/>
  <c r="O17" i="37"/>
  <c r="I14" i="73"/>
  <c r="J14" i="73" s="1"/>
  <c r="M14" i="73" s="1"/>
  <c r="I19" i="76"/>
  <c r="J19" i="76" s="1"/>
  <c r="M19" i="76" s="1"/>
  <c r="I14" i="37"/>
  <c r="J14" i="37" s="1"/>
  <c r="O14" i="37" s="1"/>
  <c r="H11" i="76"/>
  <c r="P11" i="76"/>
  <c r="R11" i="37"/>
  <c r="P11" i="73"/>
  <c r="M12" i="76"/>
  <c r="J11" i="73" l="1"/>
  <c r="M11" i="73" s="1"/>
  <c r="X11" i="73" s="1"/>
  <c r="J11" i="37"/>
  <c r="O11" i="37" s="1"/>
  <c r="Z11" i="37" s="1"/>
  <c r="J11" i="76"/>
  <c r="M11" i="76" s="1"/>
  <c r="X11" i="7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김현태</author>
    <author>user</author>
  </authors>
  <commentList>
    <comment ref="C13" authorId="0" shapeId="0" xr:uid="{00000000-0006-0000-02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입찰공고시 제시한 분야별 평가대상
기술자에 대한 내역을 기재
</t>
        </r>
      </text>
    </comment>
    <comment ref="B17" authorId="1" shapeId="0" xr:uid="{00000000-0006-0000-0200-000002000000}">
      <text>
        <r>
          <rPr>
            <b/>
            <sz val="9"/>
            <color indexed="81"/>
            <rFont val="굴림"/>
            <family val="3"/>
            <charset val="129"/>
          </rPr>
          <t>* 공고상 배치기준에 분야참여가 있는지 확인하시기 바랍니다.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김현태</author>
    <author>user</author>
  </authors>
  <commentList>
    <comment ref="C13" authorId="0" shapeId="0" xr:uid="{00000000-0006-0000-03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입찰공고시 제시한 분야별 평가대상
기술자에 대한 내역을 기재
</t>
        </r>
      </text>
    </comment>
    <comment ref="B17" authorId="1" shapeId="0" xr:uid="{00000000-0006-0000-0300-000002000000}">
      <text>
        <r>
          <rPr>
            <b/>
            <sz val="9"/>
            <color indexed="81"/>
            <rFont val="굴림"/>
            <family val="3"/>
            <charset val="129"/>
          </rPr>
          <t>* 공고상 배치기준에 분야참여가 있는지 확인하시기 바랍니다.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김현태</author>
    <author>user</author>
  </authors>
  <commentList>
    <comment ref="C13" authorId="0" shapeId="0" xr:uid="{00000000-0006-0000-04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입찰공고시 제시한 분야별 평가대상
기술자에 대한 내역을 기재
</t>
        </r>
      </text>
    </comment>
    <comment ref="B17" authorId="1" shapeId="0" xr:uid="{00000000-0006-0000-0400-000002000000}">
      <text>
        <r>
          <rPr>
            <b/>
            <sz val="9"/>
            <color indexed="81"/>
            <rFont val="굴림"/>
            <family val="3"/>
            <charset val="129"/>
          </rPr>
          <t>* 공고상 배치기준에 분야참여가 있는지 확인하시기 바랍니다.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8" authorId="0" shapeId="0" xr:uid="{00000000-0006-0000-0500-000001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지역업체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참여도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평가시에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기입</t>
        </r>
        <r>
          <rPr>
            <sz val="9"/>
            <color indexed="81"/>
            <rFont val="Tahoma"/>
            <family val="2"/>
          </rPr>
          <t xml:space="preserve"> 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7" authorId="0" shapeId="0" xr:uid="{00000000-0006-0000-0600-000001000000}">
      <text>
        <r>
          <rPr>
            <b/>
            <sz val="9"/>
            <color indexed="81"/>
            <rFont val="굴림"/>
            <family val="3"/>
            <charset val="129"/>
          </rPr>
          <t xml:space="preserve">* 분야는 예시문입니다.
  당해용역 분야는 공고문의 배치기준을
  확인하여 입력하시면 됩니다.
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B16" authorId="0" shapeId="0" xr:uid="{00000000-0006-0000-0600-000002000000}">
      <text>
        <r>
          <rPr>
            <b/>
            <sz val="9"/>
            <color indexed="81"/>
            <rFont val="굴림"/>
            <family val="3"/>
            <charset val="129"/>
          </rPr>
          <t>* 분야책임은 공고상에 분야참여가 있는지
  확인하시기 바라며, 공고상에 배점한도적용
  으로 되어 있으면 입력 및 배치하면 안됩니다.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4" authorId="0" shapeId="0" xr:uid="{00000000-0006-0000-07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4" authorId="0" shapeId="0" xr:uid="{00000000-0006-0000-07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7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8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8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8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9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9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9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A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A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A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B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B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B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C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C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C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D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D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D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E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E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E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3" authorId="0" shapeId="0" xr:uid="{00000000-0006-0000-0F00-000001000000}">
      <text>
        <r>
          <rPr>
            <b/>
            <sz val="9"/>
            <color indexed="10"/>
            <rFont val="굴림"/>
            <family val="3"/>
            <charset val="129"/>
          </rPr>
          <t>- 용역참여기간 입력(경력서 상의 일수를 그대로 기입바람)</t>
        </r>
        <r>
          <rPr>
            <b/>
            <sz val="9"/>
            <color indexed="81"/>
            <rFont val="굴림"/>
            <family val="3"/>
            <charset val="129"/>
          </rPr>
          <t xml:space="preserve">
   중복일수는 참여일수 계산식에 의해 자동제외됨
</t>
        </r>
      </text>
    </comment>
    <comment ref="G3" authorId="0" shapeId="0" xr:uid="{00000000-0006-0000-0F00-000002000000}">
      <text>
        <r>
          <rPr>
            <b/>
            <sz val="9"/>
            <color indexed="81"/>
            <rFont val="돋움"/>
            <family val="3"/>
            <charset val="129"/>
          </rPr>
          <t>반드시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중복기간을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제외하여야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합니다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5" authorId="0" shapeId="0" xr:uid="{00000000-0006-0000-0F00-000003000000}">
      <text>
        <r>
          <rPr>
            <b/>
            <sz val="9"/>
            <color indexed="10"/>
            <rFont val="맑은 고딕"/>
            <family val="3"/>
            <charset val="129"/>
          </rPr>
          <t>참여일수가 마이너스가 나오는 용역은 중복되는 용역이므로 다시 확인바람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5" authorId="0" shapeId="0" xr:uid="{00000000-0006-0000-1200-000001000000}">
      <text>
        <r>
          <rPr>
            <b/>
            <sz val="9"/>
            <color indexed="81"/>
            <rFont val="굴림"/>
            <family val="3"/>
            <charset val="129"/>
          </rPr>
          <t>자기회사 지분만 입력하여합니다.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7" authorId="0" shapeId="0" xr:uid="{00000000-0006-0000-1900-000001000000}">
      <text>
        <r>
          <rPr>
            <b/>
            <sz val="9"/>
            <color indexed="81"/>
            <rFont val="돋움"/>
            <family val="3"/>
            <charset val="129"/>
          </rPr>
          <t>입찰공고일이후에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중지된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중첩도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감점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대상임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4" authorId="0" shapeId="0" xr:uid="{00000000-0006-0000-1A00-000001000000}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'09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  <comment ref="M7" authorId="0" shapeId="0" xr:uid="{00000000-0006-0000-1A00-000002000000}">
      <text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1</t>
        </r>
        <r>
          <rPr>
            <b/>
            <sz val="9"/>
            <color indexed="81"/>
            <rFont val="돋움"/>
            <family val="3"/>
            <charset val="129"/>
          </rPr>
          <t>개월전
예</t>
        </r>
        <r>
          <rPr>
            <b/>
            <sz val="9"/>
            <color indexed="81"/>
            <rFont val="Tahoma"/>
            <family val="2"/>
          </rPr>
          <t>)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6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입찰공고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건의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'10</t>
        </r>
        <r>
          <rPr>
            <b/>
            <sz val="9"/>
            <color indexed="81"/>
            <rFont val="돋움"/>
            <family val="3"/>
            <charset val="129"/>
          </rPr>
          <t>년</t>
        </r>
        <r>
          <rPr>
            <b/>
            <sz val="9"/>
            <color indexed="81"/>
            <rFont val="Tahoma"/>
            <family val="2"/>
          </rPr>
          <t xml:space="preserve"> 5</t>
        </r>
        <r>
          <rPr>
            <b/>
            <sz val="9"/>
            <color indexed="81"/>
            <rFont val="돋움"/>
            <family val="3"/>
            <charset val="129"/>
          </rPr>
          <t>월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V8" authorId="0" shapeId="0" xr:uid="{00000000-0006-0000-1B00-00000100000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용역참여기간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.
  </t>
        </r>
        <r>
          <rPr>
            <b/>
            <sz val="9"/>
            <color indexed="81"/>
            <rFont val="돋움"/>
            <family val="3"/>
            <charset val="129"/>
          </rPr>
          <t>중복일수는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참여일수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계산식에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의해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자동제외됨</t>
        </r>
      </text>
    </comment>
    <comment ref="V9" authorId="0" shapeId="0" xr:uid="{00000000-0006-0000-1B00-00000200000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시작일이</t>
        </r>
        <r>
          <rPr>
            <b/>
            <sz val="9"/>
            <color indexed="81"/>
            <rFont val="Tahoma"/>
            <family val="2"/>
          </rPr>
          <t xml:space="preserve"> 2010.2.3. </t>
        </r>
        <r>
          <rPr>
            <b/>
            <sz val="9"/>
            <color indexed="81"/>
            <rFont val="돋움"/>
            <family val="3"/>
            <charset val="129"/>
          </rPr>
          <t>이전일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
  2010.2.3.</t>
        </r>
        <r>
          <rPr>
            <b/>
            <sz val="9"/>
            <color indexed="81"/>
            <rFont val="돋움"/>
            <family val="3"/>
            <charset val="129"/>
          </rPr>
          <t>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AB62" authorId="0" shapeId="0" xr:uid="{00000000-0006-0000-1B00-00000300000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중복기간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우선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순위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설계</t>
        </r>
        <r>
          <rPr>
            <b/>
            <sz val="9"/>
            <color indexed="81"/>
            <rFont val="Tahoma"/>
            <family val="2"/>
          </rPr>
          <t xml:space="preserve">1: </t>
        </r>
        <r>
          <rPr>
            <b/>
            <sz val="9"/>
            <color indexed="81"/>
            <rFont val="돋움"/>
            <family val="3"/>
            <charset val="129"/>
          </rPr>
          <t>사업책임기술자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분야별책임기술자</t>
        </r>
        <r>
          <rPr>
            <b/>
            <sz val="9"/>
            <color indexed="81"/>
            <rFont val="Tahoma"/>
            <family val="2"/>
          </rPr>
          <t xml:space="preserve"> &gt; </t>
        </r>
        <r>
          <rPr>
            <b/>
            <sz val="9"/>
            <color indexed="81"/>
            <rFont val="돋움"/>
            <family val="3"/>
            <charset val="129"/>
          </rPr>
          <t>분야별참여기술자</t>
        </r>
      </text>
    </comment>
    <comment ref="AE66" authorId="0" shapeId="0" xr:uid="{00000000-0006-0000-1B00-000004000000}">
      <text>
        <r>
          <rPr>
            <b/>
            <sz val="9"/>
            <color indexed="81"/>
            <rFont val="Tahoma"/>
            <family val="2"/>
          </rPr>
          <t xml:space="preserve">- </t>
        </r>
        <r>
          <rPr>
            <b/>
            <sz val="9"/>
            <color indexed="81"/>
            <rFont val="돋움"/>
            <family val="3"/>
            <charset val="129"/>
          </rPr>
          <t>분야별참여기술자는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경력기간의</t>
        </r>
        <r>
          <rPr>
            <b/>
            <sz val="9"/>
            <color indexed="81"/>
            <rFont val="Tahoma"/>
            <family val="2"/>
          </rPr>
          <t xml:space="preserve"> 0.5</t>
        </r>
        <r>
          <rPr>
            <b/>
            <sz val="9"/>
            <color indexed="81"/>
            <rFont val="돋움"/>
            <family val="3"/>
            <charset val="129"/>
          </rPr>
          <t>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적용하여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계산</t>
        </r>
      </text>
    </comment>
  </commentList>
</comments>
</file>

<file path=xl/sharedStrings.xml><?xml version="1.0" encoding="utf-8"?>
<sst xmlns="http://schemas.openxmlformats.org/spreadsheetml/2006/main" count="974" uniqueCount="524">
  <si>
    <t>회사명</t>
  </si>
  <si>
    <t>점수</t>
    <phoneticPr fontId="3" type="noConversion"/>
  </si>
  <si>
    <t>이름</t>
  </si>
  <si>
    <t>분야</t>
  </si>
  <si>
    <t>등급</t>
  </si>
  <si>
    <t>회사명</t>
    <phoneticPr fontId="3" type="noConversion"/>
  </si>
  <si>
    <t>분야</t>
    <phoneticPr fontId="3" type="noConversion"/>
  </si>
  <si>
    <t>등급</t>
    <phoneticPr fontId="3" type="noConversion"/>
  </si>
  <si>
    <t>년수</t>
    <phoneticPr fontId="3" type="noConversion"/>
  </si>
  <si>
    <t>일수</t>
    <phoneticPr fontId="3" type="noConversion"/>
  </si>
  <si>
    <t>용역명</t>
    <phoneticPr fontId="3" type="noConversion"/>
  </si>
  <si>
    <t>용역기간</t>
    <phoneticPr fontId="3" type="noConversion"/>
  </si>
  <si>
    <t>건수</t>
    <phoneticPr fontId="3" type="noConversion"/>
  </si>
  <si>
    <t>감점</t>
    <phoneticPr fontId="3" type="noConversion"/>
  </si>
  <si>
    <t>합계</t>
    <phoneticPr fontId="3" type="noConversion"/>
  </si>
  <si>
    <t>발주처</t>
    <phoneticPr fontId="3" type="noConversion"/>
  </si>
  <si>
    <t>합    계</t>
    <phoneticPr fontId="3" type="noConversion"/>
  </si>
  <si>
    <t>업  체  명 :</t>
    <phoneticPr fontId="3" type="noConversion"/>
  </si>
  <si>
    <t>대  표  자 :</t>
    <phoneticPr fontId="3" type="noConversion"/>
  </si>
  <si>
    <t>주       소 :</t>
    <phoneticPr fontId="3" type="noConversion"/>
  </si>
  <si>
    <t>접수번호</t>
    <phoneticPr fontId="3" type="noConversion"/>
  </si>
  <si>
    <t>FAX번호  :</t>
    <phoneticPr fontId="3" type="noConversion"/>
  </si>
  <si>
    <t xml:space="preserve">평가서 작성자 : </t>
    <phoneticPr fontId="3" type="noConversion"/>
  </si>
  <si>
    <t>점수</t>
    <phoneticPr fontId="3" type="noConversion"/>
  </si>
  <si>
    <t>건설업
경   력</t>
    <phoneticPr fontId="3" type="noConversion"/>
  </si>
  <si>
    <t>유사
경력</t>
    <phoneticPr fontId="3" type="noConversion"/>
  </si>
  <si>
    <t>합계</t>
    <phoneticPr fontId="3" type="noConversion"/>
  </si>
  <si>
    <t>3. 수   요   기   관 :</t>
    <phoneticPr fontId="3" type="noConversion"/>
  </si>
  <si>
    <t>1. 관   리   번   호 :</t>
    <phoneticPr fontId="3" type="noConversion"/>
  </si>
  <si>
    <t>2. 용      역      명 :</t>
    <phoneticPr fontId="3" type="noConversion"/>
  </si>
  <si>
    <t>대표자</t>
    <phoneticPr fontId="3" type="noConversion"/>
  </si>
  <si>
    <t>건설업경력</t>
    <phoneticPr fontId="3" type="noConversion"/>
  </si>
  <si>
    <t>용역명</t>
    <phoneticPr fontId="3" type="noConversion"/>
  </si>
  <si>
    <t>발주처</t>
    <phoneticPr fontId="3" type="noConversion"/>
  </si>
  <si>
    <t>참여기간</t>
    <phoneticPr fontId="3" type="noConversion"/>
  </si>
  <si>
    <t>참여일수</t>
    <phoneticPr fontId="3" type="noConversion"/>
  </si>
  <si>
    <t>이  름</t>
    <phoneticPr fontId="3" type="noConversion"/>
  </si>
  <si>
    <t>계</t>
    <phoneticPr fontId="3" type="noConversion"/>
  </si>
  <si>
    <t>계</t>
    <phoneticPr fontId="3" type="noConversion"/>
  </si>
  <si>
    <t>입찰공고일</t>
    <phoneticPr fontId="3" type="noConversion"/>
  </si>
  <si>
    <t>기          술          자</t>
    <phoneticPr fontId="3" type="noConversion"/>
  </si>
  <si>
    <t>(입력할 곳) - 노란색 부분</t>
    <phoneticPr fontId="3" type="noConversion"/>
  </si>
  <si>
    <t>주의) 입력할 곳이 부족하면 중간부분에 행을 삽입한 후 계속 입력하세요</t>
    <phoneticPr fontId="3" type="noConversion"/>
  </si>
  <si>
    <t>용     역     명</t>
    <phoneticPr fontId="3" type="noConversion"/>
  </si>
  <si>
    <t>* 회사명 :</t>
    <phoneticPr fontId="3" type="noConversion"/>
  </si>
  <si>
    <t>(인)</t>
    <phoneticPr fontId="3" type="noConversion"/>
  </si>
  <si>
    <t>구분</t>
    <phoneticPr fontId="3" type="noConversion"/>
  </si>
  <si>
    <t>업체명</t>
    <phoneticPr fontId="3" type="noConversion"/>
  </si>
  <si>
    <t>주소</t>
    <phoneticPr fontId="3" type="noConversion"/>
  </si>
  <si>
    <t>대표자</t>
    <phoneticPr fontId="3" type="noConversion"/>
  </si>
  <si>
    <t>전화</t>
    <phoneticPr fontId="3" type="noConversion"/>
  </si>
  <si>
    <t>공동수급협정 체결현황</t>
    <phoneticPr fontId="3" type="noConversion"/>
  </si>
  <si>
    <t>업종</t>
    <phoneticPr fontId="3" type="noConversion"/>
  </si>
  <si>
    <t>조치기관명</t>
    <phoneticPr fontId="3" type="noConversion"/>
  </si>
  <si>
    <t>사유요약</t>
    <phoneticPr fontId="3" type="noConversion"/>
  </si>
  <si>
    <t>점수(감점)</t>
    <phoneticPr fontId="3" type="noConversion"/>
  </si>
  <si>
    <t>※ 각 관련협회의 확인을 받아 제출</t>
    <phoneticPr fontId="3" type="noConversion"/>
  </si>
  <si>
    <t>성  명</t>
    <phoneticPr fontId="3" type="noConversion"/>
  </si>
  <si>
    <t>사업수행능력평가서 1부</t>
    <phoneticPr fontId="3" type="noConversion"/>
  </si>
  <si>
    <t>수 신 : 조달청장</t>
    <phoneticPr fontId="3" type="noConversion"/>
  </si>
  <si>
    <t>접  수  인</t>
    <phoneticPr fontId="3" type="noConversion"/>
  </si>
  <si>
    <t>구분</t>
    <phoneticPr fontId="3" type="noConversion"/>
  </si>
  <si>
    <t>대표자</t>
    <phoneticPr fontId="3" type="noConversion"/>
  </si>
  <si>
    <t>5. 평가서 작성자   :</t>
    <phoneticPr fontId="3" type="noConversion"/>
  </si>
  <si>
    <t>※ 각 관련협회의 확인을 받아 제출</t>
    <phoneticPr fontId="3" type="noConversion"/>
  </si>
  <si>
    <t>부여일자</t>
    <phoneticPr fontId="3" type="noConversion"/>
  </si>
  <si>
    <t>유사경력</t>
    <phoneticPr fontId="3" type="noConversion"/>
  </si>
  <si>
    <t>책임
기술</t>
    <phoneticPr fontId="3" type="noConversion"/>
  </si>
  <si>
    <t>해당분야경력</t>
    <phoneticPr fontId="3" type="noConversion"/>
  </si>
  <si>
    <t>참여회사명</t>
    <phoneticPr fontId="3" type="noConversion"/>
  </si>
  <si>
    <t>용역금액(원)</t>
    <phoneticPr fontId="3" type="noConversion"/>
  </si>
  <si>
    <t>교육훈련사항</t>
    <phoneticPr fontId="3" type="noConversion"/>
  </si>
  <si>
    <t>참여기술자</t>
    <phoneticPr fontId="3" type="noConversion"/>
  </si>
  <si>
    <t>비고</t>
    <phoneticPr fontId="3" type="noConversion"/>
  </si>
  <si>
    <t>교     육     명</t>
    <phoneticPr fontId="3" type="noConversion"/>
  </si>
  <si>
    <t>평점</t>
    <phoneticPr fontId="3" type="noConversion"/>
  </si>
  <si>
    <t>사업자등록번호 :</t>
    <phoneticPr fontId="3" type="noConversion"/>
  </si>
  <si>
    <t>참고) 실적은 금액 또는 면적 등이 될 수 있음</t>
    <phoneticPr fontId="3" type="noConversion"/>
  </si>
  <si>
    <t>성명</t>
    <phoneticPr fontId="3" type="noConversion"/>
  </si>
  <si>
    <t>이  름</t>
  </si>
  <si>
    <t>용역명</t>
  </si>
  <si>
    <t>발주처</t>
  </si>
  <si>
    <t>ooo</t>
  </si>
  <si>
    <t>(입력할 곳) - 노란색 부분</t>
  </si>
  <si>
    <t>주의) 입력할 곳이 부족하면 중간부분에 행을 삽입한 후 계속 입력하세요</t>
  </si>
  <si>
    <t>계</t>
  </si>
  <si>
    <t>해당분야경력</t>
  </si>
  <si>
    <t>"입찰공고시 제시한 유사분야 용역실적"을 기재</t>
    <phoneticPr fontId="3" type="noConversion"/>
  </si>
  <si>
    <t>도로</t>
    <phoneticPr fontId="3" type="noConversion"/>
  </si>
  <si>
    <t>토목구조</t>
    <phoneticPr fontId="3" type="noConversion"/>
  </si>
  <si>
    <t>정보통신</t>
    <phoneticPr fontId="3" type="noConversion"/>
  </si>
  <si>
    <t>"입찰공고시 제시한 유사용역실적에 참여한 경력"을 기재</t>
  </si>
  <si>
    <t>"입찰공고시 제시한 유사용역실적에 참여한 경력"을 기재</t>
    <phoneticPr fontId="3" type="noConversion"/>
  </si>
  <si>
    <t xml:space="preserve"> (유사용역실적 - 경력)</t>
  </si>
  <si>
    <t xml:space="preserve"> (유사용역실적 - 경력)</t>
    <phoneticPr fontId="3" type="noConversion"/>
  </si>
  <si>
    <t>참고)유사용역실적 : 도로분야의 타당성조사,기본계획,기본및실시설계</t>
  </si>
  <si>
    <t xml:space="preserve">                            및 도로 또는 도시교통정비용역에 참여한 경력</t>
  </si>
  <si>
    <t xml:space="preserve">                            및 도로 또는 도시교통정비용역에 참여한 경력</t>
    <phoneticPr fontId="3" type="noConversion"/>
  </si>
  <si>
    <t xml:space="preserve">                            및 도로 또는 도시교통정비용역 완료실적</t>
    <phoneticPr fontId="3" type="noConversion"/>
  </si>
  <si>
    <t>1. 회    사     명 :</t>
  </si>
  <si>
    <t>2. 설  립  년  도 :</t>
  </si>
  <si>
    <t>평점</t>
  </si>
  <si>
    <t>구분</t>
  </si>
  <si>
    <t>비율(A/B)</t>
  </si>
  <si>
    <t>(투자실적)</t>
  </si>
  <si>
    <t>최근 3개년도 기술개발투자금액</t>
  </si>
  <si>
    <t xml:space="preserve">         2. 최근 3년간의 정기결산서의 재무제표(손익계산서, 원가명세서, 합계잔액시산표)</t>
  </si>
  <si>
    <t>인   정
기관명</t>
  </si>
  <si>
    <t>개발내용</t>
  </si>
  <si>
    <t>등록번호</t>
  </si>
  <si>
    <t>출원일자</t>
  </si>
  <si>
    <t>유효기간</t>
  </si>
  <si>
    <t>출원일 기준 경과 년도 구분</t>
  </si>
  <si>
    <t>배점</t>
  </si>
  <si>
    <t>해당
점수</t>
  </si>
  <si>
    <t>5년미만</t>
  </si>
  <si>
    <t>5년이상
10년미만</t>
  </si>
  <si>
    <t>10년이상
20년미만</t>
  </si>
  <si>
    <t>신기술</t>
  </si>
  <si>
    <t>ㅇㅇㅇㅇㅇㅇㅇㅇㅇ</t>
  </si>
  <si>
    <t>제 ㅇㅇㅇ호</t>
  </si>
  <si>
    <t>특허권에 대한 가중치 적용</t>
  </si>
  <si>
    <t>특허</t>
  </si>
  <si>
    <t>특허청</t>
  </si>
  <si>
    <t>ㅇㅇㅇㅇㅇ 활용</t>
  </si>
  <si>
    <t>"</t>
  </si>
  <si>
    <t>실용신안에 대한 가중치 적용</t>
  </si>
  <si>
    <t>실용신안</t>
  </si>
  <si>
    <r>
      <t>계(</t>
    </r>
    <r>
      <rPr>
        <sz val="11"/>
        <rFont val="돋움"/>
        <family val="3"/>
        <charset val="129"/>
      </rPr>
      <t>A)</t>
    </r>
    <phoneticPr fontId="3" type="noConversion"/>
  </si>
  <si>
    <r>
      <t xml:space="preserve">최근 </t>
    </r>
    <r>
      <rPr>
        <sz val="11"/>
        <rFont val="돋움"/>
        <family val="3"/>
        <charset val="129"/>
      </rPr>
      <t>3개년 매출액</t>
    </r>
    <phoneticPr fontId="3" type="noConversion"/>
  </si>
  <si>
    <r>
      <t>계(</t>
    </r>
    <r>
      <rPr>
        <sz val="11"/>
        <rFont val="돋움"/>
        <family val="3"/>
        <charset val="129"/>
      </rPr>
      <t>B)</t>
    </r>
    <phoneticPr fontId="3" type="noConversion"/>
  </si>
  <si>
    <t>가점</t>
    <phoneticPr fontId="3" type="noConversion"/>
  </si>
  <si>
    <t>자격증</t>
    <phoneticPr fontId="3" type="noConversion"/>
  </si>
  <si>
    <t>자격증
취득일</t>
    <phoneticPr fontId="3" type="noConversion"/>
  </si>
  <si>
    <t>비고</t>
    <phoneticPr fontId="3" type="noConversion"/>
  </si>
  <si>
    <t>평가</t>
    <phoneticPr fontId="3" type="noConversion"/>
  </si>
  <si>
    <t>비평가</t>
    <phoneticPr fontId="3" type="noConversion"/>
  </si>
  <si>
    <t>유사용역 수행실적(공고일 기준 최근 5년간)</t>
    <phoneticPr fontId="3" type="noConversion"/>
  </si>
  <si>
    <t>건설기술개발실적</t>
    <phoneticPr fontId="11" type="noConversion"/>
  </si>
  <si>
    <t>분야책임</t>
    <phoneticPr fontId="3" type="noConversion"/>
  </si>
  <si>
    <t>분야 책임</t>
    <phoneticPr fontId="3" type="noConversion"/>
  </si>
  <si>
    <t>분야 참여</t>
    <phoneticPr fontId="3" type="noConversion"/>
  </si>
  <si>
    <t>총괄책임</t>
    <phoneticPr fontId="3" type="noConversion"/>
  </si>
  <si>
    <t>분야책임</t>
    <phoneticPr fontId="3" type="noConversion"/>
  </si>
  <si>
    <t>분야참여</t>
    <phoneticPr fontId="3" type="noConversion"/>
  </si>
  <si>
    <t>고급</t>
    <phoneticPr fontId="3" type="noConversion"/>
  </si>
  <si>
    <t>중급</t>
    <phoneticPr fontId="3" type="noConversion"/>
  </si>
  <si>
    <t>중급</t>
    <phoneticPr fontId="3" type="noConversion"/>
  </si>
  <si>
    <t>중급</t>
    <phoneticPr fontId="3" type="noConversion"/>
  </si>
  <si>
    <t>고급</t>
    <phoneticPr fontId="3" type="noConversion"/>
  </si>
  <si>
    <t>고급</t>
    <phoneticPr fontId="3" type="noConversion"/>
  </si>
  <si>
    <t>계약기간</t>
    <phoneticPr fontId="3" type="noConversion"/>
  </si>
  <si>
    <t>점수</t>
    <phoneticPr fontId="3" type="noConversion"/>
  </si>
  <si>
    <t>착수일</t>
    <phoneticPr fontId="3" type="noConversion"/>
  </si>
  <si>
    <t>완료일</t>
    <phoneticPr fontId="3" type="noConversion"/>
  </si>
  <si>
    <t>계</t>
    <phoneticPr fontId="3" type="noConversion"/>
  </si>
  <si>
    <t>평점</t>
    <phoneticPr fontId="3" type="noConversion"/>
  </si>
  <si>
    <t>발주청</t>
    <phoneticPr fontId="3" type="noConversion"/>
  </si>
  <si>
    <t>고급</t>
    <phoneticPr fontId="3" type="noConversion"/>
  </si>
  <si>
    <t>* 주의사항</t>
    <phoneticPr fontId="3" type="noConversion"/>
  </si>
  <si>
    <t xml:space="preserve"> - 건설업 경력은 감독,시공,감리,설계 등 총경력을 기재</t>
    <phoneticPr fontId="3" type="noConversion"/>
  </si>
  <si>
    <t xml:space="preserve"> - 유사용역경력은 경력증명서(관련협회)에 기재된 유사용역분야에 해당되는 부분만 일수 및 년수로 기재하되, 반드시 중복경력은 제외하여야 함</t>
    <phoneticPr fontId="3" type="noConversion"/>
  </si>
  <si>
    <t>* 주의사항</t>
    <phoneticPr fontId="3" type="noConversion"/>
  </si>
  <si>
    <t xml:space="preserve">        2. 위의 서류를 첨부하지 않았을 경우 평가에서 제외함</t>
    <phoneticPr fontId="3" type="noConversion"/>
  </si>
  <si>
    <t>출원자수</t>
    <phoneticPr fontId="11" type="noConversion"/>
  </si>
  <si>
    <t>4. 사업자등록번호 :</t>
    <phoneticPr fontId="3" type="noConversion"/>
  </si>
  <si>
    <t>예시) 000 도로정비 기본계획수립 용역</t>
    <phoneticPr fontId="3" type="noConversion"/>
  </si>
  <si>
    <t>붙임 : 1. 신기술지정서 사본</t>
    <phoneticPr fontId="3" type="noConversion"/>
  </si>
  <si>
    <t xml:space="preserve"> - 유사용역실적은 반드시 입찰공고서 상에 유사범위를 확인한 후 기재하여 주시기 바랍니다.</t>
    <phoneticPr fontId="3" type="noConversion"/>
  </si>
  <si>
    <t xml:space="preserve"> - 발주처의 실적증명서를 첨부하여야 평가 받을 수 있으며, 특히 공동이행시 반드시 자기회사의 지분만 입력하여야 합니다.</t>
    <phoneticPr fontId="3" type="noConversion"/>
  </si>
  <si>
    <t>000-00-00000</t>
    <phoneticPr fontId="3" type="noConversion"/>
  </si>
  <si>
    <t xml:space="preserve"> - 비평가 대상자의 경력증명서도 첨부하여야함</t>
    <phoneticPr fontId="3" type="noConversion"/>
  </si>
  <si>
    <t>소속
(회사명)</t>
    <phoneticPr fontId="3" type="noConversion"/>
  </si>
  <si>
    <t>(설계 등(건축설계 제외) 사업수행능력평가서 제출요령)</t>
    <phoneticPr fontId="3" type="noConversion"/>
  </si>
  <si>
    <r>
      <t>1차년도</t>
    </r>
    <r>
      <rPr>
        <sz val="11"/>
        <rFont val="돋움"/>
        <family val="3"/>
        <charset val="129"/>
      </rPr>
      <t>(2004)</t>
    </r>
    <phoneticPr fontId="3" type="noConversion"/>
  </si>
  <si>
    <r>
      <t>2차년도</t>
    </r>
    <r>
      <rPr>
        <sz val="11"/>
        <rFont val="돋움"/>
        <family val="3"/>
        <charset val="129"/>
      </rPr>
      <t>(2005)</t>
    </r>
    <phoneticPr fontId="3" type="noConversion"/>
  </si>
  <si>
    <r>
      <t>3차년도</t>
    </r>
    <r>
      <rPr>
        <sz val="11"/>
        <rFont val="돋움"/>
        <family val="3"/>
        <charset val="129"/>
      </rPr>
      <t>(2006)</t>
    </r>
    <phoneticPr fontId="3" type="noConversion"/>
  </si>
  <si>
    <t>활 용 실 적</t>
    <phoneticPr fontId="11" type="noConversion"/>
  </si>
  <si>
    <t>구 분</t>
    <phoneticPr fontId="3" type="noConversion"/>
  </si>
  <si>
    <t>지정 및
등록번호</t>
    <phoneticPr fontId="3" type="noConversion"/>
  </si>
  <si>
    <t>제목</t>
    <phoneticPr fontId="3" type="noConversion"/>
  </si>
  <si>
    <t>유효기간</t>
    <phoneticPr fontId="3" type="noConversion"/>
  </si>
  <si>
    <t>활용실적</t>
    <phoneticPr fontId="3" type="noConversion"/>
  </si>
  <si>
    <t>가중치
(활용건수)</t>
    <phoneticPr fontId="3" type="noConversion"/>
  </si>
  <si>
    <t>점수</t>
    <phoneticPr fontId="3" type="noConversion"/>
  </si>
  <si>
    <t>건수</t>
    <phoneticPr fontId="3" type="noConversion"/>
  </si>
  <si>
    <t>금액(천원)</t>
    <phoneticPr fontId="3" type="noConversion"/>
  </si>
  <si>
    <t>신기술 활용실적</t>
    <phoneticPr fontId="3" type="noConversion"/>
  </si>
  <si>
    <t>신기술</t>
    <phoneticPr fontId="3" type="noConversion"/>
  </si>
  <si>
    <t>특허 활용실적</t>
    <phoneticPr fontId="3" type="noConversion"/>
  </si>
  <si>
    <t>특허</t>
    <phoneticPr fontId="3" type="noConversion"/>
  </si>
  <si>
    <t>폐수처리장치 및 방법</t>
    <phoneticPr fontId="3" type="noConversion"/>
  </si>
  <si>
    <t>평점</t>
    <phoneticPr fontId="3" type="noConversion"/>
  </si>
  <si>
    <t>강구조물의 보수방식처리공법</t>
    <phoneticPr fontId="3" type="noConversion"/>
  </si>
  <si>
    <t>2004.04.20
~2010.04.16</t>
    <phoneticPr fontId="3" type="noConversion"/>
  </si>
  <si>
    <t>2003.12.20~2020.03.08</t>
    <phoneticPr fontId="3" type="noConversion"/>
  </si>
  <si>
    <t>* 기술능력및 업무관리능력은 수요기관에서 평가하지 않을 시 배점한도를 적용합니다.</t>
    <phoneticPr fontId="3" type="noConversion"/>
  </si>
  <si>
    <t>기술능력</t>
    <phoneticPr fontId="3" type="noConversion"/>
  </si>
  <si>
    <t>업무관리능력</t>
    <phoneticPr fontId="3" type="noConversion"/>
  </si>
  <si>
    <t>금액(백만원)</t>
    <phoneticPr fontId="3" type="noConversion"/>
  </si>
  <si>
    <t>개발
실적(2)</t>
    <phoneticPr fontId="3" type="noConversion"/>
  </si>
  <si>
    <t>활용
실적(3)</t>
    <phoneticPr fontId="3" type="noConversion"/>
  </si>
  <si>
    <t>재정상태
(3)</t>
    <phoneticPr fontId="3" type="noConversion"/>
  </si>
  <si>
    <t>붙임 : 1. 최근 3년간의 재정상태 검토보고서 1부</t>
    <phoneticPr fontId="11" type="noConversion"/>
  </si>
  <si>
    <t>(재정상태 건실도)</t>
    <phoneticPr fontId="3" type="noConversion"/>
  </si>
  <si>
    <t>신용정보업체</t>
    <phoneticPr fontId="10" type="noConversion"/>
  </si>
  <si>
    <t>신용평가등급</t>
    <phoneticPr fontId="10" type="noConversion"/>
  </si>
  <si>
    <t>등급평가일</t>
    <phoneticPr fontId="10" type="noConversion"/>
  </si>
  <si>
    <t>등급유효기간</t>
    <phoneticPr fontId="10" type="noConversion"/>
  </si>
  <si>
    <t>재무결산기준일</t>
    <phoneticPr fontId="10" type="noConversion"/>
  </si>
  <si>
    <t>평점</t>
    <phoneticPr fontId="10" type="noConversion"/>
  </si>
  <si>
    <t xml:space="preserve"> 재정상태, 투자실적 </t>
    <phoneticPr fontId="11" type="noConversion"/>
  </si>
  <si>
    <t>사업책임기술자</t>
    <phoneticPr fontId="3" type="noConversion"/>
  </si>
  <si>
    <t>A0</t>
    <phoneticPr fontId="11" type="noConversion"/>
  </si>
  <si>
    <t>토질·지질</t>
  </si>
  <si>
    <t>조경</t>
  </si>
  <si>
    <t>특급</t>
    <phoneticPr fontId="3" type="noConversion"/>
  </si>
  <si>
    <t>점수(15)</t>
    <phoneticPr fontId="3" type="noConversion"/>
  </si>
  <si>
    <t>벌점</t>
    <phoneticPr fontId="3" type="noConversion"/>
  </si>
  <si>
    <t>투자
실적(10)</t>
    <phoneticPr fontId="3" type="noConversion"/>
  </si>
  <si>
    <r>
      <t>업무
중첩도</t>
    </r>
    <r>
      <rPr>
        <b/>
        <sz val="9"/>
        <rFont val="돋움"/>
        <family val="3"/>
        <charset val="129"/>
      </rPr>
      <t>[10]</t>
    </r>
    <phoneticPr fontId="3" type="noConversion"/>
  </si>
  <si>
    <r>
      <t xml:space="preserve">기술개발
투자실적
</t>
    </r>
    <r>
      <rPr>
        <b/>
        <sz val="9"/>
        <rFont val="돋움"/>
        <family val="3"/>
        <charset val="129"/>
      </rPr>
      <t>[15]</t>
    </r>
    <phoneticPr fontId="3" type="noConversion"/>
  </si>
  <si>
    <r>
      <t xml:space="preserve">신용도
</t>
    </r>
    <r>
      <rPr>
        <b/>
        <sz val="9"/>
        <rFont val="돋움"/>
        <family val="3"/>
        <charset val="129"/>
      </rPr>
      <t>[10]</t>
    </r>
    <phoneticPr fontId="3" type="noConversion"/>
  </si>
  <si>
    <r>
      <t xml:space="preserve">유사용역실적
</t>
    </r>
    <r>
      <rPr>
        <b/>
        <sz val="9"/>
        <rFont val="돋움"/>
        <family val="3"/>
        <charset val="129"/>
      </rPr>
      <t>[15]</t>
    </r>
    <phoneticPr fontId="3" type="noConversion"/>
  </si>
  <si>
    <r>
      <t xml:space="preserve">참여기술자 </t>
    </r>
    <r>
      <rPr>
        <b/>
        <sz val="9"/>
        <rFont val="돋움"/>
        <family val="3"/>
        <charset val="129"/>
      </rPr>
      <t>[50]</t>
    </r>
    <phoneticPr fontId="3" type="noConversion"/>
  </si>
  <si>
    <r>
      <rPr>
        <sz val="10"/>
        <rFont val="돋움"/>
        <family val="3"/>
        <charset val="129"/>
      </rPr>
      <t>총점</t>
    </r>
    <r>
      <rPr>
        <sz val="8.1"/>
        <rFont val="돋움"/>
        <family val="3"/>
        <charset val="129"/>
      </rPr>
      <t xml:space="preserve">
</t>
    </r>
    <r>
      <rPr>
        <b/>
        <sz val="9"/>
        <rFont val="돋움"/>
        <family val="3"/>
        <charset val="129"/>
      </rPr>
      <t>[100]</t>
    </r>
    <phoneticPr fontId="3" type="noConversion"/>
  </si>
  <si>
    <t>교육(1)</t>
    <phoneticPr fontId="3" type="noConversion"/>
  </si>
  <si>
    <t>전차
(1)</t>
    <phoneticPr fontId="3" type="noConversion"/>
  </si>
  <si>
    <t>도로및공항</t>
  </si>
  <si>
    <t>도시계획</t>
  </si>
  <si>
    <t>교통</t>
  </si>
  <si>
    <t xml:space="preserve"> (건설업 경력)</t>
    <phoneticPr fontId="3" type="noConversion"/>
  </si>
  <si>
    <t>생년월일</t>
    <phoneticPr fontId="3" type="noConversion"/>
  </si>
  <si>
    <t>79.03.01</t>
    <phoneticPr fontId="3" type="noConversion"/>
  </si>
  <si>
    <t>전문분야</t>
    <phoneticPr fontId="3" type="noConversion"/>
  </si>
  <si>
    <t>* 교육훈련 수료증(사본)에는 반드시 "건설기술진흥법" 등에 의한 교육임을 확인할 수 있어야 인정됩니다.</t>
    <phoneticPr fontId="3" type="noConversion"/>
  </si>
  <si>
    <t>주)건설기술진흥법 제24조 규정에 의함</t>
    <phoneticPr fontId="3" type="noConversion"/>
  </si>
  <si>
    <t>주)건설기술진흥법 제53조 규정에 의함</t>
    <phoneticPr fontId="3" type="noConversion"/>
  </si>
  <si>
    <t>국토부</t>
    <phoneticPr fontId="11" type="noConversion"/>
  </si>
  <si>
    <t xml:space="preserve">  주 ) 1. 위의 서류 사본 제출 시, 사실과 상이없음을 명시하고 사용인감 날인바람</t>
    <phoneticPr fontId="3" type="noConversion"/>
  </si>
  <si>
    <t xml:space="preserve">    1. 평가서 표지</t>
    <phoneticPr fontId="3" type="noConversion"/>
  </si>
  <si>
    <t xml:space="preserve">    2. 자기평가서</t>
    <phoneticPr fontId="3" type="noConversion"/>
  </si>
  <si>
    <t xml:space="preserve">    3. 공동수급협정체결현황</t>
    <phoneticPr fontId="3" type="noConversion"/>
  </si>
  <si>
    <t xml:space="preserve">    6. 교육훈련</t>
    <phoneticPr fontId="3" type="noConversion"/>
  </si>
  <si>
    <t xml:space="preserve">    7. 전차실적</t>
    <phoneticPr fontId="3" type="noConversion"/>
  </si>
  <si>
    <t xml:space="preserve">    12. 건설기술개발실적 </t>
    <phoneticPr fontId="3" type="noConversion"/>
  </si>
  <si>
    <t xml:space="preserve">    13. 활용실적</t>
    <phoneticPr fontId="3" type="noConversion"/>
  </si>
  <si>
    <t xml:space="preserve">    14. 업무중첩도 </t>
    <phoneticPr fontId="3" type="noConversion"/>
  </si>
  <si>
    <t>협정서 출자비율</t>
    <phoneticPr fontId="3" type="noConversion"/>
  </si>
  <si>
    <t>비고
(입찰공고
과업분담비율)</t>
    <phoneticPr fontId="3" type="noConversion"/>
  </si>
  <si>
    <t>※ 지역업체 참여도</t>
    <phoneticPr fontId="3" type="noConversion"/>
  </si>
  <si>
    <t xml:space="preserve">    8. 유사용역수행실적</t>
    <phoneticPr fontId="3" type="noConversion"/>
  </si>
  <si>
    <t xml:space="preserve">    11. 재정상태건실도 및 투자실적</t>
    <phoneticPr fontId="3" type="noConversion"/>
  </si>
  <si>
    <r>
      <t xml:space="preserve">붙임 : 교육훈련 수료증 1부. </t>
    </r>
    <r>
      <rPr>
        <b/>
        <sz val="11"/>
        <color indexed="10"/>
        <rFont val="돋움"/>
        <family val="3"/>
        <charset val="129"/>
      </rPr>
      <t>(낙찰예정자만 제출)</t>
    </r>
    <phoneticPr fontId="3" type="noConversion"/>
  </si>
  <si>
    <r>
      <t xml:space="preserve">붙임 : 실적증명서 1부. </t>
    </r>
    <r>
      <rPr>
        <b/>
        <sz val="11"/>
        <color indexed="10"/>
        <rFont val="돋움"/>
        <family val="3"/>
        <charset val="129"/>
      </rPr>
      <t>(낙찰예정자만 제출)</t>
    </r>
    <phoneticPr fontId="3" type="noConversion"/>
  </si>
  <si>
    <r>
      <t>붙임 : 각 관련협회의 확인서</t>
    </r>
    <r>
      <rPr>
        <b/>
        <sz val="11"/>
        <color indexed="10"/>
        <rFont val="돋움"/>
        <family val="3"/>
        <charset val="129"/>
      </rPr>
      <t xml:space="preserve"> (낙찰예정자만 제출)</t>
    </r>
    <phoneticPr fontId="3" type="noConversion"/>
  </si>
  <si>
    <t xml:space="preserve">         또는 최근 3년간의 연구 및 인력개발에 관한 명세서 1부.</t>
    <phoneticPr fontId="11" type="noConversion"/>
  </si>
  <si>
    <t>※붙임서류는 낙찰예정자만 제출</t>
    <phoneticPr fontId="11" type="noConversion"/>
  </si>
  <si>
    <r>
      <t xml:space="preserve">붙임 : 공동수급협정승인서(나라장터시스템에 의하여 제출하여 승인된 출력물) 1부. </t>
    </r>
    <r>
      <rPr>
        <b/>
        <sz val="11"/>
        <color indexed="10"/>
        <rFont val="돋움"/>
        <family val="3"/>
        <charset val="129"/>
      </rPr>
      <t>(낙찰예정자만 제출)</t>
    </r>
    <phoneticPr fontId="3" type="noConversion"/>
  </si>
  <si>
    <t>&lt; 숙 지 사 항 &gt;</t>
    <phoneticPr fontId="3" type="noConversion"/>
  </si>
  <si>
    <r>
      <t xml:space="preserve">    1-1. 참여업체는</t>
    </r>
    <r>
      <rPr>
        <b/>
        <sz val="10"/>
        <color indexed="10"/>
        <rFont val="돋움"/>
        <family val="3"/>
        <charset val="129"/>
      </rPr>
      <t xml:space="preserve"> </t>
    </r>
    <r>
      <rPr>
        <b/>
        <sz val="10"/>
        <color indexed="10"/>
        <rFont val="돋움"/>
        <family val="3"/>
        <charset val="129"/>
      </rPr>
      <t>PQ심사신청자격 증빙자료를</t>
    </r>
    <r>
      <rPr>
        <sz val="10"/>
        <rFont val="돋움"/>
        <family val="3"/>
        <charset val="129"/>
      </rPr>
      <t xml:space="preserve"> </t>
    </r>
    <r>
      <rPr>
        <b/>
        <sz val="10"/>
        <color indexed="10"/>
        <rFont val="돋움"/>
        <family val="3"/>
        <charset val="129"/>
      </rPr>
      <t xml:space="preserve">반드시 제출하여야 합니다.
</t>
    </r>
    <r>
      <rPr>
        <b/>
        <sz val="10"/>
        <color indexed="10"/>
        <rFont val="돋움"/>
        <family val="3"/>
        <charset val="129"/>
      </rPr>
      <t xml:space="preserve">    </t>
    </r>
    <r>
      <rPr>
        <sz val="10"/>
        <color indexed="10"/>
        <rFont val="돋움"/>
        <family val="3"/>
        <charset val="129"/>
      </rPr>
      <t xml:space="preserve"> * PQ심사신청자격은 해당 입찰공고서를 참고하시기 바랍니다.</t>
    </r>
    <phoneticPr fontId="3" type="noConversion"/>
  </si>
  <si>
    <t>6개월전</t>
    <phoneticPr fontId="3" type="noConversion"/>
  </si>
  <si>
    <t>5개월전</t>
    <phoneticPr fontId="3" type="noConversion"/>
  </si>
  <si>
    <t>4개월전</t>
    <phoneticPr fontId="3" type="noConversion"/>
  </si>
  <si>
    <t>3개월전</t>
    <phoneticPr fontId="3" type="noConversion"/>
  </si>
  <si>
    <t>2개월전</t>
    <phoneticPr fontId="3" type="noConversion"/>
  </si>
  <si>
    <t>1개월전</t>
    <phoneticPr fontId="3" type="noConversion"/>
  </si>
  <si>
    <t>평균고용인원(B)</t>
    <phoneticPr fontId="3" type="noConversion"/>
  </si>
  <si>
    <t>7개월전</t>
    <phoneticPr fontId="3" type="noConversion"/>
  </si>
  <si>
    <t>8개월전</t>
    <phoneticPr fontId="3" type="noConversion"/>
  </si>
  <si>
    <t>9개월전</t>
    <phoneticPr fontId="3" type="noConversion"/>
  </si>
  <si>
    <t>10개월전</t>
    <phoneticPr fontId="3" type="noConversion"/>
  </si>
  <si>
    <t>11개월전</t>
    <phoneticPr fontId="3" type="noConversion"/>
  </si>
  <si>
    <t>12개월전</t>
    <phoneticPr fontId="3" type="noConversion"/>
  </si>
  <si>
    <t>16. 해당 용역의 사업 책임 및 분야별 책임기술자 경력 평가[지방계약법 대상 용역만 해당]</t>
    <phoneticPr fontId="3" type="noConversion"/>
  </si>
  <si>
    <r>
      <t xml:space="preserve">※ 경력 기산일은 건설기술인력의 경력인정 방법 절차 기준 개정(국토부, </t>
    </r>
    <r>
      <rPr>
        <b/>
        <sz val="14"/>
        <color indexed="10"/>
        <rFont val="돋움"/>
        <family val="3"/>
        <charset val="129"/>
      </rPr>
      <t>2010.2.3.</t>
    </r>
    <r>
      <rPr>
        <b/>
        <sz val="12"/>
        <color indexed="10"/>
        <rFont val="돋움"/>
        <family val="3"/>
        <charset val="129"/>
      </rPr>
      <t>) 이후부터 산정</t>
    </r>
    <phoneticPr fontId="3" type="noConversion"/>
  </si>
  <si>
    <t>※ 협회 증명서에 책임정도의 표기가 없는 경우 경력 합산 시 인정하지 않습니다.</t>
    <phoneticPr fontId="3" type="noConversion"/>
  </si>
  <si>
    <t xml:space="preserve">★ 경력증명서의 용역명 등 해당사항에 표시(형광펜, 사인펜 등)하여 주시기 바랍니다. </t>
    <phoneticPr fontId="3" type="noConversion"/>
  </si>
  <si>
    <t xml:space="preserve">  : 전체 경력일 산정 및 해당용역 경력일 산정을 위한 기초 자료</t>
    <phoneticPr fontId="3" type="noConversion"/>
  </si>
  <si>
    <t>생년월일</t>
    <phoneticPr fontId="3" type="noConversion"/>
  </si>
  <si>
    <t>참여기간</t>
  </si>
  <si>
    <t>책임정도</t>
    <phoneticPr fontId="3" type="noConversion"/>
  </si>
  <si>
    <t>책임정도</t>
    <phoneticPr fontId="3" type="noConversion"/>
  </si>
  <si>
    <t>참여일수</t>
  </si>
  <si>
    <t>가가가</t>
    <phoneticPr fontId="3" type="noConversion"/>
  </si>
  <si>
    <t>가가가</t>
    <phoneticPr fontId="3" type="noConversion"/>
  </si>
  <si>
    <t>79.03.01</t>
    <phoneticPr fontId="3" type="noConversion"/>
  </si>
  <si>
    <t>AAA</t>
    <phoneticPr fontId="3" type="noConversion"/>
  </si>
  <si>
    <t>AAA</t>
    <phoneticPr fontId="3" type="noConversion"/>
  </si>
  <si>
    <t>BBB</t>
    <phoneticPr fontId="3" type="noConversion"/>
  </si>
  <si>
    <t>BBB</t>
    <phoneticPr fontId="3" type="noConversion"/>
  </si>
  <si>
    <t>CCC</t>
    <phoneticPr fontId="3" type="noConversion"/>
  </si>
  <si>
    <t>CCC</t>
    <phoneticPr fontId="3" type="noConversion"/>
  </si>
  <si>
    <t>DDD</t>
    <phoneticPr fontId="3" type="noConversion"/>
  </si>
  <si>
    <t>DDD</t>
    <phoneticPr fontId="3" type="noConversion"/>
  </si>
  <si>
    <t>EEE</t>
    <phoneticPr fontId="3" type="noConversion"/>
  </si>
  <si>
    <t>EEE</t>
    <phoneticPr fontId="3" type="noConversion"/>
  </si>
  <si>
    <t>FFF</t>
    <phoneticPr fontId="3" type="noConversion"/>
  </si>
  <si>
    <t>FFF</t>
    <phoneticPr fontId="3" type="noConversion"/>
  </si>
  <si>
    <t>삭제</t>
    <phoneticPr fontId="3" type="noConversion"/>
  </si>
  <si>
    <r>
      <t xml:space="preserve">용역완수일이 </t>
    </r>
    <r>
      <rPr>
        <b/>
        <sz val="10"/>
        <color indexed="10"/>
        <rFont val="돋움"/>
        <family val="3"/>
        <charset val="129"/>
      </rPr>
      <t xml:space="preserve">2016-03-02 
</t>
    </r>
    <r>
      <rPr>
        <b/>
        <sz val="10"/>
        <rFont val="돋움"/>
        <family val="3"/>
        <charset val="129"/>
      </rPr>
      <t>이전이므로
중첩되는 용역임</t>
    </r>
    <phoneticPr fontId="3" type="noConversion"/>
  </si>
  <si>
    <t>GGG</t>
    <phoneticPr fontId="3" type="noConversion"/>
  </si>
  <si>
    <t>GGG</t>
    <phoneticPr fontId="3" type="noConversion"/>
  </si>
  <si>
    <t>HHH</t>
    <phoneticPr fontId="3" type="noConversion"/>
  </si>
  <si>
    <t>HHH</t>
    <phoneticPr fontId="3" type="noConversion"/>
  </si>
  <si>
    <t>나나나</t>
    <phoneticPr fontId="3" type="noConversion"/>
  </si>
  <si>
    <t>나나나</t>
    <phoneticPr fontId="3" type="noConversion"/>
  </si>
  <si>
    <t>69.01.01.</t>
    <phoneticPr fontId="3" type="noConversion"/>
  </si>
  <si>
    <t>69.01.01.</t>
    <phoneticPr fontId="3" type="noConversion"/>
  </si>
  <si>
    <t>다다다</t>
    <phoneticPr fontId="3" type="noConversion"/>
  </si>
  <si>
    <t>66.01.02.</t>
    <phoneticPr fontId="3" type="noConversion"/>
  </si>
  <si>
    <t>건설분야전체경력</t>
    <phoneticPr fontId="3" type="noConversion"/>
  </si>
  <si>
    <t>69.01.01</t>
    <phoneticPr fontId="3" type="noConversion"/>
  </si>
  <si>
    <t>66.01.02</t>
    <phoneticPr fontId="3" type="noConversion"/>
  </si>
  <si>
    <t>예  시</t>
    <phoneticPr fontId="3" type="noConversion"/>
  </si>
  <si>
    <t>경력일</t>
    <phoneticPr fontId="3" type="noConversion"/>
  </si>
  <si>
    <t>분야별참여기술자</t>
    <phoneticPr fontId="3" type="noConversion"/>
  </si>
  <si>
    <t>해당경력 산정</t>
    <phoneticPr fontId="3" type="noConversion"/>
  </si>
  <si>
    <t>성명</t>
    <phoneticPr fontId="3" type="noConversion"/>
  </si>
  <si>
    <t>전체경력
(단위:일)</t>
    <phoneticPr fontId="3" type="noConversion"/>
  </si>
  <si>
    <t>설계</t>
    <phoneticPr fontId="3" type="noConversion"/>
  </si>
  <si>
    <t>나나나</t>
    <phoneticPr fontId="3" type="noConversion"/>
  </si>
  <si>
    <t>다다다</t>
    <phoneticPr fontId="3" type="noConversion"/>
  </si>
  <si>
    <t>평가</t>
    <phoneticPr fontId="3" type="noConversion"/>
  </si>
  <si>
    <t>합산 비율</t>
    <phoneticPr fontId="3" type="noConversion"/>
  </si>
  <si>
    <t>배점</t>
    <phoneticPr fontId="3" type="noConversion"/>
  </si>
  <si>
    <t xml:space="preserve">    16. 적격심사 기술자 경력(지방계약법)</t>
    <phoneticPr fontId="3" type="noConversion"/>
  </si>
  <si>
    <t>분야별참여기술자</t>
    <phoneticPr fontId="3" type="noConversion"/>
  </si>
  <si>
    <t>분야별책임기술자</t>
    <phoneticPr fontId="3" type="noConversion"/>
  </si>
  <si>
    <t>* 증빙자료 사본 제출시, 사실과 상위없음 명시하고 사용인감 날인바람</t>
    <phoneticPr fontId="3" type="noConversion"/>
  </si>
  <si>
    <r>
      <rPr>
        <b/>
        <sz val="12"/>
        <color indexed="10"/>
        <rFont val="돋움"/>
        <family val="3"/>
        <charset val="129"/>
      </rPr>
      <t>PQ참여자는</t>
    </r>
    <r>
      <rPr>
        <b/>
        <sz val="12"/>
        <rFont val="돋움"/>
        <family val="3"/>
        <charset val="129"/>
      </rPr>
      <t xml:space="preserve"> 아래 1~14항에 해당하는 시트(sheet)를 모두 작성하여 색지 등으로 구분되게 출력한 </t>
    </r>
    <r>
      <rPr>
        <b/>
        <sz val="12"/>
        <color indexed="10"/>
        <rFont val="돋움"/>
        <family val="3"/>
        <charset val="129"/>
      </rPr>
      <t xml:space="preserve">출력물(1~14)과 첨부물(1-1)을 </t>
    </r>
    <r>
      <rPr>
        <b/>
        <sz val="15"/>
        <color indexed="10"/>
        <rFont val="돋움"/>
        <family val="3"/>
        <charset val="129"/>
      </rPr>
      <t>1부</t>
    </r>
    <r>
      <rPr>
        <b/>
        <sz val="12"/>
        <color indexed="10"/>
        <rFont val="돋움"/>
        <family val="3"/>
        <charset val="129"/>
      </rPr>
      <t>씩</t>
    </r>
    <r>
      <rPr>
        <b/>
        <sz val="12"/>
        <rFont val="돋움"/>
        <family val="3"/>
        <charset val="129"/>
      </rPr>
      <t>을  다음의 순서대로 좌철</t>
    </r>
    <r>
      <rPr>
        <b/>
        <sz val="12"/>
        <color indexed="10"/>
        <rFont val="돋움"/>
        <family val="3"/>
        <charset val="129"/>
      </rPr>
      <t>(짧은면,1권)</t>
    </r>
    <r>
      <rPr>
        <b/>
        <sz val="12"/>
        <rFont val="돋움"/>
        <family val="3"/>
        <charset val="129"/>
      </rPr>
      <t xml:space="preserve">하여 제출하여 주시기 바랍니다. 
</t>
    </r>
    <r>
      <rPr>
        <b/>
        <i/>
        <sz val="12"/>
        <color indexed="10"/>
        <rFont val="돋움"/>
        <family val="3"/>
        <charset val="129"/>
      </rPr>
      <t xml:space="preserve">※ 가격입찰 후에 낙찰예정자만, 2~14항에 해당하는 증빙자료를 제출하시면 됩니다.
</t>
    </r>
    <r>
      <rPr>
        <b/>
        <sz val="12"/>
        <color indexed="12"/>
        <rFont val="돋움"/>
        <family val="3"/>
        <charset val="129"/>
      </rPr>
      <t>단, PQ평가서를 온라인으로 제출하는 경우에는 아래 1~14항에 해당하는 시트(sheet)를
모두 작성하여 본 엑셀파일(1~14)과 PDF파일(1-1)을 온라인으로 제출하여야 합니다.</t>
    </r>
    <phoneticPr fontId="3" type="noConversion"/>
  </si>
  <si>
    <t>제출일자 :</t>
    <phoneticPr fontId="3" type="noConversion"/>
  </si>
  <si>
    <t>용     역     명 :</t>
    <phoneticPr fontId="3" type="noConversion"/>
  </si>
  <si>
    <t>관  리   번  호 :</t>
    <phoneticPr fontId="3" type="noConversion"/>
  </si>
  <si>
    <t>수  요   기  관 :</t>
    <phoneticPr fontId="3" type="noConversion"/>
  </si>
  <si>
    <t>입 찰 공 고 일 :</t>
    <phoneticPr fontId="3" type="noConversion"/>
  </si>
  <si>
    <t>평 가 서 마 감 :</t>
    <phoneticPr fontId="3" type="noConversion"/>
  </si>
  <si>
    <t>입  찰   일  시 :</t>
    <phoneticPr fontId="3" type="noConversion"/>
  </si>
  <si>
    <t>붙             임 :</t>
    <phoneticPr fontId="3" type="noConversion"/>
  </si>
  <si>
    <t>전화 번호 :</t>
    <phoneticPr fontId="3" type="noConversion"/>
  </si>
  <si>
    <r>
      <t xml:space="preserve">연락처: </t>
    </r>
    <r>
      <rPr>
        <sz val="11"/>
        <rFont val="돋움"/>
        <family val="3"/>
        <charset val="129"/>
      </rPr>
      <t>(사무실)</t>
    </r>
    <r>
      <rPr>
        <sz val="13"/>
        <rFont val="돋움"/>
        <family val="3"/>
        <charset val="129"/>
      </rPr>
      <t xml:space="preserve"> </t>
    </r>
    <phoneticPr fontId="3" type="noConversion"/>
  </si>
  <si>
    <t>======= 아                     래 =======</t>
    <phoneticPr fontId="3" type="noConversion"/>
  </si>
  <si>
    <t>02-0000-0000</t>
    <phoneticPr fontId="3" type="noConversion"/>
  </si>
  <si>
    <t>010-0000-0000</t>
    <phoneticPr fontId="3" type="noConversion"/>
  </si>
  <si>
    <t>(핸드폰)</t>
    <phoneticPr fontId="3" type="noConversion"/>
  </si>
  <si>
    <t>설계 등 용역 자기평가기술서</t>
    <phoneticPr fontId="3" type="noConversion"/>
  </si>
  <si>
    <t>참고)유사용역실적 : 도로분야의 타당성조사,기본계획,기본및실시설계</t>
    <phoneticPr fontId="3" type="noConversion"/>
  </si>
  <si>
    <t>공동이행</t>
    <phoneticPr fontId="3" type="noConversion"/>
  </si>
  <si>
    <t>분담이행</t>
    <phoneticPr fontId="3" type="noConversion"/>
  </si>
  <si>
    <t>%</t>
    <phoneticPr fontId="3" type="noConversion"/>
  </si>
  <si>
    <t>교육기간</t>
    <phoneticPr fontId="3" type="noConversion"/>
  </si>
  <si>
    <t>2018.01.01.~2018.01.01.</t>
    <phoneticPr fontId="3" type="noConversion"/>
  </si>
  <si>
    <t>[주]</t>
    <phoneticPr fontId="3" type="noConversion"/>
  </si>
  <si>
    <t>입찰공고일 :</t>
    <phoneticPr fontId="3" type="noConversion"/>
  </si>
  <si>
    <t xml:space="preserve"> 전차용역 수행실적</t>
    <phoneticPr fontId="3" type="noConversion"/>
  </si>
  <si>
    <t>책임정도</t>
    <phoneticPr fontId="3" type="noConversion"/>
  </si>
  <si>
    <t>용역단계</t>
    <phoneticPr fontId="3" type="noConversion"/>
  </si>
  <si>
    <t>보정계수</t>
    <phoneticPr fontId="3" type="noConversion"/>
  </si>
  <si>
    <t xml:space="preserve"> 경과기간(년)</t>
    <phoneticPr fontId="3" type="noConversion"/>
  </si>
  <si>
    <t>경과기간</t>
    <phoneticPr fontId="3" type="noConversion"/>
  </si>
  <si>
    <t>배점(점)</t>
    <phoneticPr fontId="3" type="noConversion"/>
  </si>
  <si>
    <t>해당없음</t>
    <phoneticPr fontId="3" type="noConversion"/>
  </si>
  <si>
    <t>ㅇㅇㅇ 기본계획</t>
    <phoneticPr fontId="3" type="noConversion"/>
  </si>
  <si>
    <t>ㅇㅇㅇ기본설계</t>
    <phoneticPr fontId="3" type="noConversion"/>
  </si>
  <si>
    <t>사책</t>
    <phoneticPr fontId="3" type="noConversion"/>
  </si>
  <si>
    <t>분책1</t>
    <phoneticPr fontId="3" type="noConversion"/>
  </si>
  <si>
    <t>분책2</t>
    <phoneticPr fontId="3" type="noConversion"/>
  </si>
  <si>
    <t>분책3</t>
    <phoneticPr fontId="3" type="noConversion"/>
  </si>
  <si>
    <t>분책4</t>
    <phoneticPr fontId="3" type="noConversion"/>
  </si>
  <si>
    <t>분참1</t>
    <phoneticPr fontId="3" type="noConversion"/>
  </si>
  <si>
    <t>분참2</t>
    <phoneticPr fontId="3" type="noConversion"/>
  </si>
  <si>
    <t>분참3</t>
    <phoneticPr fontId="3" type="noConversion"/>
  </si>
  <si>
    <t>분참4</t>
    <phoneticPr fontId="3" type="noConversion"/>
  </si>
  <si>
    <t>비평가1</t>
    <phoneticPr fontId="3" type="noConversion"/>
  </si>
  <si>
    <t>비평가2</t>
    <phoneticPr fontId="3" type="noConversion"/>
  </si>
  <si>
    <t>비평가3</t>
    <phoneticPr fontId="3" type="noConversion"/>
  </si>
  <si>
    <t>비평가4</t>
    <phoneticPr fontId="3" type="noConversion"/>
  </si>
  <si>
    <t>비평가5</t>
    <phoneticPr fontId="3" type="noConversion"/>
  </si>
  <si>
    <t>비평가6</t>
    <phoneticPr fontId="3" type="noConversion"/>
  </si>
  <si>
    <t>공동2</t>
    <phoneticPr fontId="3" type="noConversion"/>
  </si>
  <si>
    <t>분담1</t>
    <phoneticPr fontId="3" type="noConversion"/>
  </si>
  <si>
    <t>~</t>
    <phoneticPr fontId="3" type="noConversion"/>
  </si>
  <si>
    <t>~</t>
    <phoneticPr fontId="3" type="noConversion"/>
  </si>
  <si>
    <t>기간(개월)</t>
    <phoneticPr fontId="3" type="noConversion"/>
  </si>
  <si>
    <t>용역명</t>
    <phoneticPr fontId="3" type="noConversion"/>
  </si>
  <si>
    <t>측정기관</t>
    <phoneticPr fontId="3" type="noConversion"/>
  </si>
  <si>
    <t xml:space="preserve">         2. 특허증(등록원부, 최초출원인 확인용 포함) 사본</t>
    <phoneticPr fontId="3" type="noConversion"/>
  </si>
  <si>
    <t xml:space="preserve">         3. 실용신안등록증(등록원부, 최초출원인 확인용 포함) 사본</t>
    <phoneticPr fontId="3" type="noConversion"/>
  </si>
  <si>
    <r>
      <t xml:space="preserve">        3</t>
    </r>
    <r>
      <rPr>
        <sz val="11"/>
        <rFont val="돋움"/>
        <family val="3"/>
        <charset val="129"/>
      </rPr>
      <t xml:space="preserve">. 최초출원인이 </t>
    </r>
    <r>
      <rPr>
        <sz val="11"/>
        <rFont val="돋움"/>
        <family val="3"/>
        <charset val="129"/>
      </rPr>
      <t>회사명 또는 대표자가 아닌 건은 반드시 제외바람</t>
    </r>
    <phoneticPr fontId="3" type="noConversion"/>
  </si>
  <si>
    <r>
      <t xml:space="preserve">        3</t>
    </r>
    <r>
      <rPr>
        <sz val="11"/>
        <rFont val="돋움"/>
        <family val="3"/>
        <charset val="129"/>
      </rPr>
      <t xml:space="preserve">. 최초출원인이 </t>
    </r>
    <r>
      <rPr>
        <sz val="11"/>
        <rFont val="돋움"/>
        <family val="3"/>
        <charset val="129"/>
      </rPr>
      <t>회사명 또는 대표자가 아닌 건은 반드시 제외바람</t>
    </r>
    <phoneticPr fontId="3" type="noConversion"/>
  </si>
  <si>
    <r>
      <t>붙임 : 1. 건설신기술 활용실적 증명서(내역표 포함)[한국건설교통신기술협회]</t>
    </r>
    <r>
      <rPr>
        <sz val="11"/>
        <rFont val="돋움"/>
        <family val="3"/>
        <charset val="129"/>
      </rPr>
      <t xml:space="preserve"> 1부.</t>
    </r>
  </si>
  <si>
    <t xml:space="preserve">         2. 특허 활용실적 증명서(내역표 포함)[한국발명진흥회] 1부.</t>
  </si>
  <si>
    <t xml:space="preserve">           2-1. 특허증 사본(등록원부, 최초출원인 확인용 포함)</t>
    <phoneticPr fontId="3" type="noConversion"/>
  </si>
  <si>
    <r>
      <t xml:space="preserve">         3. 실용신안 활용실적 증명서(내역표 포함)[</t>
    </r>
    <r>
      <rPr>
        <sz val="11"/>
        <rFont val="돋움"/>
        <family val="3"/>
        <charset val="129"/>
      </rPr>
      <t>한국발명진흥회</t>
    </r>
    <r>
      <rPr>
        <sz val="11"/>
        <rFont val="돋움"/>
        <family val="3"/>
        <charset val="129"/>
      </rPr>
      <t>]</t>
    </r>
    <r>
      <rPr>
        <sz val="11"/>
        <rFont val="돋움"/>
        <family val="3"/>
        <charset val="129"/>
      </rPr>
      <t xml:space="preserve"> 1부.</t>
    </r>
  </si>
  <si>
    <t xml:space="preserve">           3-1. 실용신안등록증 사본(등록원부, 최초출원인 확인용 포함)</t>
    <phoneticPr fontId="3" type="noConversion"/>
  </si>
  <si>
    <t xml:space="preserve">  주 ) 1. 위의 서류 사본 제출 시, 사실과 상이없음 명시하고 사용인감 날인바람</t>
  </si>
  <si>
    <t xml:space="preserve">        2. 위의 서류를 첨부하지 않았을 경우 평가에서 제외함</t>
  </si>
  <si>
    <t>※붙임서류는 낙찰예정자만 제출</t>
  </si>
  <si>
    <t xml:space="preserve">    4. 참여기술인 배치표</t>
    <phoneticPr fontId="3" type="noConversion"/>
  </si>
  <si>
    <t xml:space="preserve">    5. 경력사항(참여기술인)</t>
    <phoneticPr fontId="3" type="noConversion"/>
  </si>
  <si>
    <t>청년 기술인 참여</t>
    <phoneticPr fontId="3" type="noConversion"/>
  </si>
  <si>
    <t>가.평가대상 사업총괄책임기술인의 경력현황</t>
    <phoneticPr fontId="3" type="noConversion"/>
  </si>
  <si>
    <t xml:space="preserve"> - 건설업 경력은 기술인경력증명서 상 전문분야별 참여일수 기재</t>
    <phoneticPr fontId="3" type="noConversion"/>
  </si>
  <si>
    <t>나.평가대상 분야책임기술인의 경력현황</t>
    <phoneticPr fontId="3" type="noConversion"/>
  </si>
  <si>
    <t>나.평가대상 분야책임기술인의 경력현황</t>
    <phoneticPr fontId="3" type="noConversion"/>
  </si>
  <si>
    <t>다.평가대상 분야참여기술인의 경력현황</t>
    <phoneticPr fontId="3" type="noConversion"/>
  </si>
  <si>
    <t>다.평가대상 분야참여기술인의 경력현황</t>
    <phoneticPr fontId="3" type="noConversion"/>
  </si>
  <si>
    <t>(평가대상기술인만 해당)</t>
    <phoneticPr fontId="3" type="noConversion"/>
  </si>
  <si>
    <r>
      <t xml:space="preserve">붙임 : 발주청의 기술인배치현황이 포함된 실적증명서 1부. </t>
    </r>
    <r>
      <rPr>
        <b/>
        <sz val="11"/>
        <color indexed="10"/>
        <rFont val="돋움"/>
        <family val="3"/>
        <charset val="129"/>
      </rPr>
      <t>(낙찰예정자만 제출)</t>
    </r>
    <phoneticPr fontId="3" type="noConversion"/>
  </si>
  <si>
    <t>업체명  및
기술인 성명</t>
    <phoneticPr fontId="3" type="noConversion"/>
  </si>
  <si>
    <t>사업총괄책임기술인</t>
    <phoneticPr fontId="3" type="noConversion"/>
  </si>
  <si>
    <t>분야책임기술인</t>
    <phoneticPr fontId="3" type="noConversion"/>
  </si>
  <si>
    <t>분야참여기술인</t>
    <phoneticPr fontId="3" type="noConversion"/>
  </si>
  <si>
    <t>실무기술인</t>
    <phoneticPr fontId="3" type="noConversion"/>
  </si>
  <si>
    <r>
      <t xml:space="preserve">참 </t>
    </r>
    <r>
      <rPr>
        <sz val="11"/>
        <rFont val="돋움"/>
        <family val="3"/>
        <charset val="129"/>
      </rPr>
      <t xml:space="preserve"> </t>
    </r>
    <r>
      <rPr>
        <sz val="11"/>
        <rFont val="돋움"/>
        <family val="3"/>
        <charset val="129"/>
      </rPr>
      <t>여
기술인</t>
    </r>
    <phoneticPr fontId="3" type="noConversion"/>
  </si>
  <si>
    <t>실무1</t>
    <phoneticPr fontId="3" type="noConversion"/>
  </si>
  <si>
    <r>
      <t>20-1. 평가대상기술인 경력</t>
    </r>
    <r>
      <rPr>
        <b/>
        <sz val="12"/>
        <color indexed="10"/>
        <rFont val="돋움"/>
        <family val="3"/>
        <charset val="129"/>
      </rPr>
      <t xml:space="preserve"> [2010.2.3. 이 후 전체 경력 기입(본사경력 포함)] </t>
    </r>
    <phoneticPr fontId="3" type="noConversion"/>
  </si>
  <si>
    <t>20-1-1. 평가대상기술인 전체경력일 산정 방법</t>
    <phoneticPr fontId="3" type="noConversion"/>
  </si>
  <si>
    <t xml:space="preserve">  : 20-1. 평가대상기술인 경력 중 '참여일수가 마이너스인 용역' 및 '중복되는 용역'을 삭제 후 산정 (20-1. 평가대상기술인 경력 중 녹색 표시 용역)</t>
    <phoneticPr fontId="3" type="noConversion"/>
  </si>
  <si>
    <t>20-1-2. 평가대상기술인 해당 용역 경력일 산정 방법</t>
    <phoneticPr fontId="3" type="noConversion"/>
  </si>
  <si>
    <t xml:space="preserve">  : 20-1. 평가대상기술인 경력 중 책임정도에 따라 산정 (단, 참여기간이 중첩되는 용역일 경우 우선순위를 적용하여 산정)</t>
    <phoneticPr fontId="3" type="noConversion"/>
  </si>
  <si>
    <t>20-2. 사업책임 및 분야책임기술인 평가</t>
    <phoneticPr fontId="3" type="noConversion"/>
  </si>
  <si>
    <t>사업
책임기술인</t>
    <phoneticPr fontId="3" type="noConversion"/>
  </si>
  <si>
    <t>분야별
책임기술인</t>
    <phoneticPr fontId="3" type="noConversion"/>
  </si>
  <si>
    <t>참여기술인</t>
    <phoneticPr fontId="3" type="noConversion"/>
  </si>
  <si>
    <t>참여기술인(평가대상)의 업무중첩도</t>
    <phoneticPr fontId="3" type="noConversion"/>
  </si>
  <si>
    <t xml:space="preserve">* 업무중첩도는 참여기술인에 따라 나누어 계산하지 않음 </t>
    <phoneticPr fontId="3" type="noConversion"/>
  </si>
  <si>
    <r>
      <t xml:space="preserve">참여기술인 </t>
    </r>
    <r>
      <rPr>
        <b/>
        <sz val="9"/>
        <rFont val="돋움"/>
        <family val="3"/>
        <charset val="129"/>
      </rPr>
      <t>[50]</t>
    </r>
    <phoneticPr fontId="3" type="noConversion"/>
  </si>
  <si>
    <t>참여기술인 경력현황 및 배치표</t>
    <phoneticPr fontId="3" type="noConversion"/>
  </si>
  <si>
    <t>참여기술인</t>
    <phoneticPr fontId="3" type="noConversion"/>
  </si>
  <si>
    <t>최근 3년 :</t>
    <phoneticPr fontId="3" type="noConversion"/>
  </si>
  <si>
    <t>* 교육종료일이 입찰공고 최근 3년에서 입찰공고일 사이에 있는 경우에 한하여 인정합니다.</t>
    <phoneticPr fontId="3" type="noConversion"/>
  </si>
  <si>
    <t xml:space="preserve">    9. 업무정지</t>
    <phoneticPr fontId="3" type="noConversion"/>
  </si>
  <si>
    <t xml:space="preserve">    10. 벌점</t>
    <phoneticPr fontId="3" type="noConversion"/>
  </si>
  <si>
    <r>
      <t xml:space="preserve">제 목 : </t>
    </r>
    <r>
      <rPr>
        <sz val="13"/>
        <rFont val="돋움"/>
        <family val="3"/>
        <charset val="129"/>
      </rPr>
      <t>설계등 용역사업자 사업수행능력평가서 제출</t>
    </r>
    <phoneticPr fontId="3" type="noConversion"/>
  </si>
  <si>
    <r>
      <t xml:space="preserve">  </t>
    </r>
    <r>
      <rPr>
        <sz val="12"/>
        <rFont val="돋움"/>
        <family val="3"/>
        <charset val="129"/>
      </rPr>
      <t>아래 용역에 대한 "설계등 용역사업자 수행능력 평가서"를 붙임과 같이 제출합니다.</t>
    </r>
    <phoneticPr fontId="3" type="noConversion"/>
  </si>
  <si>
    <t>업무정지(7)</t>
    <phoneticPr fontId="3" type="noConversion"/>
  </si>
  <si>
    <r>
      <t xml:space="preserve">붙임 : 기술인별 경력증명서 1부. </t>
    </r>
    <r>
      <rPr>
        <b/>
        <sz val="11"/>
        <color indexed="10"/>
        <rFont val="돋움"/>
        <family val="3"/>
        <charset val="129"/>
      </rPr>
      <t>(낙찰예정자만 제출)</t>
    </r>
    <phoneticPr fontId="3" type="noConversion"/>
  </si>
  <si>
    <t>업무정지(전 참여업체 해당)</t>
    <phoneticPr fontId="3" type="noConversion"/>
  </si>
  <si>
    <t>업무정지기간</t>
    <phoneticPr fontId="3" type="noConversion"/>
  </si>
  <si>
    <t>벌점 확인서</t>
    <phoneticPr fontId="3" type="noConversion"/>
  </si>
  <si>
    <t>대표자</t>
    <phoneticPr fontId="3" type="noConversion"/>
  </si>
  <si>
    <t>계약금액</t>
    <phoneticPr fontId="3" type="noConversion"/>
  </si>
  <si>
    <t>용역업체</t>
    <phoneticPr fontId="3" type="noConversion"/>
  </si>
  <si>
    <t>용역중지기간(일)</t>
    <phoneticPr fontId="3" type="noConversion"/>
  </si>
  <si>
    <t>~</t>
    <phoneticPr fontId="3" type="noConversion"/>
  </si>
  <si>
    <t>520,000,000원</t>
    <phoneticPr fontId="3" type="noConversion"/>
  </si>
  <si>
    <t>ooo</t>
    <phoneticPr fontId="3" type="noConversion"/>
  </si>
  <si>
    <t>주식회사  0000</t>
    <phoneticPr fontId="3" type="noConversion"/>
  </si>
  <si>
    <t>PQ대상용역의
입찰공고일</t>
    <phoneticPr fontId="3" type="noConversion"/>
  </si>
  <si>
    <t>PQ대상용역의
입찰공고일
당시 중지여부</t>
    <phoneticPr fontId="3" type="noConversion"/>
  </si>
  <si>
    <t>000지방국토관리청장 (직인)</t>
    <phoneticPr fontId="3" type="noConversion"/>
  </si>
  <si>
    <t xml:space="preserve"> 용도 : 조달청 PQ제출용</t>
    <phoneticPr fontId="3" type="noConversion"/>
  </si>
  <si>
    <t>발주부서</t>
    <phoneticPr fontId="3" type="noConversion"/>
  </si>
  <si>
    <t>담당자</t>
    <phoneticPr fontId="3" type="noConversion"/>
  </si>
  <si>
    <t>000과</t>
    <phoneticPr fontId="3" type="noConversion"/>
  </si>
  <si>
    <t>전화번호</t>
    <phoneticPr fontId="3" type="noConversion"/>
  </si>
  <si>
    <t>000 주무관</t>
    <phoneticPr fontId="3" type="noConversion"/>
  </si>
  <si>
    <t>030-250-2020</t>
    <phoneticPr fontId="3" type="noConversion"/>
  </si>
  <si>
    <t>설계 등 용역 중지 확인서</t>
    <phoneticPr fontId="3" type="noConversion"/>
  </si>
  <si>
    <t>홍길동(830101)</t>
    <phoneticPr fontId="3" type="noConversion"/>
  </si>
  <si>
    <t>담당업무
(전문분야)</t>
    <phoneticPr fontId="3" type="noConversion"/>
  </si>
  <si>
    <t>중복도 대상기술인
(성명/생년월일)</t>
    <phoneticPr fontId="3" type="noConversion"/>
  </si>
  <si>
    <t>"중지 중"</t>
    <phoneticPr fontId="3" type="noConversion"/>
  </si>
  <si>
    <t>000~000간 도로개설사업 실시설계용역</t>
    <phoneticPr fontId="3" type="noConversion"/>
  </si>
  <si>
    <t>분야별책임기술인
(도로공항)</t>
    <phoneticPr fontId="3" type="noConversion"/>
  </si>
  <si>
    <t>* 붙임 : 계약서, 용역중지 문서, 참여기술인 배치표 등</t>
    <phoneticPr fontId="3" type="noConversion"/>
  </si>
  <si>
    <t>인허가 완료이후
미정</t>
    <phoneticPr fontId="3" type="noConversion"/>
  </si>
  <si>
    <t>2020.05.</t>
    <phoneticPr fontId="3" type="noConversion"/>
  </si>
  <si>
    <t xml:space="preserve"> 상기 사업에 대하여, 위와 같이 용역 "중지 중"임을 확인합니다.</t>
    <phoneticPr fontId="3" type="noConversion"/>
  </si>
  <si>
    <t>안전진단 등 용역 자기평가기술서</t>
    <phoneticPr fontId="3" type="noConversion"/>
  </si>
  <si>
    <t>업무정지(7)</t>
    <phoneticPr fontId="3" type="noConversion"/>
  </si>
  <si>
    <t xml:space="preserve">   "안전진단 등 용역의 경우" 안전진단전문기관 행정처분 현황 확인서 추가첨부</t>
    <phoneticPr fontId="3" type="noConversion"/>
  </si>
  <si>
    <t>* 붙임 : 건설기술용역 참여기술인의 업무중복현황 확인서(입찰공고일 이후 출력본)</t>
    <phoneticPr fontId="3" type="noConversion"/>
  </si>
  <si>
    <t xml:space="preserve">           입찰공고일 당시 중지 중인 용역은 "발주기관의 확인서" 첨부</t>
    <phoneticPr fontId="3" type="noConversion"/>
  </si>
  <si>
    <t>* 업무중첩도는 건설기술용역실적관리시스템(CEMS), 조달청 계약자료로만 평가
* 건설기술용역실적관리시스템자료평가는 평가기준일(입찰공고일)기준으로 등재되어 있는 자료(승인,미승인 포함)로 평가</t>
    <phoneticPr fontId="3" type="noConversion"/>
  </si>
  <si>
    <t>최근 1년간 건설기술인 신규 고용인원</t>
    <phoneticPr fontId="3" type="noConversion"/>
  </si>
  <si>
    <t>건설기술인 신규고용률</t>
    <phoneticPr fontId="3" type="noConversion"/>
  </si>
  <si>
    <t>15. 건설기술인 신규고용률</t>
    <phoneticPr fontId="3" type="noConversion"/>
  </si>
  <si>
    <t>건설기술인신규고용률</t>
    <phoneticPr fontId="3" type="noConversion"/>
  </si>
  <si>
    <t xml:space="preserve">    15. 건설기술인 신규고용률</t>
    <phoneticPr fontId="3" type="noConversion"/>
  </si>
  <si>
    <t>건설
기술인신규
고용률</t>
    <phoneticPr fontId="3" type="noConversion"/>
  </si>
  <si>
    <t xml:space="preserve">붙임 </t>
    <phoneticPr fontId="3" type="noConversion"/>
  </si>
  <si>
    <t>1. 신규 건설기술인 관련협회 경력확인서 1부.</t>
    <phoneticPr fontId="3" type="noConversion"/>
  </si>
  <si>
    <t>2. 기타 증빙자료(기술인경력증명서, 4대보험가입증명서 등) 1부.</t>
    <phoneticPr fontId="3" type="noConversion"/>
  </si>
  <si>
    <t>※  증빙서류는 가격 개찰 이후에 제출합니다.</t>
    <phoneticPr fontId="3" type="noConversion"/>
  </si>
  <si>
    <t>합산벌점</t>
    <phoneticPr fontId="3" type="noConversion"/>
  </si>
  <si>
    <t>참 조 : 건설기술계약과장</t>
    <phoneticPr fontId="3" type="noConversion"/>
  </si>
  <si>
    <t>설계등 용역사업자 사업수행능력 평가서
(용역참여 신청서)</t>
    <phoneticPr fontId="3" type="noConversion"/>
  </si>
  <si>
    <t>R26DC00000000 - 00</t>
    <phoneticPr fontId="3" type="noConversion"/>
  </si>
  <si>
    <t>0000000000기관</t>
    <phoneticPr fontId="3" type="noConversion"/>
  </si>
  <si>
    <t>주식회사 0000000</t>
    <phoneticPr fontId="3" type="noConversion"/>
  </si>
  <si>
    <t>김조달</t>
    <phoneticPr fontId="3" type="noConversion"/>
  </si>
  <si>
    <t>ㅇㅇㅇ</t>
  </si>
  <si>
    <t xml:space="preserve">조달청 건설엔지니어링사업자 사업수행능력 세부평가기준(2025. 11. 28. 시행 2026. 1. 1.) </t>
    <phoneticPr fontId="3" type="noConversion"/>
  </si>
  <si>
    <t>ㅇ 참여업체 및 참여건설기술인이 시행령 제87조에 따라 벌점을 받은 경우 시행령 [별표8]에서 정하는 기준에 따라 감점</t>
    <phoneticPr fontId="3" type="noConversion"/>
  </si>
  <si>
    <r>
      <t>합산</t>
    </r>
    <r>
      <rPr>
        <sz val="9"/>
        <color indexed="8"/>
        <rFont val="Arial Unicode MS"/>
        <family val="3"/>
        <charset val="129"/>
      </rPr>
      <t>벌점</t>
    </r>
    <phoneticPr fontId="3" type="noConversion"/>
  </si>
  <si>
    <r>
      <t>0.5</t>
    </r>
    <r>
      <rPr>
        <sz val="9"/>
        <color indexed="8"/>
        <rFont val="휴먼명조"/>
        <family val="3"/>
        <charset val="129"/>
      </rPr>
      <t>점 미만</t>
    </r>
  </si>
  <si>
    <r>
      <t>0.5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1점 미만</t>
    </r>
    <phoneticPr fontId="3" type="noConversion"/>
  </si>
  <si>
    <r>
      <t>1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2점 미만</t>
    </r>
    <phoneticPr fontId="3" type="noConversion"/>
  </si>
  <si>
    <r>
      <t>2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5점 미만</t>
    </r>
    <phoneticPr fontId="3" type="noConversion"/>
  </si>
  <si>
    <r>
      <t>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10점</t>
    </r>
    <r>
      <rPr>
        <sz val="9"/>
        <color indexed="8"/>
        <rFont val="Arial"/>
        <family val="2"/>
      </rPr>
      <t xml:space="preserve"> </t>
    </r>
    <r>
      <rPr>
        <sz val="9"/>
        <color indexed="8"/>
        <rFont val="맑은 고딕"/>
        <family val="3"/>
        <charset val="129"/>
      </rPr>
      <t>미만</t>
    </r>
    <phoneticPr fontId="3" type="noConversion"/>
  </si>
  <si>
    <r>
      <t>10</t>
    </r>
    <r>
      <rPr>
        <sz val="9"/>
        <color indexed="8"/>
        <rFont val="휴먼명조"/>
        <family val="3"/>
        <charset val="129"/>
      </rPr>
      <t xml:space="preserve">점 이상
</t>
    </r>
    <r>
      <rPr>
        <sz val="9"/>
        <color indexed="8"/>
        <rFont val="HCI Poppy"/>
        <family val="3"/>
        <charset val="129"/>
      </rPr>
      <t>15점 미만</t>
    </r>
    <phoneticPr fontId="3" type="noConversion"/>
  </si>
  <si>
    <r>
      <t>15</t>
    </r>
    <r>
      <rPr>
        <sz val="9"/>
        <color indexed="8"/>
        <rFont val="휴먼명조"/>
        <family val="3"/>
        <charset val="129"/>
      </rPr>
      <t>점 이상</t>
    </r>
    <r>
      <rPr>
        <sz val="9"/>
        <color indexed="8"/>
        <rFont val="HCI Poppy"/>
        <family val="2"/>
      </rPr>
      <t xml:space="preserve">
20점 미만</t>
    </r>
    <phoneticPr fontId="3" type="noConversion"/>
  </si>
  <si>
    <r>
      <t>20</t>
    </r>
    <r>
      <rPr>
        <sz val="9"/>
        <color indexed="8"/>
        <rFont val="휴먼명조"/>
        <family val="3"/>
        <charset val="129"/>
      </rPr>
      <t>점 이상</t>
    </r>
  </si>
  <si>
    <r>
      <t>점수</t>
    </r>
    <r>
      <rPr>
        <sz val="9"/>
        <color indexed="8"/>
        <rFont val="HCI Poppy"/>
        <family val="2"/>
      </rPr>
      <t>(</t>
    </r>
    <r>
      <rPr>
        <sz val="9"/>
        <color indexed="8"/>
        <rFont val="휴먼명조"/>
        <family val="3"/>
        <charset val="129"/>
      </rPr>
      <t>감점</t>
    </r>
    <r>
      <rPr>
        <sz val="9"/>
        <color indexed="8"/>
        <rFont val="HCI Poppy"/>
        <family val="2"/>
      </rPr>
      <t>)</t>
    </r>
  </si>
  <si>
    <t>최근 1년간 평균 고용인원</t>
    <phoneticPr fontId="3" type="noConversion"/>
  </si>
  <si>
    <t>신규고용인원(A)</t>
    <phoneticPr fontId="3" type="noConversion"/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</si>
  <si>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신규 건설기술인은 현재 해당업체 재직 중인 자로 건설기술인 경력관리 수탁기관의 경력확인서에 최초로 입사등록된 자(이전 건설분야 근무경력이 없는 자)에 한한다.</t>
    </r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</si>
  <si>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건설엔지니어링사업자 등록일로부터</t>
    </r>
    <r>
      <rPr>
        <b/>
        <u/>
        <sz val="11"/>
        <rFont val="돋움"/>
        <family val="3"/>
        <charset val="129"/>
      </rPr>
      <t xml:space="preserve"> 6개월이 경과</t>
    </r>
    <r>
      <rPr>
        <sz val="11"/>
        <rFont val="돋움"/>
        <family val="3"/>
        <charset val="129"/>
      </rPr>
      <t>된 업체인 경우에만 해당한다.</t>
    </r>
    <phoneticPr fontId="3" type="noConversion"/>
  </si>
  <si>
    <t xml:space="preserve">조달청 건설엔지니어링사업자 사업수행능력 세부평가기준
(2025. 11. 28. 시행 2026. 1. 1.) </t>
    <phoneticPr fontId="3" type="noConversion"/>
  </si>
  <si>
    <t xml:space="preserve">ㅇ 최근 1년간 신규고용인원 / 최근 1년간 평균 고용인원×100 (%) </t>
    <phoneticPr fontId="3" type="noConversion"/>
  </si>
  <si>
    <r>
      <t xml:space="preserve">비율 </t>
    </r>
    <r>
      <rPr>
        <sz val="9"/>
        <color indexed="8"/>
        <rFont val="HCI Poppy"/>
        <family val="2"/>
      </rPr>
      <t>(%)</t>
    </r>
  </si>
  <si>
    <r>
      <t>1%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2%</t>
    </r>
    <r>
      <rPr>
        <sz val="9"/>
        <color indexed="8"/>
        <rFont val="휴먼명조"/>
        <family val="3"/>
        <charset val="129"/>
      </rPr>
      <t>미만</t>
    </r>
  </si>
  <si>
    <r>
      <t>2%</t>
    </r>
    <r>
      <rPr>
        <sz val="9"/>
        <color indexed="8"/>
        <rFont val="휴먼명조"/>
        <family val="3"/>
        <charset val="129"/>
      </rPr>
      <t xml:space="preserve">이상 </t>
    </r>
    <r>
      <rPr>
        <sz val="9"/>
        <color indexed="8"/>
        <rFont val="HCI Poppy"/>
        <family val="2"/>
      </rPr>
      <t>3%</t>
    </r>
    <r>
      <rPr>
        <sz val="9"/>
        <color indexed="8"/>
        <rFont val="휴먼명조"/>
        <family val="3"/>
        <charset val="129"/>
      </rPr>
      <t>미만</t>
    </r>
  </si>
  <si>
    <r>
      <t>3%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</si>
  <si>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이상</t>
    </r>
  </si>
  <si>
    <r>
      <t>4%</t>
    </r>
    <r>
      <rPr>
        <sz val="9"/>
        <color indexed="8"/>
        <rFont val="휴먼명조"/>
        <family val="3"/>
        <charset val="129"/>
      </rPr>
      <t>미만</t>
    </r>
  </si>
  <si>
    <t>가산점수</t>
  </si>
  <si>
    <r>
      <t>0.1</t>
    </r>
    <r>
      <rPr>
        <sz val="9"/>
        <color indexed="8"/>
        <rFont val="휴먼명조"/>
        <family val="3"/>
        <charset val="129"/>
      </rPr>
      <t>점</t>
    </r>
  </si>
  <si>
    <r>
      <t>0.2</t>
    </r>
    <r>
      <rPr>
        <sz val="9"/>
        <color indexed="8"/>
        <rFont val="휴먼명조"/>
        <family val="3"/>
        <charset val="129"/>
      </rPr>
      <t>점</t>
    </r>
  </si>
  <si>
    <r>
      <t>0.3</t>
    </r>
    <r>
      <rPr>
        <sz val="9"/>
        <color indexed="8"/>
        <rFont val="휴먼명조"/>
        <family val="3"/>
        <charset val="129"/>
      </rPr>
      <t>점</t>
    </r>
  </si>
  <si>
    <r>
      <t>0.4</t>
    </r>
    <r>
      <rPr>
        <sz val="9"/>
        <color indexed="8"/>
        <rFont val="휴먼명조"/>
        <family val="3"/>
        <charset val="129"/>
      </rPr>
      <t>점</t>
    </r>
  </si>
  <si>
    <r>
      <rPr>
        <b/>
        <sz val="11"/>
        <rFont val="돋움"/>
        <family val="3"/>
        <charset val="129"/>
      </rPr>
      <t>주)</t>
    </r>
    <r>
      <rPr>
        <sz val="11"/>
        <rFont val="돋움"/>
        <family val="3"/>
        <charset val="129"/>
      </rPr>
      <t xml:space="preserve"> 최근 1년간 평균 고용인원은 건설기술인 경력관리 수탁기관에 신고한 자로서 해당업체의 기술인 재직인원(월말 단위)을 월단위로 평균하여 산정한다.(각 수탁기관의 건설기술인 신규고용율 확인서를 합산평가)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</si>
</sst>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0.000"/>
    <numFmt numFmtId="179" formatCode="0.0"/>
    <numFmt numFmtId="180" formatCode="yy&quot;/&quot;m&quot;/&quot;d"/>
    <numFmt numFmtId="181" formatCode="_-* #,##0_-;\-* #,##0_-;_-* &quot;-&quot;??_-;_-@_-"/>
    <numFmt numFmtId="182" formatCode="_-* #,##0.00_-;\-* #,##0.00_-;_-* &quot;-&quot;_-;_-@_-"/>
    <numFmt numFmtId="183" formatCode="0_);[Red]\(0\)"/>
    <numFmt numFmtId="184" formatCode="#,##0.00_ "/>
    <numFmt numFmtId="185" formatCode="0.0_);[Red]\(0.0\)"/>
    <numFmt numFmtId="186" formatCode="_ &quot;SFr.&quot;\ * #,##0.00_ ;_ &quot;SFr.&quot;\ * \-#,##0.00_ ;_ &quot;SFr.&quot;\ * &quot;-&quot;??_ ;_ @_ "/>
    <numFmt numFmtId="187" formatCode="#,##0;[Red]&quot;-&quot;#,##0"/>
    <numFmt numFmtId="188" formatCode="0_ "/>
    <numFmt numFmtId="189" formatCode="#,##0.0_ "/>
    <numFmt numFmtId="190" formatCode="0.00_ "/>
    <numFmt numFmtId="191" formatCode="#,##0_);[Red]\(#,##0\)"/>
    <numFmt numFmtId="192" formatCode="#%"/>
    <numFmt numFmtId="193" formatCode="0.00_);[Red]\(0.00\)"/>
    <numFmt numFmtId="194" formatCode="0.0000%"/>
    <numFmt numFmtId="195" formatCode="#\ &quot;주&quot;"/>
    <numFmt numFmtId="196" formatCode="#.#&quot;년&quot;"/>
  </numFmts>
  <fonts count="94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sz val="12"/>
      <name val="돋움"/>
      <family val="3"/>
      <charset val="129"/>
    </font>
    <font>
      <sz val="10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b/>
      <u/>
      <sz val="20"/>
      <name val="돋움"/>
      <family val="3"/>
      <charset val="129"/>
    </font>
    <font>
      <sz val="14"/>
      <name val="돋움"/>
      <family val="3"/>
      <charset val="129"/>
    </font>
    <font>
      <b/>
      <sz val="20"/>
      <name val="궁서"/>
      <family val="1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name val="돋움"/>
      <family val="3"/>
      <charset val="129"/>
    </font>
    <font>
      <b/>
      <sz val="20"/>
      <name val="돋움"/>
      <family val="3"/>
      <charset val="129"/>
    </font>
    <font>
      <b/>
      <sz val="9"/>
      <color indexed="81"/>
      <name val="굴림"/>
      <family val="3"/>
      <charset val="129"/>
    </font>
    <font>
      <b/>
      <u/>
      <sz val="18"/>
      <name val="돋움"/>
      <family val="3"/>
      <charset val="129"/>
    </font>
    <font>
      <b/>
      <sz val="10"/>
      <color indexed="10"/>
      <name val="돋움"/>
      <family val="3"/>
      <charset val="129"/>
    </font>
    <font>
      <b/>
      <sz val="10"/>
      <color indexed="10"/>
      <name val="궁서"/>
      <family val="1"/>
      <charset val="129"/>
    </font>
    <font>
      <sz val="10"/>
      <name val="궁서"/>
      <family val="1"/>
      <charset val="129"/>
    </font>
    <font>
      <b/>
      <sz val="9"/>
      <name val="궁서"/>
      <family val="1"/>
      <charset val="129"/>
    </font>
    <font>
      <b/>
      <sz val="9"/>
      <color indexed="10"/>
      <name val="돋움"/>
      <family val="3"/>
      <charset val="129"/>
    </font>
    <font>
      <sz val="9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u/>
      <sz val="20"/>
      <color indexed="10"/>
      <name val="돋움"/>
      <family val="3"/>
      <charset val="129"/>
    </font>
    <font>
      <sz val="9"/>
      <color indexed="81"/>
      <name val="굴림"/>
      <family val="3"/>
      <charset val="129"/>
    </font>
    <font>
      <b/>
      <sz val="11"/>
      <color indexed="10"/>
      <name val="궁서"/>
      <family val="1"/>
      <charset val="129"/>
    </font>
    <font>
      <sz val="11"/>
      <color indexed="10"/>
      <name val="궁서"/>
      <family val="1"/>
      <charset val="129"/>
    </font>
    <font>
      <b/>
      <sz val="11"/>
      <color indexed="10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name val="돋움체"/>
      <family val="3"/>
      <charset val="129"/>
    </font>
    <font>
      <sz val="8.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10"/>
      <name val="맑은 고딕"/>
      <family val="3"/>
      <charset val="129"/>
    </font>
    <font>
      <b/>
      <sz val="15"/>
      <color indexed="10"/>
      <name val="돋움"/>
      <family val="3"/>
      <charset val="129"/>
    </font>
    <font>
      <b/>
      <i/>
      <sz val="12"/>
      <color indexed="10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4"/>
      <color indexed="10"/>
      <name val="돋움"/>
      <family val="3"/>
      <charset val="129"/>
    </font>
    <font>
      <b/>
      <sz val="12"/>
      <color indexed="12"/>
      <name val="돋움"/>
      <family val="3"/>
      <charset val="129"/>
    </font>
    <font>
      <b/>
      <sz val="13"/>
      <name val="돋움"/>
      <family val="3"/>
      <charset val="129"/>
    </font>
    <font>
      <sz val="13"/>
      <name val="돋움"/>
      <family val="3"/>
      <charset val="129"/>
    </font>
    <font>
      <b/>
      <sz val="18"/>
      <name val="돋움"/>
      <family val="3"/>
      <charset val="129"/>
    </font>
    <font>
      <sz val="18"/>
      <name val="돋움"/>
      <family val="3"/>
      <charset val="129"/>
    </font>
    <font>
      <sz val="22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b/>
      <sz val="20"/>
      <color rgb="FFFF0000"/>
      <name val="돋움"/>
      <family val="3"/>
      <charset val="129"/>
    </font>
    <font>
      <b/>
      <u/>
      <sz val="14"/>
      <color rgb="FFFF0000"/>
      <name val="돋움"/>
      <family val="3"/>
      <charset val="129"/>
    </font>
    <font>
      <b/>
      <sz val="11"/>
      <name val="HY목각파임B"/>
      <family val="1"/>
      <charset val="129"/>
    </font>
    <font>
      <sz val="11"/>
      <name val="HY중고딕"/>
      <family val="1"/>
      <charset val="129"/>
    </font>
    <font>
      <sz val="9"/>
      <color rgb="FF000000"/>
      <name val="휴먼명조"/>
      <family val="3"/>
      <charset val="129"/>
    </font>
    <font>
      <sz val="9"/>
      <color indexed="8"/>
      <name val="Arial Unicode MS"/>
      <family val="3"/>
      <charset val="129"/>
    </font>
    <font>
      <sz val="9"/>
      <color rgb="FF000000"/>
      <name val="HCI Poppy"/>
      <family val="2"/>
    </font>
    <font>
      <sz val="9"/>
      <color indexed="8"/>
      <name val="휴먼명조"/>
      <family val="3"/>
      <charset val="129"/>
    </font>
    <font>
      <sz val="9"/>
      <color indexed="8"/>
      <name val="HCI Poppy"/>
      <family val="2"/>
    </font>
    <font>
      <sz val="9"/>
      <color indexed="8"/>
      <name val="Arial"/>
      <family val="2"/>
    </font>
    <font>
      <sz val="9"/>
      <color indexed="8"/>
      <name val="맑은 고딕"/>
      <family val="3"/>
      <charset val="129"/>
    </font>
    <font>
      <sz val="9"/>
      <color indexed="8"/>
      <name val="HCI Poppy"/>
      <family val="3"/>
      <charset val="129"/>
    </font>
    <font>
      <b/>
      <u/>
      <sz val="11"/>
      <name val="돋움"/>
      <family val="3"/>
      <charset val="129"/>
    </font>
    <font>
      <sz val="12"/>
      <name val="HY헤드라인M"/>
      <family val="1"/>
      <charset val="129"/>
    </font>
    <font>
      <sz val="10"/>
      <color rgb="FF000000"/>
      <name val="HY헤드라인M"/>
      <family val="1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450666829432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4">
    <xf numFmtId="0" fontId="0" fillId="0" borderId="0"/>
    <xf numFmtId="0" fontId="38" fillId="2" borderId="0" applyNumberFormat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6" borderId="0" applyNumberFormat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/>
    <xf numFmtId="176" fontId="18" fillId="0" borderId="0" applyFont="0" applyFill="0" applyBorder="0" applyAlignment="0" applyProtection="0"/>
    <xf numFmtId="177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7" fontId="17" fillId="0" borderId="0" applyFont="0" applyFill="0" applyBorder="0" applyAlignment="0" applyProtection="0"/>
    <xf numFmtId="0" fontId="20" fillId="0" borderId="1" applyNumberFormat="0" applyAlignment="0" applyProtection="0">
      <alignment horizontal="left" vertical="center"/>
    </xf>
    <xf numFmtId="0" fontId="20" fillId="0" borderId="2">
      <alignment horizontal="left" vertical="center"/>
    </xf>
    <xf numFmtId="0" fontId="18" fillId="0" borderId="0"/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0" borderId="3" applyNumberFormat="0" applyAlignment="0" applyProtection="0">
      <alignment vertical="center"/>
    </xf>
    <xf numFmtId="0" fontId="42" fillId="3" borderId="0" applyNumberFormat="0" applyBorder="0" applyAlignment="0" applyProtection="0">
      <alignment vertical="center"/>
    </xf>
    <xf numFmtId="0" fontId="2" fillId="21" borderId="4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6" fillId="0" borderId="0"/>
    <xf numFmtId="0" fontId="44" fillId="0" borderId="0" applyNumberFormat="0" applyFill="0" applyBorder="0" applyAlignment="0" applyProtection="0">
      <alignment vertical="center"/>
    </xf>
    <xf numFmtId="0" fontId="45" fillId="23" borderId="5" applyNumberFormat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46" fillId="0" borderId="6" applyNumberFormat="0" applyFill="0" applyAlignment="0" applyProtection="0">
      <alignment vertical="center"/>
    </xf>
    <xf numFmtId="0" fontId="47" fillId="0" borderId="7" applyNumberFormat="0" applyFill="0" applyAlignment="0" applyProtection="0">
      <alignment vertical="center"/>
    </xf>
    <xf numFmtId="0" fontId="48" fillId="7" borderId="3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8" applyNumberFormat="0" applyFill="0" applyAlignment="0" applyProtection="0">
      <alignment vertical="center"/>
    </xf>
    <xf numFmtId="0" fontId="51" fillId="0" borderId="9" applyNumberFormat="0" applyFill="0" applyAlignment="0" applyProtection="0">
      <alignment vertical="center"/>
    </xf>
    <xf numFmtId="0" fontId="52" fillId="0" borderId="10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4" borderId="0" applyNumberFormat="0" applyBorder="0" applyAlignment="0" applyProtection="0">
      <alignment vertical="center"/>
    </xf>
    <xf numFmtId="0" fontId="54" fillId="20" borderId="11" applyNumberFormat="0" applyAlignment="0" applyProtection="0">
      <alignment vertical="center"/>
    </xf>
    <xf numFmtId="3" fontId="17" fillId="0" borderId="0" applyFont="0" applyFill="0" applyBorder="0" applyAlignment="0" applyProtection="0"/>
    <xf numFmtId="43" fontId="17" fillId="0" borderId="0" applyFont="0" applyFill="0" applyAlignment="0" applyProtection="0"/>
    <xf numFmtId="42" fontId="2" fillId="0" borderId="0" applyFont="0" applyFill="0" applyBorder="0" applyAlignment="0" applyProtection="0"/>
  </cellStyleXfs>
  <cellXfs count="620">
    <xf numFmtId="0" fontId="0" fillId="0" borderId="0" xfId="0"/>
    <xf numFmtId="0" fontId="4" fillId="0" borderId="0" xfId="0" applyFont="1"/>
    <xf numFmtId="0" fontId="0" fillId="0" borderId="12" xfId="0" applyBorder="1"/>
    <xf numFmtId="0" fontId="0" fillId="0" borderId="13" xfId="0" applyBorder="1"/>
    <xf numFmtId="0" fontId="0" fillId="24" borderId="13" xfId="0" applyFill="1" applyBorder="1"/>
    <xf numFmtId="0" fontId="11" fillId="0" borderId="0" xfId="0" applyFont="1"/>
    <xf numFmtId="0" fontId="0" fillId="0" borderId="12" xfId="0" applyBorder="1" applyAlignment="1">
      <alignment vertical="center"/>
    </xf>
    <xf numFmtId="0" fontId="2" fillId="25" borderId="12" xfId="0" applyFont="1" applyFill="1" applyBorder="1" applyAlignment="1">
      <alignment horizontal="center" vertical="center" wrapText="1"/>
    </xf>
    <xf numFmtId="0" fontId="0" fillId="25" borderId="12" xfId="0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 wrapText="1"/>
    </xf>
    <xf numFmtId="0" fontId="0" fillId="26" borderId="12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0" fontId="0" fillId="0" borderId="0" xfId="0" applyAlignment="1">
      <alignment horizontal="left" indent="1"/>
    </xf>
    <xf numFmtId="0" fontId="12" fillId="0" borderId="0" xfId="0" applyFont="1" applyAlignment="1">
      <alignment vertical="center"/>
    </xf>
    <xf numFmtId="0" fontId="0" fillId="25" borderId="1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27" borderId="12" xfId="0" applyFill="1" applyBorder="1"/>
    <xf numFmtId="183" fontId="11" fillId="27" borderId="12" xfId="0" applyNumberFormat="1" applyFont="1" applyFill="1" applyBorder="1"/>
    <xf numFmtId="0" fontId="0" fillId="27" borderId="12" xfId="0" applyFill="1" applyBorder="1" applyAlignment="1">
      <alignment horizontal="center"/>
    </xf>
    <xf numFmtId="0" fontId="2" fillId="28" borderId="13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25" borderId="13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24" borderId="13" xfId="0" applyFill="1" applyBorder="1" applyAlignment="1">
      <alignment horizontal="center" vertical="center"/>
    </xf>
    <xf numFmtId="55" fontId="0" fillId="24" borderId="13" xfId="0" applyNumberFormat="1" applyFill="1" applyBorder="1"/>
    <xf numFmtId="183" fontId="0" fillId="24" borderId="13" xfId="0" applyNumberFormat="1" applyFill="1" applyBorder="1"/>
    <xf numFmtId="0" fontId="0" fillId="24" borderId="12" xfId="0" applyFill="1" applyBorder="1"/>
    <xf numFmtId="55" fontId="0" fillId="24" borderId="12" xfId="0" applyNumberFormat="1" applyFill="1" applyBorder="1"/>
    <xf numFmtId="0" fontId="0" fillId="28" borderId="12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2" fillId="0" borderId="0" xfId="0" applyFont="1"/>
    <xf numFmtId="0" fontId="7" fillId="0" borderId="0" xfId="0" applyFont="1"/>
    <xf numFmtId="0" fontId="2" fillId="0" borderId="12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180" fontId="2" fillId="0" borderId="12" xfId="0" applyNumberFormat="1" applyFont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22" fillId="0" borderId="0" xfId="0" applyFont="1" applyAlignment="1">
      <alignment horizontal="center"/>
    </xf>
    <xf numFmtId="0" fontId="2" fillId="0" borderId="12" xfId="0" applyFont="1" applyBorder="1" applyAlignment="1">
      <alignment horizontal="center" vertical="center" textRotation="255"/>
    </xf>
    <xf numFmtId="0" fontId="2" fillId="0" borderId="12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9" borderId="0" xfId="0" applyFill="1" applyAlignment="1">
      <alignment vertical="center"/>
    </xf>
    <xf numFmtId="14" fontId="0" fillId="29" borderId="0" xfId="0" applyNumberFormat="1" applyFill="1" applyAlignment="1">
      <alignment vertical="center"/>
    </xf>
    <xf numFmtId="180" fontId="2" fillId="0" borderId="12" xfId="0" applyNumberFormat="1" applyFont="1" applyBorder="1" applyAlignment="1">
      <alignment vertical="center" wrapText="1"/>
    </xf>
    <xf numFmtId="41" fontId="2" fillId="0" borderId="12" xfId="48" applyFont="1" applyBorder="1" applyAlignment="1">
      <alignment horizontal="left" vertical="center" indent="1"/>
    </xf>
    <xf numFmtId="41" fontId="2" fillId="0" borderId="12" xfId="63" applyNumberFormat="1" applyFont="1" applyBorder="1" applyAlignment="1">
      <alignment horizontal="left" vertical="center" indent="1"/>
    </xf>
    <xf numFmtId="0" fontId="2" fillId="0" borderId="15" xfId="0" applyFont="1" applyBorder="1" applyAlignment="1">
      <alignment vertical="center"/>
    </xf>
    <xf numFmtId="180" fontId="2" fillId="0" borderId="15" xfId="0" applyNumberFormat="1" applyFont="1" applyBorder="1" applyAlignment="1">
      <alignment vertical="center"/>
    </xf>
    <xf numFmtId="41" fontId="2" fillId="0" borderId="15" xfId="63" applyNumberFormat="1" applyFont="1" applyBorder="1" applyAlignment="1">
      <alignment horizontal="left" vertical="center" indent="1"/>
    </xf>
    <xf numFmtId="41" fontId="2" fillId="0" borderId="15" xfId="48" applyFont="1" applyBorder="1" applyAlignment="1">
      <alignment horizontal="left" vertical="center" indent="1"/>
    </xf>
    <xf numFmtId="0" fontId="0" fillId="0" borderId="14" xfId="0" applyBorder="1" applyAlignment="1">
      <alignment vertical="center"/>
    </xf>
    <xf numFmtId="180" fontId="0" fillId="0" borderId="14" xfId="0" applyNumberFormat="1" applyBorder="1" applyAlignment="1">
      <alignment vertical="center"/>
    </xf>
    <xf numFmtId="41" fontId="0" fillId="0" borderId="14" xfId="48" applyFont="1" applyBorder="1" applyAlignment="1">
      <alignment vertical="center"/>
    </xf>
    <xf numFmtId="180" fontId="0" fillId="24" borderId="13" xfId="0" applyNumberFormat="1" applyFill="1" applyBorder="1" applyAlignment="1">
      <alignment vertical="center"/>
    </xf>
    <xf numFmtId="41" fontId="11" fillId="24" borderId="13" xfId="48" applyNumberFormat="1" applyFont="1" applyFill="1" applyBorder="1" applyAlignment="1">
      <alignment vertical="center"/>
    </xf>
    <xf numFmtId="0" fontId="11" fillId="24" borderId="12" xfId="0" applyFont="1" applyFill="1" applyBorder="1"/>
    <xf numFmtId="0" fontId="8" fillId="24" borderId="12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0" fillId="24" borderId="12" xfId="0" applyFill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5" fillId="28" borderId="12" xfId="0" applyFont="1" applyFill="1" applyBorder="1" applyAlignment="1">
      <alignment horizontal="center" vertical="center"/>
    </xf>
    <xf numFmtId="0" fontId="11" fillId="30" borderId="12" xfId="0" applyFont="1" applyFill="1" applyBorder="1"/>
    <xf numFmtId="0" fontId="2" fillId="30" borderId="12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189" fontId="1" fillId="28" borderId="16" xfId="48" applyNumberFormat="1" applyFont="1" applyFill="1" applyBorder="1" applyAlignment="1">
      <alignment horizontal="center" vertical="center"/>
    </xf>
    <xf numFmtId="0" fontId="0" fillId="28" borderId="0" xfId="0" applyFill="1" applyAlignment="1">
      <alignment vertical="center"/>
    </xf>
    <xf numFmtId="0" fontId="1" fillId="31" borderId="17" xfId="0" applyFont="1" applyFill="1" applyBorder="1" applyAlignment="1">
      <alignment horizontal="center" vertical="center" wrapText="1"/>
    </xf>
    <xf numFmtId="0" fontId="1" fillId="31" borderId="13" xfId="0" applyFont="1" applyFill="1" applyBorder="1" applyAlignment="1">
      <alignment horizontal="center" vertical="center" wrapText="1"/>
    </xf>
    <xf numFmtId="0" fontId="1" fillId="31" borderId="18" xfId="0" applyFont="1" applyFill="1" applyBorder="1" applyAlignment="1">
      <alignment horizontal="center" vertical="center" wrapText="1"/>
    </xf>
    <xf numFmtId="41" fontId="1" fillId="31" borderId="19" xfId="48" applyFont="1" applyFill="1" applyBorder="1" applyAlignment="1">
      <alignment horizontal="center" vertical="center"/>
    </xf>
    <xf numFmtId="41" fontId="1" fillId="31" borderId="20" xfId="48" applyFont="1" applyFill="1" applyBorder="1" applyAlignment="1">
      <alignment horizontal="center" vertical="center"/>
    </xf>
    <xf numFmtId="41" fontId="1" fillId="31" borderId="21" xfId="48" applyFont="1" applyFill="1" applyBorder="1" applyAlignment="1">
      <alignment horizontal="center" vertical="center"/>
    </xf>
    <xf numFmtId="41" fontId="1" fillId="31" borderId="22" xfId="41" applyNumberFormat="1" applyFont="1" applyFill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1" fillId="28" borderId="23" xfId="0" applyFont="1" applyFill="1" applyBorder="1" applyAlignment="1">
      <alignment horizontal="center" vertical="center" wrapText="1"/>
    </xf>
    <xf numFmtId="41" fontId="1" fillId="24" borderId="19" xfId="48" applyFont="1" applyFill="1" applyBorder="1" applyAlignment="1">
      <alignment vertical="center"/>
    </xf>
    <xf numFmtId="41" fontId="1" fillId="24" borderId="20" xfId="48" applyFont="1" applyFill="1" applyBorder="1" applyAlignment="1">
      <alignment vertical="center"/>
    </xf>
    <xf numFmtId="41" fontId="1" fillId="24" borderId="21" xfId="48" applyFont="1" applyFill="1" applyBorder="1" applyAlignment="1">
      <alignment horizontal="center" vertical="center"/>
    </xf>
    <xf numFmtId="41" fontId="1" fillId="24" borderId="22" xfId="4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28" borderId="12" xfId="0" applyFont="1" applyFill="1" applyBorder="1" applyAlignment="1">
      <alignment horizontal="center" vertical="center"/>
    </xf>
    <xf numFmtId="0" fontId="8" fillId="28" borderId="12" xfId="0" applyFont="1" applyFill="1" applyBorder="1" applyAlignment="1">
      <alignment vertical="center"/>
    </xf>
    <xf numFmtId="14" fontId="8" fillId="28" borderId="12" xfId="0" quotePrefix="1" applyNumberFormat="1" applyFont="1" applyFill="1" applyBorder="1" applyAlignment="1">
      <alignment horizontal="center" vertical="center"/>
    </xf>
    <xf numFmtId="179" fontId="8" fillId="28" borderId="12" xfId="0" applyNumberFormat="1" applyFont="1" applyFill="1" applyBorder="1" applyAlignment="1">
      <alignment horizontal="center" vertical="center"/>
    </xf>
    <xf numFmtId="182" fontId="8" fillId="28" borderId="12" xfId="48" applyNumberFormat="1" applyFont="1" applyFill="1" applyBorder="1" applyAlignment="1">
      <alignment horizontal="center" vertical="center"/>
    </xf>
    <xf numFmtId="0" fontId="8" fillId="31" borderId="24" xfId="0" applyFont="1" applyFill="1" applyBorder="1" applyAlignment="1">
      <alignment horizontal="center" vertical="center"/>
    </xf>
    <xf numFmtId="9" fontId="8" fillId="31" borderId="12" xfId="0" applyNumberFormat="1" applyFont="1" applyFill="1" applyBorder="1" applyAlignment="1">
      <alignment horizontal="center" vertical="center"/>
    </xf>
    <xf numFmtId="179" fontId="8" fillId="31" borderId="12" xfId="0" applyNumberFormat="1" applyFont="1" applyFill="1" applyBorder="1" applyAlignment="1">
      <alignment horizontal="center" vertical="center"/>
    </xf>
    <xf numFmtId="0" fontId="8" fillId="31" borderId="12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179" fontId="8" fillId="0" borderId="12" xfId="0" applyNumberFormat="1" applyFont="1" applyBorder="1" applyAlignment="1">
      <alignment horizontal="center" vertical="center"/>
    </xf>
    <xf numFmtId="0" fontId="0" fillId="28" borderId="12" xfId="0" applyFill="1" applyBorder="1" applyAlignment="1">
      <alignment vertical="center"/>
    </xf>
    <xf numFmtId="14" fontId="8" fillId="28" borderId="12" xfId="0" quotePrefix="1" applyNumberFormat="1" applyFont="1" applyFill="1" applyBorder="1" applyAlignment="1">
      <alignment vertical="center"/>
    </xf>
    <xf numFmtId="178" fontId="0" fillId="28" borderId="12" xfId="0" applyNumberFormat="1" applyFill="1" applyBorder="1" applyAlignment="1">
      <alignment horizontal="center" vertical="center"/>
    </xf>
    <xf numFmtId="182" fontId="12" fillId="0" borderId="15" xfId="48" applyNumberFormat="1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5" fillId="28" borderId="12" xfId="0" applyFont="1" applyFill="1" applyBorder="1" applyAlignment="1">
      <alignment horizontal="center" vertical="center" wrapText="1"/>
    </xf>
    <xf numFmtId="41" fontId="6" fillId="28" borderId="12" xfId="0" applyNumberFormat="1" applyFont="1" applyFill="1" applyBorder="1" applyAlignment="1">
      <alignment horizontal="center" vertical="center"/>
    </xf>
    <xf numFmtId="1" fontId="6" fillId="28" borderId="12" xfId="0" applyNumberFormat="1" applyFont="1" applyFill="1" applyBorder="1" applyAlignment="1">
      <alignment horizontal="center" vertical="center"/>
    </xf>
    <xf numFmtId="41" fontId="5" fillId="28" borderId="12" xfId="48" applyNumberFormat="1" applyFont="1" applyFill="1" applyBorder="1" applyAlignment="1">
      <alignment horizontal="center" vertical="center"/>
    </xf>
    <xf numFmtId="0" fontId="5" fillId="28" borderId="25" xfId="0" applyFont="1" applyFill="1" applyBorder="1" applyAlignment="1">
      <alignment horizontal="center" vertical="center"/>
    </xf>
    <xf numFmtId="0" fontId="5" fillId="28" borderId="21" xfId="0" applyFont="1" applyFill="1" applyBorder="1" applyAlignment="1">
      <alignment horizontal="center" vertical="center"/>
    </xf>
    <xf numFmtId="41" fontId="6" fillId="28" borderId="21" xfId="0" applyNumberFormat="1" applyFont="1" applyFill="1" applyBorder="1" applyAlignment="1">
      <alignment horizontal="center" vertical="center"/>
    </xf>
    <xf numFmtId="1" fontId="6" fillId="28" borderId="21" xfId="0" applyNumberFormat="1" applyFont="1" applyFill="1" applyBorder="1" applyAlignment="1">
      <alignment horizontal="center" vertical="center"/>
    </xf>
    <xf numFmtId="41" fontId="5" fillId="28" borderId="21" xfId="48" applyNumberFormat="1" applyFont="1" applyFill="1" applyBorder="1" applyAlignment="1">
      <alignment horizontal="center" vertical="center"/>
    </xf>
    <xf numFmtId="0" fontId="5" fillId="28" borderId="26" xfId="0" applyFont="1" applyFill="1" applyBorder="1" applyAlignment="1">
      <alignment horizontal="center" vertical="center"/>
    </xf>
    <xf numFmtId="0" fontId="0" fillId="28" borderId="12" xfId="0" applyFill="1" applyBorder="1" applyAlignment="1">
      <alignment horizontal="center" vertical="center" wrapText="1"/>
    </xf>
    <xf numFmtId="0" fontId="0" fillId="24" borderId="12" xfId="0" applyFill="1" applyBorder="1" applyAlignment="1">
      <alignment horizontal="center" vertical="center" wrapText="1"/>
    </xf>
    <xf numFmtId="41" fontId="0" fillId="24" borderId="12" xfId="0" applyNumberFormat="1" applyFill="1" applyBorder="1" applyAlignment="1">
      <alignment horizontal="center" vertical="center"/>
    </xf>
    <xf numFmtId="41" fontId="2" fillId="24" borderId="12" xfId="48" applyFont="1" applyFill="1" applyBorder="1" applyAlignment="1">
      <alignment horizontal="center" vertical="center"/>
    </xf>
    <xf numFmtId="181" fontId="2" fillId="24" borderId="12" xfId="0" applyNumberFormat="1" applyFont="1" applyFill="1" applyBorder="1" applyAlignment="1">
      <alignment horizontal="center" vertical="center"/>
    </xf>
    <xf numFmtId="0" fontId="9" fillId="24" borderId="0" xfId="0" applyFont="1" applyFill="1" applyAlignment="1">
      <alignment vertical="center"/>
    </xf>
    <xf numFmtId="0" fontId="0" fillId="24" borderId="0" xfId="0" applyFill="1" applyAlignment="1">
      <alignment vertical="center"/>
    </xf>
    <xf numFmtId="0" fontId="2" fillId="0" borderId="13" xfId="0" applyFont="1" applyBorder="1" applyAlignment="1">
      <alignment horizontal="center" vertical="center" textRotation="255"/>
    </xf>
    <xf numFmtId="41" fontId="0" fillId="25" borderId="12" xfId="0" applyNumberFormat="1" applyFill="1" applyBorder="1" applyAlignment="1">
      <alignment horizontal="center" vertical="center"/>
    </xf>
    <xf numFmtId="41" fontId="2" fillId="25" borderId="12" xfId="48" applyFont="1" applyFill="1" applyBorder="1" applyAlignment="1">
      <alignment horizontal="center" vertical="center"/>
    </xf>
    <xf numFmtId="181" fontId="2" fillId="25" borderId="12" xfId="0" applyNumberFormat="1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0" fontId="5" fillId="32" borderId="12" xfId="0" applyFont="1" applyFill="1" applyBorder="1" applyAlignment="1">
      <alignment horizontal="center" vertical="center" wrapText="1"/>
    </xf>
    <xf numFmtId="0" fontId="5" fillId="28" borderId="27" xfId="0" applyFont="1" applyFill="1" applyBorder="1" applyAlignment="1">
      <alignment horizontal="center" vertical="center" textRotation="255"/>
    </xf>
    <xf numFmtId="0" fontId="5" fillId="28" borderId="27" xfId="0" applyFont="1" applyFill="1" applyBorder="1" applyAlignment="1">
      <alignment horizontal="center" vertical="center"/>
    </xf>
    <xf numFmtId="41" fontId="5" fillId="28" borderId="27" xfId="48" applyFont="1" applyFill="1" applyBorder="1" applyAlignment="1">
      <alignment horizontal="center" vertical="center"/>
    </xf>
    <xf numFmtId="4" fontId="5" fillId="28" borderId="27" xfId="0" applyNumberFormat="1" applyFont="1" applyFill="1" applyBorder="1" applyAlignment="1">
      <alignment horizontal="center" vertical="center"/>
    </xf>
    <xf numFmtId="2" fontId="5" fillId="28" borderId="27" xfId="0" applyNumberFormat="1" applyFont="1" applyFill="1" applyBorder="1" applyAlignment="1">
      <alignment horizontal="center" vertical="center"/>
    </xf>
    <xf numFmtId="4" fontId="6" fillId="28" borderId="28" xfId="0" applyNumberFormat="1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24" borderId="25" xfId="0" applyFill="1" applyBorder="1" applyAlignment="1">
      <alignment horizontal="center" vertical="center"/>
    </xf>
    <xf numFmtId="0" fontId="0" fillId="25" borderId="25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28" borderId="21" xfId="0" applyFill="1" applyBorder="1" applyAlignment="1">
      <alignment horizontal="center" vertical="center"/>
    </xf>
    <xf numFmtId="0" fontId="0" fillId="28" borderId="21" xfId="0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/>
    </xf>
    <xf numFmtId="0" fontId="11" fillId="25" borderId="13" xfId="0" applyFont="1" applyFill="1" applyBorder="1" applyAlignment="1">
      <alignment horizontal="center" vertical="center" wrapText="1"/>
    </xf>
    <xf numFmtId="0" fontId="11" fillId="26" borderId="13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1" fillId="25" borderId="14" xfId="0" applyFont="1" applyFill="1" applyBorder="1" applyAlignment="1">
      <alignment horizontal="center" vertical="center" wrapText="1"/>
    </xf>
    <xf numFmtId="0" fontId="11" fillId="26" borderId="14" xfId="0" applyFont="1" applyFill="1" applyBorder="1" applyAlignment="1">
      <alignment horizontal="center" vertical="center"/>
    </xf>
    <xf numFmtId="190" fontId="2" fillId="0" borderId="12" xfId="0" applyNumberFormat="1" applyFont="1" applyBorder="1" applyAlignment="1">
      <alignment horizontal="center" vertical="center"/>
    </xf>
    <xf numFmtId="0" fontId="26" fillId="0" borderId="0" xfId="0" applyFont="1"/>
    <xf numFmtId="0" fontId="27" fillId="0" borderId="0" xfId="0" applyFont="1"/>
    <xf numFmtId="0" fontId="0" fillId="0" borderId="0" xfId="0" applyAlignment="1">
      <alignment horizontal="left"/>
    </xf>
    <xf numFmtId="0" fontId="0" fillId="30" borderId="0" xfId="0" applyFill="1" applyAlignment="1">
      <alignment vertical="center"/>
    </xf>
    <xf numFmtId="0" fontId="0" fillId="0" borderId="0" xfId="0" applyFill="1" applyAlignment="1">
      <alignment vertical="center"/>
    </xf>
    <xf numFmtId="0" fontId="2" fillId="33" borderId="0" xfId="0" applyFont="1" applyFill="1" applyAlignment="1">
      <alignment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1" fillId="0" borderId="0" xfId="0" applyFont="1"/>
    <xf numFmtId="0" fontId="8" fillId="31" borderId="15" xfId="0" applyFont="1" applyFill="1" applyBorder="1" applyAlignment="1">
      <alignment horizontal="center" vertical="center" textRotation="255" wrapText="1"/>
    </xf>
    <xf numFmtId="0" fontId="0" fillId="30" borderId="14" xfId="0" applyFill="1" applyBorder="1" applyAlignment="1">
      <alignment horizontal="center" vertical="center"/>
    </xf>
    <xf numFmtId="0" fontId="21" fillId="31" borderId="30" xfId="0" applyFont="1" applyFill="1" applyBorder="1" applyAlignment="1">
      <alignment horizontal="center" vertical="center" textRotation="255"/>
    </xf>
    <xf numFmtId="0" fontId="8" fillId="31" borderId="15" xfId="0" applyFont="1" applyFill="1" applyBorder="1" applyAlignment="1">
      <alignment horizontal="center" vertical="center" wrapText="1"/>
    </xf>
    <xf numFmtId="0" fontId="8" fillId="31" borderId="15" xfId="0" applyFont="1" applyFill="1" applyBorder="1" applyAlignment="1">
      <alignment horizontal="center" vertical="center"/>
    </xf>
    <xf numFmtId="0" fontId="0" fillId="31" borderId="12" xfId="0" applyFill="1" applyBorder="1" applyAlignment="1">
      <alignment horizontal="center" vertical="center"/>
    </xf>
    <xf numFmtId="0" fontId="0" fillId="31" borderId="12" xfId="0" applyFill="1" applyBorder="1" applyAlignment="1">
      <alignment horizontal="center" vertical="center" wrapText="1"/>
    </xf>
    <xf numFmtId="41" fontId="0" fillId="31" borderId="12" xfId="0" applyNumberFormat="1" applyFill="1" applyBorder="1" applyAlignment="1">
      <alignment horizontal="center" vertical="center"/>
    </xf>
    <xf numFmtId="41" fontId="2" fillId="31" borderId="12" xfId="48" applyFont="1" applyFill="1" applyBorder="1" applyAlignment="1">
      <alignment horizontal="center" vertical="center"/>
    </xf>
    <xf numFmtId="181" fontId="2" fillId="31" borderId="12" xfId="0" applyNumberFormat="1" applyFont="1" applyFill="1" applyBorder="1" applyAlignment="1">
      <alignment horizontal="center" vertical="center"/>
    </xf>
    <xf numFmtId="0" fontId="0" fillId="31" borderId="25" xfId="0" applyFill="1" applyBorder="1" applyAlignment="1">
      <alignment horizontal="center" vertical="center"/>
    </xf>
    <xf numFmtId="0" fontId="37" fillId="33" borderId="0" xfId="0" applyFont="1" applyFill="1" applyAlignment="1">
      <alignment vertical="center"/>
    </xf>
    <xf numFmtId="0" fontId="21" fillId="24" borderId="12" xfId="0" applyFont="1" applyFill="1" applyBorder="1" applyAlignment="1">
      <alignment horizontal="center" vertical="center" wrapText="1"/>
    </xf>
    <xf numFmtId="0" fontId="55" fillId="0" borderId="12" xfId="0" applyFont="1" applyBorder="1" applyAlignment="1">
      <alignment horizontal="center" vertical="center" wrapText="1"/>
    </xf>
    <xf numFmtId="0" fontId="55" fillId="0" borderId="12" xfId="0" applyFont="1" applyBorder="1" applyAlignment="1">
      <alignment vertical="center" wrapText="1"/>
    </xf>
    <xf numFmtId="0" fontId="8" fillId="28" borderId="12" xfId="0" applyFont="1" applyFill="1" applyBorder="1" applyAlignment="1">
      <alignment horizontal="center" vertical="center" wrapText="1"/>
    </xf>
    <xf numFmtId="183" fontId="8" fillId="28" borderId="12" xfId="0" quotePrefix="1" applyNumberFormat="1" applyFont="1" applyFill="1" applyBorder="1" applyAlignment="1">
      <alignment horizontal="center" vertical="center"/>
    </xf>
    <xf numFmtId="191" fontId="8" fillId="28" borderId="12" xfId="0" quotePrefix="1" applyNumberFormat="1" applyFont="1" applyFill="1" applyBorder="1" applyAlignment="1">
      <alignment horizontal="center" vertical="center"/>
    </xf>
    <xf numFmtId="192" fontId="8" fillId="28" borderId="12" xfId="48" applyNumberFormat="1" applyFont="1" applyFill="1" applyBorder="1" applyAlignment="1">
      <alignment horizontal="center" vertical="center"/>
    </xf>
    <xf numFmtId="189" fontId="8" fillId="28" borderId="12" xfId="48" applyNumberFormat="1" applyFont="1" applyFill="1" applyBorder="1" applyAlignment="1">
      <alignment horizontal="center" vertical="center"/>
    </xf>
    <xf numFmtId="0" fontId="8" fillId="28" borderId="12" xfId="0" quotePrefix="1" applyNumberFormat="1" applyFont="1" applyFill="1" applyBorder="1" applyAlignment="1">
      <alignment horizontal="center" vertical="center"/>
    </xf>
    <xf numFmtId="184" fontId="8" fillId="28" borderId="12" xfId="48" applyNumberFormat="1" applyFont="1" applyFill="1" applyBorder="1" applyAlignment="1">
      <alignment horizontal="center" vertical="center"/>
    </xf>
    <xf numFmtId="189" fontId="12" fillId="0" borderId="15" xfId="48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0" fillId="0" borderId="0" xfId="0" applyFill="1"/>
    <xf numFmtId="0" fontId="8" fillId="31" borderId="15" xfId="0" applyFont="1" applyFill="1" applyBorder="1" applyAlignment="1">
      <alignment horizontal="center" vertical="center" wrapText="1" readingOrder="2"/>
    </xf>
    <xf numFmtId="0" fontId="11" fillId="0" borderId="0" xfId="0" applyFont="1" applyAlignment="1">
      <alignment horizontal="left" vertical="center"/>
    </xf>
    <xf numFmtId="0" fontId="0" fillId="0" borderId="0" xfId="0" applyBorder="1" applyAlignment="1">
      <alignment horizontal="center"/>
    </xf>
    <xf numFmtId="0" fontId="0" fillId="34" borderId="12" xfId="0" applyFill="1" applyBorder="1" applyAlignment="1">
      <alignment horizontal="center" vertical="center"/>
    </xf>
    <xf numFmtId="185" fontId="5" fillId="28" borderId="27" xfId="0" applyNumberFormat="1" applyFont="1" applyFill="1" applyBorder="1" applyAlignment="1">
      <alignment horizontal="center" vertical="center"/>
    </xf>
    <xf numFmtId="10" fontId="1" fillId="28" borderId="32" xfId="41" applyNumberFormat="1" applyFont="1" applyFill="1" applyBorder="1" applyAlignment="1">
      <alignment horizontal="center" vertical="center"/>
    </xf>
    <xf numFmtId="193" fontId="5" fillId="28" borderId="27" xfId="0" applyNumberFormat="1" applyFont="1" applyFill="1" applyBorder="1" applyAlignment="1">
      <alignment horizontal="center" vertical="center"/>
    </xf>
    <xf numFmtId="0" fontId="8" fillId="31" borderId="33" xfId="0" applyFont="1" applyFill="1" applyBorder="1" applyAlignment="1">
      <alignment horizontal="center" vertical="center" wrapText="1"/>
    </xf>
    <xf numFmtId="0" fontId="0" fillId="33" borderId="0" xfId="0" applyFill="1" applyAlignment="1"/>
    <xf numFmtId="0" fontId="4" fillId="0" borderId="0" xfId="0" applyFont="1" applyBorder="1" applyAlignment="1">
      <alignment horizontal="left" vertical="center"/>
    </xf>
    <xf numFmtId="0" fontId="8" fillId="31" borderId="33" xfId="0" applyFont="1" applyFill="1" applyBorder="1" applyAlignment="1">
      <alignment vertical="center" wrapText="1"/>
    </xf>
    <xf numFmtId="0" fontId="73" fillId="31" borderId="33" xfId="0" applyFont="1" applyFill="1" applyBorder="1" applyAlignment="1">
      <alignment vertical="center" textRotation="255" wrapText="1"/>
    </xf>
    <xf numFmtId="0" fontId="74" fillId="31" borderId="15" xfId="0" applyFont="1" applyFill="1" applyBorder="1" applyAlignment="1">
      <alignment horizontal="center" vertical="center" wrapText="1"/>
    </xf>
    <xf numFmtId="0" fontId="0" fillId="33" borderId="0" xfId="0" applyFill="1" applyAlignment="1">
      <alignment vertical="center"/>
    </xf>
    <xf numFmtId="0" fontId="0" fillId="35" borderId="0" xfId="0" applyFill="1"/>
    <xf numFmtId="0" fontId="0" fillId="30" borderId="14" xfId="0" applyFill="1" applyBorder="1" applyAlignment="1">
      <alignment horizontal="center" vertical="center" wrapText="1"/>
    </xf>
    <xf numFmtId="9" fontId="11" fillId="0" borderId="12" xfId="0" applyNumberFormat="1" applyFont="1" applyBorder="1" applyAlignment="1">
      <alignment vertical="center"/>
    </xf>
    <xf numFmtId="0" fontId="75" fillId="0" borderId="0" xfId="0" applyFont="1" applyAlignment="1">
      <alignment vertical="center"/>
    </xf>
    <xf numFmtId="0" fontId="8" fillId="31" borderId="27" xfId="0" applyFont="1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193" fontId="11" fillId="0" borderId="12" xfId="0" applyNumberFormat="1" applyFont="1" applyBorder="1" applyAlignment="1">
      <alignment horizontal="center" vertical="center"/>
    </xf>
    <xf numFmtId="185" fontId="5" fillId="28" borderId="34" xfId="0" applyNumberFormat="1" applyFont="1" applyFill="1" applyBorder="1" applyAlignment="1">
      <alignment horizontal="center" vertical="center"/>
    </xf>
    <xf numFmtId="0" fontId="5" fillId="28" borderId="31" xfId="0" applyFont="1" applyFill="1" applyBorder="1" applyAlignment="1">
      <alignment horizontal="center" vertical="center"/>
    </xf>
    <xf numFmtId="0" fontId="5" fillId="28" borderId="22" xfId="0" applyFont="1" applyFill="1" applyBorder="1" applyAlignment="1">
      <alignment horizontal="center" vertical="center"/>
    </xf>
    <xf numFmtId="0" fontId="76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77" fillId="0" borderId="0" xfId="0" applyFont="1"/>
    <xf numFmtId="0" fontId="0" fillId="0" borderId="0" xfId="0" applyFill="1" applyBorder="1" applyAlignment="1">
      <alignment horizontal="center" vertical="center"/>
    </xf>
    <xf numFmtId="14" fontId="0" fillId="0" borderId="0" xfId="0" applyNumberFormat="1"/>
    <xf numFmtId="55" fontId="0" fillId="0" borderId="0" xfId="0" applyNumberFormat="1" applyFill="1" applyBorder="1" applyAlignment="1">
      <alignment horizontal="center" vertical="center"/>
    </xf>
    <xf numFmtId="183" fontId="0" fillId="0" borderId="0" xfId="0" applyNumberFormat="1" applyFill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12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7" fillId="0" borderId="0" xfId="0" applyFont="1" applyAlignment="1">
      <alignment horizontal="left" vertical="center"/>
    </xf>
    <xf numFmtId="0" fontId="0" fillId="33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28" fillId="33" borderId="0" xfId="0" applyFont="1" applyFill="1" applyAlignment="1">
      <alignment vertical="center"/>
    </xf>
    <xf numFmtId="0" fontId="0" fillId="33" borderId="0" xfId="0" applyFont="1" applyFill="1" applyAlignment="1">
      <alignment vertical="center"/>
    </xf>
    <xf numFmtId="0" fontId="68" fillId="0" borderId="0" xfId="0" applyFont="1" applyAlignment="1">
      <alignment vertical="center"/>
    </xf>
    <xf numFmtId="0" fontId="69" fillId="0" borderId="0" xfId="0" applyFont="1" applyBorder="1" applyAlignment="1">
      <alignment vertical="center"/>
    </xf>
    <xf numFmtId="0" fontId="69" fillId="0" borderId="0" xfId="0" applyFont="1" applyAlignment="1">
      <alignment vertical="center"/>
    </xf>
    <xf numFmtId="0" fontId="69" fillId="0" borderId="0" xfId="0" applyFont="1" applyFill="1" applyAlignment="1">
      <alignment vertical="center"/>
    </xf>
    <xf numFmtId="0" fontId="69" fillId="33" borderId="0" xfId="0" applyFont="1" applyFill="1" applyAlignment="1">
      <alignment vertical="center"/>
    </xf>
    <xf numFmtId="0" fontId="0" fillId="33" borderId="0" xfId="0" applyFill="1" applyAlignment="1">
      <alignment horizontal="center"/>
    </xf>
    <xf numFmtId="0" fontId="0" fillId="33" borderId="0" xfId="0" applyFont="1" applyFill="1" applyAlignment="1">
      <alignment horizontal="right" vertical="center"/>
    </xf>
    <xf numFmtId="0" fontId="0" fillId="0" borderId="0" xfId="0" applyAlignment="1"/>
    <xf numFmtId="0" fontId="0" fillId="30" borderId="0" xfId="0" applyFill="1" applyAlignment="1"/>
    <xf numFmtId="0" fontId="0" fillId="30" borderId="0" xfId="0" applyFill="1" applyAlignment="1">
      <alignment horizontal="left"/>
    </xf>
    <xf numFmtId="0" fontId="29" fillId="0" borderId="0" xfId="0" applyFont="1" applyAlignment="1">
      <alignment vertical="center"/>
    </xf>
    <xf numFmtId="9" fontId="11" fillId="0" borderId="12" xfId="0" applyNumberFormat="1" applyFont="1" applyBorder="1" applyAlignment="1">
      <alignment horizontal="right" vertical="center"/>
    </xf>
    <xf numFmtId="9" fontId="0" fillId="0" borderId="12" xfId="41" applyFont="1" applyBorder="1" applyAlignment="1">
      <alignment vertical="center"/>
    </xf>
    <xf numFmtId="9" fontId="0" fillId="0" borderId="12" xfId="41" applyFont="1" applyBorder="1" applyAlignment="1">
      <alignment horizontal="center" vertical="center"/>
    </xf>
    <xf numFmtId="0" fontId="0" fillId="0" borderId="12" xfId="0" quotePrefix="1" applyBorder="1" applyAlignment="1">
      <alignment horizontal="center" vertical="center"/>
    </xf>
    <xf numFmtId="195" fontId="0" fillId="0" borderId="12" xfId="0" applyNumberFormat="1" applyBorder="1" applyAlignment="1">
      <alignment horizontal="center" vertical="center"/>
    </xf>
    <xf numFmtId="195" fontId="0" fillId="0" borderId="12" xfId="0" applyNumberFormat="1" applyBorder="1" applyAlignment="1">
      <alignment horizontal="center" vertical="center" wrapText="1"/>
    </xf>
    <xf numFmtId="0" fontId="0" fillId="0" borderId="24" xfId="0" applyBorder="1" applyAlignment="1">
      <alignment vertical="center"/>
    </xf>
    <xf numFmtId="14" fontId="0" fillId="0" borderId="24" xfId="0" applyNumberFormat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horizontal="center" vertical="center"/>
    </xf>
    <xf numFmtId="185" fontId="0" fillId="0" borderId="12" xfId="0" applyNumberFormat="1" applyBorder="1" applyAlignment="1">
      <alignment horizontal="center" vertical="center"/>
    </xf>
    <xf numFmtId="0" fontId="0" fillId="24" borderId="31" xfId="0" applyFill="1" applyBorder="1" applyAlignment="1">
      <alignment vertical="center"/>
    </xf>
    <xf numFmtId="196" fontId="0" fillId="0" borderId="12" xfId="0" applyNumberFormat="1" applyBorder="1" applyAlignment="1">
      <alignment horizontal="center" vertical="center"/>
    </xf>
    <xf numFmtId="182" fontId="2" fillId="0" borderId="12" xfId="48" applyNumberFormat="1" applyBorder="1" applyAlignment="1">
      <alignment horizontal="right" vertical="center"/>
    </xf>
    <xf numFmtId="182" fontId="0" fillId="0" borderId="12" xfId="0" applyNumberFormat="1" applyBorder="1" applyAlignment="1">
      <alignment horizontal="right" vertical="center"/>
    </xf>
    <xf numFmtId="190" fontId="12" fillId="0" borderId="16" xfId="0" applyNumberFormat="1" applyFont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193" fontId="6" fillId="28" borderId="27" xfId="0" applyNumberFormat="1" applyFont="1" applyFill="1" applyBorder="1" applyAlignment="1">
      <alignment horizontal="center" vertical="center"/>
    </xf>
    <xf numFmtId="193" fontId="5" fillId="28" borderId="12" xfId="0" applyNumberFormat="1" applyFont="1" applyFill="1" applyBorder="1" applyAlignment="1">
      <alignment horizontal="center" vertical="center"/>
    </xf>
    <xf numFmtId="193" fontId="5" fillId="28" borderId="2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38" xfId="0" applyBorder="1" applyAlignment="1">
      <alignment horizontal="center" vertical="center"/>
    </xf>
    <xf numFmtId="14" fontId="0" fillId="0" borderId="18" xfId="0" applyNumberFormat="1" applyBorder="1" applyAlignment="1">
      <alignment horizontal="center" vertical="center"/>
    </xf>
    <xf numFmtId="14" fontId="0" fillId="0" borderId="37" xfId="0" applyNumberFormat="1" applyBorder="1" applyAlignment="1">
      <alignment horizontal="center" vertical="center"/>
    </xf>
    <xf numFmtId="185" fontId="0" fillId="0" borderId="1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0" fontId="0" fillId="0" borderId="2" xfId="0" applyBorder="1" applyAlignment="1">
      <alignment vertical="center"/>
    </xf>
    <xf numFmtId="2" fontId="0" fillId="0" borderId="33" xfId="0" applyNumberFormat="1" applyBorder="1" applyAlignment="1">
      <alignment horizontal="center" vertical="center"/>
    </xf>
    <xf numFmtId="2" fontId="11" fillId="0" borderId="16" xfId="0" applyNumberFormat="1" applyFont="1" applyBorder="1" applyAlignment="1">
      <alignment horizontal="center" vertical="center"/>
    </xf>
    <xf numFmtId="0" fontId="0" fillId="35" borderId="0" xfId="0" applyFill="1" applyAlignment="1">
      <alignment horizontal="center" vertical="center"/>
    </xf>
    <xf numFmtId="0" fontId="2" fillId="35" borderId="0" xfId="0" applyFont="1" applyFill="1" applyAlignment="1">
      <alignment vertical="center"/>
    </xf>
    <xf numFmtId="0" fontId="0" fillId="35" borderId="0" xfId="0" applyFont="1" applyFill="1" applyAlignment="1">
      <alignment vertical="center"/>
    </xf>
    <xf numFmtId="0" fontId="0" fillId="36" borderId="0" xfId="0" applyFill="1" applyAlignment="1">
      <alignment horizontal="center" vertical="center"/>
    </xf>
    <xf numFmtId="0" fontId="0" fillId="36" borderId="0" xfId="0" applyFill="1" applyAlignment="1">
      <alignment vertical="center"/>
    </xf>
    <xf numFmtId="0" fontId="0" fillId="36" borderId="0" xfId="0" applyFont="1" applyFill="1" applyAlignment="1">
      <alignment vertical="center"/>
    </xf>
    <xf numFmtId="0" fontId="2" fillId="36" borderId="0" xfId="0" applyFont="1" applyFill="1" applyAlignment="1">
      <alignment vertical="center"/>
    </xf>
    <xf numFmtId="0" fontId="0" fillId="0" borderId="12" xfId="0" applyFont="1" applyBorder="1" applyAlignment="1">
      <alignment horizontal="center" vertical="center" wrapText="1"/>
    </xf>
    <xf numFmtId="0" fontId="78" fillId="0" borderId="0" xfId="0" applyFont="1"/>
    <xf numFmtId="0" fontId="0" fillId="0" borderId="0" xfId="0" applyBorder="1" applyAlignment="1">
      <alignment horizontal="right" vertical="center"/>
    </xf>
    <xf numFmtId="14" fontId="0" fillId="0" borderId="0" xfId="0" applyNumberFormat="1" applyBorder="1" applyAlignment="1">
      <alignment vertical="center"/>
    </xf>
    <xf numFmtId="0" fontId="0" fillId="0" borderId="3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35" fillId="36" borderId="0" xfId="0" applyFont="1" applyFill="1" applyAlignment="1">
      <alignment vertical="center"/>
    </xf>
    <xf numFmtId="0" fontId="0" fillId="36" borderId="0" xfId="0" applyFill="1"/>
    <xf numFmtId="0" fontId="0" fillId="36" borderId="0" xfId="0" applyFill="1" applyAlignment="1">
      <alignment horizontal="left"/>
    </xf>
    <xf numFmtId="14" fontId="0" fillId="0" borderId="3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71" fillId="0" borderId="0" xfId="0" applyFont="1" applyAlignment="1">
      <alignment vertical="center"/>
    </xf>
    <xf numFmtId="14" fontId="0" fillId="0" borderId="15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35" fillId="37" borderId="0" xfId="0" applyFont="1" applyFill="1" applyAlignment="1">
      <alignment vertical="center"/>
    </xf>
    <xf numFmtId="0" fontId="36" fillId="37" borderId="0" xfId="0" applyFont="1" applyFill="1"/>
    <xf numFmtId="0" fontId="0" fillId="37" borderId="0" xfId="0" applyFill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14" fillId="0" borderId="0" xfId="0" applyNumberFormat="1" applyFont="1" applyAlignment="1">
      <alignment vertical="center"/>
    </xf>
    <xf numFmtId="0" fontId="81" fillId="37" borderId="0" xfId="0" applyFont="1" applyFill="1" applyAlignment="1">
      <alignment vertical="center"/>
    </xf>
    <xf numFmtId="0" fontId="0" fillId="37" borderId="0" xfId="0" applyFill="1" applyAlignment="1">
      <alignment vertical="center"/>
    </xf>
    <xf numFmtId="0" fontId="82" fillId="37" borderId="0" xfId="0" applyFont="1" applyFill="1" applyAlignment="1">
      <alignment vertical="center"/>
    </xf>
    <xf numFmtId="0" fontId="83" fillId="37" borderId="12" xfId="0" applyFont="1" applyFill="1" applyBorder="1" applyAlignment="1">
      <alignment horizontal="center" vertical="center" wrapText="1"/>
    </xf>
    <xf numFmtId="0" fontId="85" fillId="37" borderId="12" xfId="0" applyFont="1" applyFill="1" applyBorder="1" applyAlignment="1">
      <alignment horizontal="center" vertical="center" wrapText="1"/>
    </xf>
    <xf numFmtId="0" fontId="0" fillId="37" borderId="0" xfId="0" applyFill="1" applyAlignment="1">
      <alignment horizontal="left" vertical="center"/>
    </xf>
    <xf numFmtId="0" fontId="0" fillId="37" borderId="0" xfId="0" applyFill="1" applyAlignment="1">
      <alignment horizontal="center" vertical="center"/>
    </xf>
    <xf numFmtId="0" fontId="85" fillId="37" borderId="80" xfId="0" applyFont="1" applyFill="1" applyBorder="1" applyAlignment="1">
      <alignment horizontal="center" vertical="center" wrapText="1"/>
    </xf>
    <xf numFmtId="0" fontId="85" fillId="37" borderId="81" xfId="0" applyFont="1" applyFill="1" applyBorder="1" applyAlignment="1">
      <alignment horizontal="center" vertical="center" wrapText="1"/>
    </xf>
    <xf numFmtId="0" fontId="83" fillId="37" borderId="82" xfId="0" applyFont="1" applyFill="1" applyBorder="1" applyAlignment="1">
      <alignment horizontal="center" vertical="center" wrapText="1"/>
    </xf>
    <xf numFmtId="0" fontId="85" fillId="37" borderId="82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8" fillId="33" borderId="0" xfId="0" applyFont="1" applyFill="1" applyAlignment="1">
      <alignment horizontal="left" vertical="center" wrapText="1"/>
    </xf>
    <xf numFmtId="0" fontId="12" fillId="36" borderId="0" xfId="0" applyFont="1" applyFill="1" applyAlignment="1">
      <alignment horizontal="left" vertical="center" wrapText="1"/>
    </xf>
    <xf numFmtId="0" fontId="79" fillId="0" borderId="0" xfId="0" applyFont="1" applyAlignment="1">
      <alignment horizontal="center" vertical="top"/>
    </xf>
    <xf numFmtId="0" fontId="80" fillId="36" borderId="0" xfId="0" applyFont="1" applyFill="1" applyAlignment="1">
      <alignment horizontal="center" vertical="top"/>
    </xf>
    <xf numFmtId="0" fontId="14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left" vertical="center"/>
    </xf>
    <xf numFmtId="188" fontId="7" fillId="0" borderId="0" xfId="0" applyNumberFormat="1" applyFont="1" applyAlignment="1">
      <alignment horizontal="left" vertical="center"/>
    </xf>
    <xf numFmtId="0" fontId="7" fillId="25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14" fillId="0" borderId="12" xfId="0" applyFont="1" applyBorder="1" applyAlignment="1">
      <alignment horizontal="center" vertical="center"/>
    </xf>
    <xf numFmtId="0" fontId="69" fillId="0" borderId="0" xfId="0" applyFont="1" applyAlignment="1">
      <alignment horizontal="left" vertical="center"/>
    </xf>
    <xf numFmtId="0" fontId="69" fillId="33" borderId="0" xfId="0" applyFont="1" applyFill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/>
    </xf>
    <xf numFmtId="0" fontId="14" fillId="0" borderId="0" xfId="0" quotePrefix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31" borderId="42" xfId="0" applyFont="1" applyFill="1" applyBorder="1" applyAlignment="1">
      <alignment horizontal="center" vertical="center"/>
    </xf>
    <xf numFmtId="0" fontId="8" fillId="31" borderId="27" xfId="0" applyFont="1" applyFill="1" applyBorder="1" applyAlignment="1">
      <alignment horizontal="center" vertical="center"/>
    </xf>
    <xf numFmtId="0" fontId="8" fillId="31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30" borderId="0" xfId="0" applyFill="1" applyAlignment="1">
      <alignment horizontal="left" indent="1"/>
    </xf>
    <xf numFmtId="0" fontId="6" fillId="31" borderId="53" xfId="0" applyFont="1" applyFill="1" applyBorder="1" applyAlignment="1">
      <alignment horizontal="center" vertical="center" wrapText="1"/>
    </xf>
    <xf numFmtId="0" fontId="8" fillId="31" borderId="33" xfId="0" applyFont="1" applyFill="1" applyBorder="1" applyAlignment="1">
      <alignment horizontal="center" vertical="center" wrapText="1"/>
    </xf>
    <xf numFmtId="0" fontId="0" fillId="33" borderId="0" xfId="0" applyFill="1" applyAlignment="1">
      <alignment horizontal="center"/>
    </xf>
    <xf numFmtId="0" fontId="8" fillId="31" borderId="53" xfId="0" applyFont="1" applyFill="1" applyBorder="1" applyAlignment="1">
      <alignment horizontal="center" vertical="center" wrapText="1"/>
    </xf>
    <xf numFmtId="0" fontId="6" fillId="31" borderId="42" xfId="0" applyFont="1" applyFill="1" applyBorder="1" applyAlignment="1">
      <alignment horizontal="center" vertical="center" textRotation="255"/>
    </xf>
    <xf numFmtId="0" fontId="6" fillId="31" borderId="43" xfId="0" applyFont="1" applyFill="1" applyBorder="1" applyAlignment="1">
      <alignment horizontal="center" vertical="center" textRotation="255"/>
    </xf>
    <xf numFmtId="0" fontId="6" fillId="31" borderId="19" xfId="0" applyFont="1" applyFill="1" applyBorder="1" applyAlignment="1">
      <alignment horizontal="center" vertical="center" textRotation="255"/>
    </xf>
    <xf numFmtId="0" fontId="4" fillId="0" borderId="44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center"/>
    </xf>
    <xf numFmtId="193" fontId="5" fillId="28" borderId="46" xfId="0" applyNumberFormat="1" applyFont="1" applyFill="1" applyBorder="1" applyAlignment="1">
      <alignment horizontal="center" vertical="center"/>
    </xf>
    <xf numFmtId="193" fontId="5" fillId="28" borderId="47" xfId="0" applyNumberFormat="1" applyFont="1" applyFill="1" applyBorder="1" applyAlignment="1">
      <alignment horizontal="center" vertical="center"/>
    </xf>
    <xf numFmtId="193" fontId="5" fillId="28" borderId="48" xfId="0" applyNumberFormat="1" applyFont="1" applyFill="1" applyBorder="1" applyAlignment="1">
      <alignment horizontal="center" vertical="center"/>
    </xf>
    <xf numFmtId="193" fontId="5" fillId="28" borderId="49" xfId="0" applyNumberFormat="1" applyFont="1" applyFill="1" applyBorder="1" applyAlignment="1">
      <alignment horizontal="center" vertical="center"/>
    </xf>
    <xf numFmtId="193" fontId="5" fillId="28" borderId="50" xfId="0" applyNumberFormat="1" applyFont="1" applyFill="1" applyBorder="1" applyAlignment="1">
      <alignment horizontal="center" vertical="center"/>
    </xf>
    <xf numFmtId="193" fontId="5" fillId="28" borderId="51" xfId="0" applyNumberFormat="1" applyFont="1" applyFill="1" applyBorder="1" applyAlignment="1">
      <alignment horizontal="center" vertical="center"/>
    </xf>
    <xf numFmtId="0" fontId="5" fillId="33" borderId="12" xfId="0" applyFont="1" applyFill="1" applyBorder="1" applyAlignment="1">
      <alignment horizontal="center" vertical="center" textRotation="255"/>
    </xf>
    <xf numFmtId="193" fontId="5" fillId="28" borderId="15" xfId="0" applyNumberFormat="1" applyFont="1" applyFill="1" applyBorder="1" applyAlignment="1">
      <alignment horizontal="center" vertical="center"/>
    </xf>
    <xf numFmtId="193" fontId="5" fillId="28" borderId="33" xfId="0" applyNumberFormat="1" applyFont="1" applyFill="1" applyBorder="1" applyAlignment="1">
      <alignment horizontal="center" vertical="center"/>
    </xf>
    <xf numFmtId="193" fontId="5" fillId="28" borderId="52" xfId="0" applyNumberFormat="1" applyFont="1" applyFill="1" applyBorder="1" applyAlignment="1">
      <alignment horizontal="center" vertical="center"/>
    </xf>
    <xf numFmtId="0" fontId="5" fillId="25" borderId="15" xfId="0" applyFont="1" applyFill="1" applyBorder="1" applyAlignment="1">
      <alignment horizontal="center" vertical="center" textRotation="255"/>
    </xf>
    <xf numFmtId="0" fontId="5" fillId="25" borderId="33" xfId="0" applyFont="1" applyFill="1" applyBorder="1" applyAlignment="1">
      <alignment horizontal="center" vertical="center" textRotation="255"/>
    </xf>
    <xf numFmtId="0" fontId="5" fillId="25" borderId="52" xfId="0" applyFont="1" applyFill="1" applyBorder="1" applyAlignment="1">
      <alignment horizontal="center" vertical="center" textRotation="255"/>
    </xf>
    <xf numFmtId="0" fontId="5" fillId="25" borderId="12" xfId="0" applyFont="1" applyFill="1" applyBorder="1" applyAlignment="1">
      <alignment horizontal="center" vertical="center" textRotation="255"/>
    </xf>
    <xf numFmtId="0" fontId="5" fillId="25" borderId="21" xfId="0" applyFont="1" applyFill="1" applyBorder="1" applyAlignment="1">
      <alignment horizontal="center" vertical="center" textRotation="255"/>
    </xf>
    <xf numFmtId="0" fontId="0" fillId="0" borderId="3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30" borderId="54" xfId="0" applyFill="1" applyBorder="1" applyAlignment="1">
      <alignment horizontal="center" vertical="center"/>
    </xf>
    <xf numFmtId="0" fontId="0" fillId="30" borderId="55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11" fillId="25" borderId="31" xfId="0" applyFont="1" applyFill="1" applyBorder="1" applyAlignment="1">
      <alignment horizontal="center" vertical="center" wrapText="1"/>
    </xf>
    <xf numFmtId="0" fontId="11" fillId="25" borderId="24" xfId="0" applyFont="1" applyFill="1" applyBorder="1" applyAlignment="1">
      <alignment horizontal="center" vertical="center" wrapText="1"/>
    </xf>
    <xf numFmtId="0" fontId="11" fillId="25" borderId="34" xfId="0" applyFont="1" applyFill="1" applyBorder="1" applyAlignment="1">
      <alignment horizontal="center" vertical="center"/>
    </xf>
    <xf numFmtId="0" fontId="11" fillId="25" borderId="65" xfId="0" applyFont="1" applyFill="1" applyBorder="1" applyAlignment="1">
      <alignment horizontal="center" vertical="center"/>
    </xf>
    <xf numFmtId="0" fontId="11" fillId="25" borderId="66" xfId="0" applyFont="1" applyFill="1" applyBorder="1" applyAlignment="1">
      <alignment horizontal="center" vertical="center"/>
    </xf>
    <xf numFmtId="0" fontId="11" fillId="25" borderId="15" xfId="0" applyFont="1" applyFill="1" applyBorder="1" applyAlignment="1">
      <alignment horizontal="center" vertical="center"/>
    </xf>
    <xf numFmtId="0" fontId="11" fillId="25" borderId="59" xfId="0" applyFont="1" applyFill="1" applyBorder="1" applyAlignment="1">
      <alignment horizontal="center" vertical="center"/>
    </xf>
    <xf numFmtId="0" fontId="11" fillId="25" borderId="15" xfId="0" applyFont="1" applyFill="1" applyBorder="1" applyAlignment="1">
      <alignment horizontal="center" vertical="center" wrapText="1"/>
    </xf>
    <xf numFmtId="0" fontId="0" fillId="25" borderId="56" xfId="0" applyFill="1" applyBorder="1" applyAlignment="1">
      <alignment horizontal="center" vertical="center" textRotation="255"/>
    </xf>
    <xf numFmtId="0" fontId="0" fillId="25" borderId="57" xfId="0" applyFill="1" applyBorder="1" applyAlignment="1">
      <alignment horizontal="center" vertical="center" textRotation="255"/>
    </xf>
    <xf numFmtId="0" fontId="0" fillId="25" borderId="58" xfId="0" applyFill="1" applyBorder="1" applyAlignment="1">
      <alignment horizontal="center" vertical="center" textRotation="255"/>
    </xf>
    <xf numFmtId="0" fontId="11" fillId="25" borderId="53" xfId="0" applyFont="1" applyFill="1" applyBorder="1" applyAlignment="1">
      <alignment horizontal="center" vertical="center"/>
    </xf>
    <xf numFmtId="0" fontId="11" fillId="25" borderId="33" xfId="0" applyFont="1" applyFill="1" applyBorder="1" applyAlignment="1">
      <alignment horizontal="center" vertical="center"/>
    </xf>
    <xf numFmtId="0" fontId="2" fillId="0" borderId="60" xfId="0" applyFont="1" applyBorder="1" applyAlignment="1">
      <alignment horizontal="center" vertical="center" textRotation="255"/>
    </xf>
    <xf numFmtId="0" fontId="2" fillId="0" borderId="43" xfId="0" applyFont="1" applyBorder="1" applyAlignment="1">
      <alignment horizontal="center" vertical="center" textRotation="255"/>
    </xf>
    <xf numFmtId="0" fontId="2" fillId="0" borderId="19" xfId="0" applyFont="1" applyBorder="1" applyAlignment="1">
      <alignment horizontal="center" vertical="center" textRotation="255"/>
    </xf>
    <xf numFmtId="41" fontId="0" fillId="0" borderId="46" xfId="0" applyNumberFormat="1" applyBorder="1" applyAlignment="1">
      <alignment horizontal="center" vertical="center"/>
    </xf>
    <xf numFmtId="41" fontId="0" fillId="0" borderId="61" xfId="0" applyNumberFormat="1" applyBorder="1" applyAlignment="1">
      <alignment horizontal="center" vertical="center"/>
    </xf>
    <xf numFmtId="41" fontId="0" fillId="0" borderId="47" xfId="0" applyNumberFormat="1" applyBorder="1" applyAlignment="1">
      <alignment horizontal="center" vertical="center"/>
    </xf>
    <xf numFmtId="41" fontId="0" fillId="0" borderId="48" xfId="0" applyNumberFormat="1" applyBorder="1" applyAlignment="1">
      <alignment horizontal="center" vertical="center"/>
    </xf>
    <xf numFmtId="41" fontId="0" fillId="0" borderId="62" xfId="0" applyNumberFormat="1" applyBorder="1" applyAlignment="1">
      <alignment horizontal="center" vertical="center"/>
    </xf>
    <xf numFmtId="41" fontId="0" fillId="0" borderId="49" xfId="0" applyNumberFormat="1" applyBorder="1" applyAlignment="1">
      <alignment horizontal="center" vertical="center"/>
    </xf>
    <xf numFmtId="41" fontId="0" fillId="0" borderId="50" xfId="0" applyNumberFormat="1" applyBorder="1" applyAlignment="1">
      <alignment horizontal="center" vertical="center"/>
    </xf>
    <xf numFmtId="41" fontId="0" fillId="0" borderId="63" xfId="0" applyNumberFormat="1" applyBorder="1" applyAlignment="1">
      <alignment horizontal="center" vertical="center"/>
    </xf>
    <xf numFmtId="41" fontId="0" fillId="0" borderId="51" xfId="0" applyNumberFormat="1" applyBorder="1" applyAlignment="1">
      <alignment horizontal="center" vertical="center"/>
    </xf>
    <xf numFmtId="0" fontId="11" fillId="25" borderId="53" xfId="0" applyFont="1" applyFill="1" applyBorder="1" applyAlignment="1">
      <alignment horizontal="center" vertical="center" wrapText="1"/>
    </xf>
    <xf numFmtId="0" fontId="0" fillId="27" borderId="31" xfId="0" applyFill="1" applyBorder="1" applyAlignment="1">
      <alignment horizontal="left"/>
    </xf>
    <xf numFmtId="0" fontId="0" fillId="27" borderId="24" xfId="0" applyFill="1" applyBorder="1" applyAlignment="1">
      <alignment horizontal="left"/>
    </xf>
    <xf numFmtId="0" fontId="0" fillId="25" borderId="14" xfId="0" applyFill="1" applyBorder="1" applyAlignment="1">
      <alignment horizontal="center" vertical="center"/>
    </xf>
    <xf numFmtId="0" fontId="0" fillId="25" borderId="54" xfId="0" applyFill="1" applyBorder="1" applyAlignment="1">
      <alignment horizontal="center" vertical="center"/>
    </xf>
    <xf numFmtId="0" fontId="0" fillId="25" borderId="55" xfId="0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24" borderId="12" xfId="0" applyFill="1" applyBorder="1" applyAlignment="1">
      <alignment horizontal="center" vertical="center"/>
    </xf>
    <xf numFmtId="0" fontId="0" fillId="24" borderId="15" xfId="0" applyFill="1" applyBorder="1" applyAlignment="1">
      <alignment horizontal="center" vertical="center" wrapText="1"/>
    </xf>
    <xf numFmtId="0" fontId="0" fillId="24" borderId="13" xfId="0" applyFill="1" applyBorder="1" applyAlignment="1">
      <alignment horizontal="center" vertical="center" wrapText="1"/>
    </xf>
    <xf numFmtId="0" fontId="0" fillId="24" borderId="31" xfId="0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24" xfId="0" applyFill="1" applyBorder="1" applyAlignment="1">
      <alignment horizontal="center" vertical="center"/>
    </xf>
    <xf numFmtId="0" fontId="0" fillId="24" borderId="15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left" vertical="center"/>
    </xf>
    <xf numFmtId="14" fontId="0" fillId="0" borderId="24" xfId="0" applyNumberFormat="1" applyBorder="1" applyAlignment="1">
      <alignment horizontal="left" vertical="center"/>
    </xf>
    <xf numFmtId="0" fontId="0" fillId="24" borderId="67" xfId="0" applyFill="1" applyBorder="1" applyAlignment="1">
      <alignment horizontal="center" vertical="center"/>
    </xf>
    <xf numFmtId="0" fontId="0" fillId="24" borderId="18" xfId="0" applyFill="1" applyBorder="1" applyAlignment="1">
      <alignment horizontal="center" vertical="center"/>
    </xf>
    <xf numFmtId="0" fontId="11" fillId="24" borderId="68" xfId="0" applyFont="1" applyFill="1" applyBorder="1" applyAlignment="1">
      <alignment horizontal="center" vertical="center"/>
    </xf>
    <xf numFmtId="0" fontId="11" fillId="24" borderId="38" xfId="0" applyFont="1" applyFill="1" applyBorder="1" applyAlignment="1">
      <alignment horizontal="center" vertical="center"/>
    </xf>
    <xf numFmtId="0" fontId="11" fillId="24" borderId="69" xfId="0" applyFont="1" applyFill="1" applyBorder="1" applyAlignment="1">
      <alignment horizontal="center" vertical="center"/>
    </xf>
    <xf numFmtId="0" fontId="70" fillId="0" borderId="0" xfId="0" applyFont="1" applyAlignment="1">
      <alignment horizontal="left"/>
    </xf>
    <xf numFmtId="0" fontId="0" fillId="0" borderId="54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22" fillId="0" borderId="0" xfId="0" applyFont="1" applyAlignment="1">
      <alignment horizontal="left"/>
    </xf>
    <xf numFmtId="0" fontId="1" fillId="24" borderId="44" xfId="0" applyFont="1" applyFill="1" applyBorder="1" applyAlignment="1">
      <alignment horizontal="center" vertical="center"/>
    </xf>
    <xf numFmtId="0" fontId="1" fillId="24" borderId="1" xfId="0" applyFont="1" applyFill="1" applyBorder="1" applyAlignment="1">
      <alignment horizontal="center" vertical="center"/>
    </xf>
    <xf numFmtId="0" fontId="1" fillId="24" borderId="4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0" fontId="1" fillId="28" borderId="71" xfId="41" applyNumberFormat="1" applyFont="1" applyFill="1" applyBorder="1" applyAlignment="1">
      <alignment horizontal="center" vertical="center"/>
    </xf>
    <xf numFmtId="10" fontId="1" fillId="28" borderId="72" xfId="41" applyNumberFormat="1" applyFont="1" applyFill="1" applyBorder="1" applyAlignment="1">
      <alignment horizontal="center" vertical="center"/>
    </xf>
    <xf numFmtId="10" fontId="1" fillId="28" borderId="73" xfId="4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" fillId="31" borderId="44" xfId="0" applyFont="1" applyFill="1" applyBorder="1" applyAlignment="1">
      <alignment horizontal="center" vertical="center"/>
    </xf>
    <xf numFmtId="0" fontId="1" fillId="31" borderId="1" xfId="0" applyFont="1" applyFill="1" applyBorder="1" applyAlignment="1">
      <alignment horizontal="center" vertical="center"/>
    </xf>
    <xf numFmtId="0" fontId="1" fillId="31" borderId="45" xfId="0" applyFont="1" applyFill="1" applyBorder="1" applyAlignment="1">
      <alignment horizontal="center" vertical="center"/>
    </xf>
    <xf numFmtId="0" fontId="8" fillId="31" borderId="31" xfId="0" applyFont="1" applyFill="1" applyBorder="1" applyAlignment="1">
      <alignment horizontal="center" vertical="center"/>
    </xf>
    <xf numFmtId="0" fontId="8" fillId="31" borderId="2" xfId="0" applyFont="1" applyFill="1" applyBorder="1" applyAlignment="1">
      <alignment horizontal="center" vertical="center"/>
    </xf>
    <xf numFmtId="0" fontId="8" fillId="31" borderId="24" xfId="0" applyFont="1" applyFill="1" applyBorder="1" applyAlignment="1">
      <alignment horizontal="center" vertical="center"/>
    </xf>
    <xf numFmtId="0" fontId="8" fillId="24" borderId="31" xfId="0" applyFont="1" applyFill="1" applyBorder="1" applyAlignment="1">
      <alignment horizontal="center" vertical="center" wrapText="1"/>
    </xf>
    <xf numFmtId="0" fontId="8" fillId="24" borderId="2" xfId="0" applyFont="1" applyFill="1" applyBorder="1" applyAlignment="1">
      <alignment horizontal="center" vertical="center" wrapText="1"/>
    </xf>
    <xf numFmtId="0" fontId="8" fillId="24" borderId="24" xfId="0" applyFont="1" applyFill="1" applyBorder="1" applyAlignment="1">
      <alignment horizontal="center" vertical="center" wrapText="1"/>
    </xf>
    <xf numFmtId="0" fontId="8" fillId="24" borderId="15" xfId="0" applyFont="1" applyFill="1" applyBorder="1" applyAlignment="1">
      <alignment horizontal="center" vertical="center"/>
    </xf>
    <xf numFmtId="0" fontId="8" fillId="24" borderId="13" xfId="0" applyFont="1" applyFill="1" applyBorder="1" applyAlignment="1">
      <alignment horizontal="center" vertical="center"/>
    </xf>
    <xf numFmtId="0" fontId="25" fillId="24" borderId="15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horizontal="center" vertical="center"/>
    </xf>
    <xf numFmtId="0" fontId="8" fillId="24" borderId="15" xfId="0" applyFont="1" applyFill="1" applyBorder="1" applyAlignment="1">
      <alignment horizontal="center" vertical="center" wrapText="1"/>
    </xf>
    <xf numFmtId="0" fontId="25" fillId="24" borderId="13" xfId="0" applyFont="1" applyFill="1" applyBorder="1" applyAlignment="1">
      <alignment horizontal="center" vertical="center" wrapText="1"/>
    </xf>
    <xf numFmtId="0" fontId="8" fillId="24" borderId="13" xfId="0" applyFont="1" applyFill="1" applyBorder="1" applyAlignment="1">
      <alignment horizontal="center" vertical="center" wrapText="1"/>
    </xf>
    <xf numFmtId="0" fontId="8" fillId="31" borderId="12" xfId="0" applyFont="1" applyFill="1" applyBorder="1" applyAlignment="1">
      <alignment horizontal="center" vertical="center"/>
    </xf>
    <xf numFmtId="0" fontId="8" fillId="24" borderId="12" xfId="0" applyFont="1" applyFill="1" applyBorder="1" applyAlignment="1">
      <alignment horizontal="center" vertical="center" wrapText="1"/>
    </xf>
    <xf numFmtId="0" fontId="8" fillId="24" borderId="12" xfId="0" applyFont="1" applyFill="1" applyBorder="1" applyAlignment="1">
      <alignment horizontal="center" vertical="center"/>
    </xf>
    <xf numFmtId="0" fontId="21" fillId="24" borderId="12" xfId="0" applyFont="1" applyFill="1" applyBorder="1" applyAlignment="1">
      <alignment horizontal="center" vertical="center" wrapText="1"/>
    </xf>
    <xf numFmtId="0" fontId="29" fillId="33" borderId="0" xfId="0" applyFont="1" applyFill="1" applyAlignment="1">
      <alignment horizontal="left" vertical="center" wrapText="1"/>
    </xf>
    <xf numFmtId="0" fontId="29" fillId="33" borderId="0" xfId="0" applyFont="1" applyFill="1" applyAlignment="1">
      <alignment horizontal="left" vertical="center"/>
    </xf>
    <xf numFmtId="0" fontId="33" fillId="0" borderId="0" xfId="0" applyFont="1" applyAlignment="1">
      <alignment horizontal="center"/>
    </xf>
    <xf numFmtId="0" fontId="2" fillId="0" borderId="15" xfId="0" applyFont="1" applyBorder="1" applyAlignment="1">
      <alignment horizontal="center" vertical="center" textRotation="255"/>
    </xf>
    <xf numFmtId="0" fontId="2" fillId="0" borderId="33" xfId="0" applyFont="1" applyBorder="1" applyAlignment="1">
      <alignment horizontal="center" vertical="center" textRotation="255"/>
    </xf>
    <xf numFmtId="0" fontId="2" fillId="0" borderId="13" xfId="0" applyFont="1" applyBorder="1" applyAlignment="1">
      <alignment horizontal="center" vertical="center" textRotation="255"/>
    </xf>
    <xf numFmtId="0" fontId="0" fillId="0" borderId="15" xfId="0" applyFont="1" applyBorder="1" applyAlignment="1">
      <alignment horizontal="center" vertical="center" textRotation="255"/>
    </xf>
    <xf numFmtId="0" fontId="29" fillId="0" borderId="35" xfId="0" applyFont="1" applyBorder="1" applyAlignment="1">
      <alignment horizontal="left" vertical="center" wrapText="1"/>
    </xf>
    <xf numFmtId="0" fontId="7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3" fillId="37" borderId="80" xfId="0" applyFont="1" applyFill="1" applyBorder="1" applyAlignment="1">
      <alignment horizontal="center" vertical="center" wrapText="1"/>
    </xf>
    <xf numFmtId="0" fontId="83" fillId="37" borderId="81" xfId="0" applyFont="1" applyFill="1" applyBorder="1" applyAlignment="1">
      <alignment horizontal="center" vertical="center" wrapText="1"/>
    </xf>
    <xf numFmtId="0" fontId="85" fillId="37" borderId="80" xfId="0" applyFont="1" applyFill="1" applyBorder="1" applyAlignment="1">
      <alignment horizontal="center" vertical="center" wrapText="1"/>
    </xf>
    <xf numFmtId="0" fontId="85" fillId="37" borderId="81" xfId="0" applyFont="1" applyFill="1" applyBorder="1" applyAlignment="1">
      <alignment horizontal="center" vertical="center" wrapText="1"/>
    </xf>
    <xf numFmtId="194" fontId="0" fillId="0" borderId="15" xfId="41" applyNumberFormat="1" applyFont="1" applyBorder="1" applyAlignment="1">
      <alignment horizontal="center" vertical="center"/>
    </xf>
    <xf numFmtId="194" fontId="0" fillId="0" borderId="33" xfId="41" applyNumberFormat="1" applyFont="1" applyBorder="1" applyAlignment="1">
      <alignment horizontal="center" vertical="center"/>
    </xf>
    <xf numFmtId="194" fontId="0" fillId="0" borderId="13" xfId="41" applyNumberFormat="1" applyFont="1" applyBorder="1" applyAlignment="1">
      <alignment horizontal="center" vertical="center"/>
    </xf>
    <xf numFmtId="0" fontId="11" fillId="24" borderId="31" xfId="0" applyFont="1" applyFill="1" applyBorder="1" applyAlignment="1">
      <alignment horizontal="center" vertical="center"/>
    </xf>
    <xf numFmtId="0" fontId="11" fillId="24" borderId="2" xfId="0" applyFont="1" applyFill="1" applyBorder="1" applyAlignment="1">
      <alignment horizontal="center" vertical="center"/>
    </xf>
    <xf numFmtId="184" fontId="11" fillId="0" borderId="15" xfId="48" applyNumberFormat="1" applyFont="1" applyBorder="1" applyAlignment="1">
      <alignment horizontal="center" vertical="center"/>
    </xf>
    <xf numFmtId="184" fontId="11" fillId="0" borderId="33" xfId="48" applyNumberFormat="1" applyFont="1" applyBorder="1" applyAlignment="1">
      <alignment horizontal="center" vertical="center"/>
    </xf>
    <xf numFmtId="184" fontId="11" fillId="0" borderId="13" xfId="48" applyNumberFormat="1" applyFont="1" applyBorder="1" applyAlignment="1">
      <alignment horizontal="center" vertical="center"/>
    </xf>
    <xf numFmtId="0" fontId="92" fillId="37" borderId="0" xfId="0" applyFont="1" applyFill="1" applyAlignment="1">
      <alignment horizontal="center" vertical="center" wrapText="1"/>
    </xf>
    <xf numFmtId="0" fontId="93" fillId="37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24" borderId="12" xfId="0" applyFill="1" applyBorder="1" applyAlignment="1">
      <alignment horizontal="center" vertical="center" wrapText="1"/>
    </xf>
    <xf numFmtId="0" fontId="76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0" fillId="25" borderId="70" xfId="0" applyFill="1" applyBorder="1" applyAlignment="1">
      <alignment horizontal="center" vertical="center"/>
    </xf>
    <xf numFmtId="0" fontId="0" fillId="24" borderId="36" xfId="0" applyFill="1" applyBorder="1" applyAlignment="1">
      <alignment horizontal="center" vertical="center"/>
    </xf>
    <xf numFmtId="0" fontId="0" fillId="24" borderId="37" xfId="0" applyFill="1" applyBorder="1" applyAlignment="1">
      <alignment horizontal="center" vertical="center"/>
    </xf>
    <xf numFmtId="55" fontId="0" fillId="24" borderId="68" xfId="0" applyNumberFormat="1" applyFill="1" applyBorder="1" applyAlignment="1">
      <alignment horizontal="center" vertical="center"/>
    </xf>
    <xf numFmtId="55" fontId="0" fillId="24" borderId="38" xfId="0" applyNumberFormat="1" applyFill="1" applyBorder="1" applyAlignment="1">
      <alignment horizontal="center" vertical="center"/>
    </xf>
    <xf numFmtId="55" fontId="0" fillId="24" borderId="69" xfId="0" applyNumberFormat="1" applyFill="1" applyBorder="1" applyAlignment="1">
      <alignment horizontal="center" vertical="center"/>
    </xf>
    <xf numFmtId="183" fontId="0" fillId="24" borderId="68" xfId="0" applyNumberFormat="1" applyFill="1" applyBorder="1" applyAlignment="1">
      <alignment horizontal="center" vertical="center"/>
    </xf>
    <xf numFmtId="183" fontId="0" fillId="24" borderId="38" xfId="0" applyNumberFormat="1" applyFill="1" applyBorder="1" applyAlignment="1">
      <alignment horizontal="center" vertical="center"/>
    </xf>
    <xf numFmtId="183" fontId="0" fillId="24" borderId="69" xfId="0" applyNumberFormat="1" applyFill="1" applyBorder="1" applyAlignment="1">
      <alignment horizontal="center" vertical="center"/>
    </xf>
    <xf numFmtId="55" fontId="0" fillId="24" borderId="31" xfId="0" applyNumberFormat="1" applyFill="1" applyBorder="1" applyAlignment="1">
      <alignment horizontal="center" vertical="center"/>
    </xf>
    <xf numFmtId="55" fontId="0" fillId="24" borderId="2" xfId="0" applyNumberFormat="1" applyFill="1" applyBorder="1" applyAlignment="1">
      <alignment horizontal="center" vertical="center"/>
    </xf>
    <xf numFmtId="55" fontId="0" fillId="24" borderId="24" xfId="0" applyNumberFormat="1" applyFill="1" applyBorder="1" applyAlignment="1">
      <alignment horizontal="center" vertical="center"/>
    </xf>
    <xf numFmtId="183" fontId="0" fillId="24" borderId="31" xfId="0" applyNumberFormat="1" applyFill="1" applyBorder="1" applyAlignment="1">
      <alignment horizontal="center" vertical="center"/>
    </xf>
    <xf numFmtId="183" fontId="0" fillId="24" borderId="2" xfId="0" applyNumberFormat="1" applyFill="1" applyBorder="1" applyAlignment="1">
      <alignment horizontal="center" vertical="center"/>
    </xf>
    <xf numFmtId="183" fontId="0" fillId="24" borderId="24" xfId="0" applyNumberFormat="1" applyFill="1" applyBorder="1" applyAlignment="1">
      <alignment horizontal="center" vertical="center"/>
    </xf>
    <xf numFmtId="14" fontId="77" fillId="0" borderId="0" xfId="0" applyNumberFormat="1" applyFont="1" applyAlignment="1">
      <alignment horizontal="center"/>
    </xf>
    <xf numFmtId="55" fontId="0" fillId="37" borderId="31" xfId="0" applyNumberFormat="1" applyFill="1" applyBorder="1" applyAlignment="1">
      <alignment horizontal="center" vertical="center"/>
    </xf>
    <xf numFmtId="55" fontId="0" fillId="37" borderId="2" xfId="0" applyNumberFormat="1" applyFill="1" applyBorder="1" applyAlignment="1">
      <alignment horizontal="center" vertical="center"/>
    </xf>
    <xf numFmtId="55" fontId="0" fillId="37" borderId="24" xfId="0" applyNumberFormat="1" applyFill="1" applyBorder="1" applyAlignment="1">
      <alignment horizontal="center" vertical="center"/>
    </xf>
    <xf numFmtId="183" fontId="0" fillId="37" borderId="31" xfId="0" applyNumberFormat="1" applyFill="1" applyBorder="1" applyAlignment="1">
      <alignment horizontal="center" vertical="center"/>
    </xf>
    <xf numFmtId="183" fontId="0" fillId="37" borderId="2" xfId="0" applyNumberFormat="1" applyFill="1" applyBorder="1" applyAlignment="1">
      <alignment horizontal="center" vertical="center"/>
    </xf>
    <xf numFmtId="183" fontId="0" fillId="37" borderId="24" xfId="0" applyNumberForma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41" xfId="0" applyNumberFormat="1" applyBorder="1" applyAlignment="1">
      <alignment horizontal="center"/>
    </xf>
    <xf numFmtId="0" fontId="21" fillId="0" borderId="67" xfId="0" applyFont="1" applyBorder="1" applyAlignment="1">
      <alignment horizontal="center" vertical="center" wrapText="1"/>
    </xf>
    <xf numFmtId="0" fontId="21" fillId="0" borderId="35" xfId="0" applyFont="1" applyBorder="1" applyAlignment="1">
      <alignment horizontal="center" vertical="center" wrapText="1"/>
    </xf>
    <xf numFmtId="0" fontId="21" fillId="0" borderId="74" xfId="0" applyFont="1" applyBorder="1" applyAlignment="1">
      <alignment horizontal="center" vertical="center" wrapText="1"/>
    </xf>
    <xf numFmtId="0" fontId="21" fillId="0" borderId="75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1" fillId="0" borderId="41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36" xfId="0" applyFont="1" applyBorder="1" applyAlignment="1">
      <alignment horizontal="center" vertical="center" wrapText="1"/>
    </xf>
    <xf numFmtId="0" fontId="21" fillId="0" borderId="37" xfId="0" applyFont="1" applyBorder="1" applyAlignment="1">
      <alignment horizontal="center" vertical="center" wrapText="1"/>
    </xf>
    <xf numFmtId="0" fontId="0" fillId="27" borderId="31" xfId="0" applyFill="1" applyBorder="1" applyAlignment="1">
      <alignment horizontal="center" vertical="center"/>
    </xf>
    <xf numFmtId="0" fontId="0" fillId="27" borderId="2" xfId="0" applyFill="1" applyBorder="1" applyAlignment="1">
      <alignment horizontal="center" vertical="center"/>
    </xf>
    <xf numFmtId="0" fontId="0" fillId="27" borderId="24" xfId="0" applyFill="1" applyBorder="1" applyAlignment="1">
      <alignment horizontal="center" vertical="center"/>
    </xf>
    <xf numFmtId="183" fontId="11" fillId="27" borderId="31" xfId="0" applyNumberFormat="1" applyFont="1" applyFill="1" applyBorder="1" applyAlignment="1">
      <alignment horizontal="center" vertical="center"/>
    </xf>
    <xf numFmtId="183" fontId="11" fillId="27" borderId="2" xfId="0" applyNumberFormat="1" applyFont="1" applyFill="1" applyBorder="1" applyAlignment="1">
      <alignment horizontal="center" vertical="center"/>
    </xf>
    <xf numFmtId="183" fontId="11" fillId="27" borderId="24" xfId="0" applyNumberFormat="1" applyFont="1" applyFill="1" applyBorder="1" applyAlignment="1">
      <alignment horizontal="center" vertical="center"/>
    </xf>
    <xf numFmtId="55" fontId="8" fillId="24" borderId="68" xfId="0" applyNumberFormat="1" applyFont="1" applyFill="1" applyBorder="1" applyAlignment="1">
      <alignment horizontal="center" vertical="center"/>
    </xf>
    <xf numFmtId="55" fontId="8" fillId="24" borderId="38" xfId="0" applyNumberFormat="1" applyFont="1" applyFill="1" applyBorder="1" applyAlignment="1">
      <alignment horizontal="center" vertical="center"/>
    </xf>
    <xf numFmtId="55" fontId="8" fillId="24" borderId="69" xfId="0" applyNumberFormat="1" applyFont="1" applyFill="1" applyBorder="1" applyAlignment="1">
      <alignment horizontal="center" vertical="center"/>
    </xf>
    <xf numFmtId="0" fontId="12" fillId="38" borderId="12" xfId="0" applyFont="1" applyFill="1" applyBorder="1" applyAlignment="1">
      <alignment horizontal="center" vertical="center"/>
    </xf>
    <xf numFmtId="0" fontId="12" fillId="38" borderId="67" xfId="0" applyFont="1" applyFill="1" applyBorder="1" applyAlignment="1">
      <alignment horizontal="center" vertical="center" wrapText="1"/>
    </xf>
    <xf numFmtId="0" fontId="12" fillId="38" borderId="35" xfId="0" applyFont="1" applyFill="1" applyBorder="1" applyAlignment="1">
      <alignment horizontal="center" vertical="center" wrapText="1"/>
    </xf>
    <xf numFmtId="0" fontId="12" fillId="38" borderId="74" xfId="0" applyFont="1" applyFill="1" applyBorder="1" applyAlignment="1">
      <alignment horizontal="center" vertical="center" wrapText="1"/>
    </xf>
    <xf numFmtId="0" fontId="12" fillId="38" borderId="75" xfId="0" applyFont="1" applyFill="1" applyBorder="1" applyAlignment="1">
      <alignment horizontal="center" vertical="center" wrapText="1"/>
    </xf>
    <xf numFmtId="0" fontId="12" fillId="38" borderId="0" xfId="0" applyFont="1" applyFill="1" applyBorder="1" applyAlignment="1">
      <alignment horizontal="center" vertical="center" wrapText="1"/>
    </xf>
    <xf numFmtId="0" fontId="12" fillId="38" borderId="41" xfId="0" applyFont="1" applyFill="1" applyBorder="1" applyAlignment="1">
      <alignment horizontal="center" vertical="center" wrapText="1"/>
    </xf>
    <xf numFmtId="0" fontId="12" fillId="38" borderId="18" xfId="0" applyFont="1" applyFill="1" applyBorder="1" applyAlignment="1">
      <alignment horizontal="center" vertical="center" wrapText="1"/>
    </xf>
    <xf numFmtId="0" fontId="12" fillId="38" borderId="36" xfId="0" applyFont="1" applyFill="1" applyBorder="1" applyAlignment="1">
      <alignment horizontal="center" vertical="center" wrapText="1"/>
    </xf>
    <xf numFmtId="0" fontId="12" fillId="38" borderId="37" xfId="0" applyFont="1" applyFill="1" applyBorder="1" applyAlignment="1">
      <alignment horizontal="center" vertical="center" wrapText="1"/>
    </xf>
    <xf numFmtId="0" fontId="12" fillId="38" borderId="67" xfId="0" applyFont="1" applyFill="1" applyBorder="1" applyAlignment="1">
      <alignment horizontal="center" vertical="center"/>
    </xf>
    <xf numFmtId="0" fontId="12" fillId="38" borderId="35" xfId="0" applyFont="1" applyFill="1" applyBorder="1" applyAlignment="1">
      <alignment horizontal="center" vertical="center"/>
    </xf>
    <xf numFmtId="0" fontId="12" fillId="38" borderId="74" xfId="0" applyFont="1" applyFill="1" applyBorder="1" applyAlignment="1">
      <alignment horizontal="center" vertical="center"/>
    </xf>
    <xf numFmtId="0" fontId="12" fillId="38" borderId="18" xfId="0" applyFont="1" applyFill="1" applyBorder="1" applyAlignment="1">
      <alignment horizontal="center" vertical="center"/>
    </xf>
    <xf numFmtId="0" fontId="12" fillId="38" borderId="36" xfId="0" applyFont="1" applyFill="1" applyBorder="1" applyAlignment="1">
      <alignment horizontal="center" vertical="center"/>
    </xf>
    <xf numFmtId="0" fontId="12" fillId="38" borderId="37" xfId="0" applyFont="1" applyFill="1" applyBorder="1" applyAlignment="1">
      <alignment horizontal="center" vertical="center"/>
    </xf>
    <xf numFmtId="0" fontId="11" fillId="38" borderId="67" xfId="0" applyFont="1" applyFill="1" applyBorder="1" applyAlignment="1">
      <alignment horizontal="center" vertical="center" wrapText="1"/>
    </xf>
    <xf numFmtId="0" fontId="11" fillId="38" borderId="35" xfId="0" applyFont="1" applyFill="1" applyBorder="1" applyAlignment="1">
      <alignment horizontal="center" vertical="center" wrapText="1"/>
    </xf>
    <xf numFmtId="0" fontId="11" fillId="38" borderId="74" xfId="0" applyFont="1" applyFill="1" applyBorder="1" applyAlignment="1">
      <alignment horizontal="center" vertical="center" wrapText="1"/>
    </xf>
    <xf numFmtId="0" fontId="11" fillId="38" borderId="75" xfId="0" applyFont="1" applyFill="1" applyBorder="1" applyAlignment="1">
      <alignment horizontal="center" vertical="center" wrapText="1"/>
    </xf>
    <xf numFmtId="0" fontId="11" fillId="38" borderId="0" xfId="0" applyFont="1" applyFill="1" applyBorder="1" applyAlignment="1">
      <alignment horizontal="center" vertical="center" wrapText="1"/>
    </xf>
    <xf numFmtId="0" fontId="11" fillId="38" borderId="41" xfId="0" applyFont="1" applyFill="1" applyBorder="1" applyAlignment="1">
      <alignment horizontal="center" vertical="center" wrapText="1"/>
    </xf>
    <xf numFmtId="0" fontId="11" fillId="38" borderId="18" xfId="0" applyFont="1" applyFill="1" applyBorder="1" applyAlignment="1">
      <alignment horizontal="center" vertical="center" wrapText="1"/>
    </xf>
    <xf numFmtId="0" fontId="11" fillId="38" borderId="36" xfId="0" applyFont="1" applyFill="1" applyBorder="1" applyAlignment="1">
      <alignment horizontal="center" vertical="center" wrapText="1"/>
    </xf>
    <xf numFmtId="0" fontId="11" fillId="38" borderId="37" xfId="0" applyFont="1" applyFill="1" applyBorder="1" applyAlignment="1">
      <alignment horizontal="center" vertical="center" wrapText="1"/>
    </xf>
    <xf numFmtId="0" fontId="11" fillId="38" borderId="67" xfId="0" applyFont="1" applyFill="1" applyBorder="1" applyAlignment="1">
      <alignment horizontal="center" vertical="center"/>
    </xf>
    <xf numFmtId="0" fontId="11" fillId="38" borderId="35" xfId="0" applyFont="1" applyFill="1" applyBorder="1" applyAlignment="1">
      <alignment horizontal="center" vertical="center"/>
    </xf>
    <xf numFmtId="0" fontId="11" fillId="38" borderId="74" xfId="0" applyFont="1" applyFill="1" applyBorder="1" applyAlignment="1">
      <alignment horizontal="center" vertical="center"/>
    </xf>
    <xf numFmtId="0" fontId="11" fillId="38" borderId="75" xfId="0" applyFont="1" applyFill="1" applyBorder="1" applyAlignment="1">
      <alignment horizontal="center" vertical="center"/>
    </xf>
    <xf numFmtId="0" fontId="11" fillId="38" borderId="0" xfId="0" applyFont="1" applyFill="1" applyBorder="1" applyAlignment="1">
      <alignment horizontal="center" vertical="center"/>
    </xf>
    <xf numFmtId="0" fontId="11" fillId="38" borderId="41" xfId="0" applyFont="1" applyFill="1" applyBorder="1" applyAlignment="1">
      <alignment horizontal="center" vertical="center"/>
    </xf>
    <xf numFmtId="0" fontId="11" fillId="38" borderId="18" xfId="0" applyFont="1" applyFill="1" applyBorder="1" applyAlignment="1">
      <alignment horizontal="center" vertical="center"/>
    </xf>
    <xf numFmtId="0" fontId="11" fillId="38" borderId="36" xfId="0" applyFont="1" applyFill="1" applyBorder="1" applyAlignment="1">
      <alignment horizontal="center" vertical="center"/>
    </xf>
    <xf numFmtId="0" fontId="11" fillId="38" borderId="37" xfId="0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183" fontId="12" fillId="0" borderId="67" xfId="0" applyNumberFormat="1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74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183" fontId="0" fillId="0" borderId="67" xfId="0" applyNumberForma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/>
    </xf>
    <xf numFmtId="0" fontId="12" fillId="0" borderId="78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9" fontId="0" fillId="0" borderId="68" xfId="41" applyFont="1" applyBorder="1" applyAlignment="1">
      <alignment horizontal="center" vertical="center"/>
    </xf>
    <xf numFmtId="9" fontId="0" fillId="0" borderId="38" xfId="41" applyFont="1" applyBorder="1" applyAlignment="1">
      <alignment horizontal="center" vertical="center"/>
    </xf>
    <xf numFmtId="9" fontId="0" fillId="0" borderId="69" xfId="41" applyFont="1" applyBorder="1" applyAlignment="1">
      <alignment horizontal="center" vertical="center"/>
    </xf>
    <xf numFmtId="9" fontId="0" fillId="0" borderId="31" xfId="41" applyFont="1" applyBorder="1" applyAlignment="1">
      <alignment horizontal="center" vertical="center"/>
    </xf>
    <xf numFmtId="9" fontId="0" fillId="0" borderId="2" xfId="41" applyFont="1" applyBorder="1" applyAlignment="1">
      <alignment horizontal="center" vertical="center"/>
    </xf>
    <xf numFmtId="9" fontId="0" fillId="0" borderId="24" xfId="41" applyFont="1" applyBorder="1" applyAlignment="1">
      <alignment horizontal="center" vertical="center"/>
    </xf>
    <xf numFmtId="0" fontId="0" fillId="0" borderId="68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69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9" fontId="0" fillId="0" borderId="54" xfId="41" applyFont="1" applyBorder="1" applyAlignment="1">
      <alignment horizontal="center" vertical="center"/>
    </xf>
    <xf numFmtId="9" fontId="0" fillId="0" borderId="70" xfId="41" applyFont="1" applyBorder="1" applyAlignment="1">
      <alignment horizontal="center" vertical="center"/>
    </xf>
    <xf numFmtId="9" fontId="0" fillId="0" borderId="55" xfId="41" applyFont="1" applyBorder="1" applyAlignment="1">
      <alignment horizontal="center" vertical="center"/>
    </xf>
    <xf numFmtId="0" fontId="0" fillId="36" borderId="31" xfId="0" applyFill="1" applyBorder="1" applyAlignment="1">
      <alignment horizontal="center" vertical="center"/>
    </xf>
    <xf numFmtId="0" fontId="0" fillId="36" borderId="2" xfId="0" applyFill="1" applyBorder="1" applyAlignment="1">
      <alignment horizontal="center" vertical="center"/>
    </xf>
    <xf numFmtId="0" fontId="0" fillId="36" borderId="24" xfId="0" applyFill="1" applyBorder="1" applyAlignment="1">
      <alignment horizontal="center" vertical="center"/>
    </xf>
    <xf numFmtId="0" fontId="0" fillId="36" borderId="54" xfId="0" applyFill="1" applyBorder="1" applyAlignment="1">
      <alignment horizontal="center" vertical="center"/>
    </xf>
    <xf numFmtId="0" fontId="0" fillId="36" borderId="70" xfId="0" applyFill="1" applyBorder="1" applyAlignment="1">
      <alignment horizontal="center" vertical="center"/>
    </xf>
    <xf numFmtId="0" fontId="0" fillId="36" borderId="55" xfId="0" applyFill="1" applyBorder="1" applyAlignment="1">
      <alignment horizontal="center" vertical="center"/>
    </xf>
  </cellXfs>
  <cellStyles count="6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AeE­ [0]_INQUIRY ¿μ¾÷AßAø " xfId="19" xr:uid="{00000000-0005-0000-0000-000012000000}"/>
    <cellStyle name="AeE­_INQUIRY ¿μ¾÷AßAø " xfId="20" xr:uid="{00000000-0005-0000-0000-000013000000}"/>
    <cellStyle name="AÞ¸¶ [0]_INQUIRY ¿μ¾÷AßAø " xfId="21" xr:uid="{00000000-0005-0000-0000-000014000000}"/>
    <cellStyle name="AÞ¸¶_INQUIRY ¿μ¾÷AßAø " xfId="22" xr:uid="{00000000-0005-0000-0000-000015000000}"/>
    <cellStyle name="C￥AØ_¿μ¾÷CoE² " xfId="23" xr:uid="{00000000-0005-0000-0000-000016000000}"/>
    <cellStyle name="Comma [0]_ SG&amp;A Bridge " xfId="24" xr:uid="{00000000-0005-0000-0000-000017000000}"/>
    <cellStyle name="Comma_ SG&amp;A Bridge " xfId="25" xr:uid="{00000000-0005-0000-0000-000018000000}"/>
    <cellStyle name="Currency [0]_ SG&amp;A Bridge " xfId="26" xr:uid="{00000000-0005-0000-0000-000019000000}"/>
    <cellStyle name="Currency_ SG&amp;A Bridge " xfId="27" xr:uid="{00000000-0005-0000-0000-00001A000000}"/>
    <cellStyle name="Header1" xfId="28" xr:uid="{00000000-0005-0000-0000-00001B000000}"/>
    <cellStyle name="Header2" xfId="29" xr:uid="{00000000-0005-0000-0000-00001C000000}"/>
    <cellStyle name="Normal_ SG&amp;A Bridge " xfId="30" xr:uid="{00000000-0005-0000-0000-00001D000000}"/>
    <cellStyle name="강조색1" xfId="31" builtinId="29" customBuiltin="1"/>
    <cellStyle name="강조색2" xfId="32" builtinId="33" customBuiltin="1"/>
    <cellStyle name="강조색3" xfId="33" builtinId="37" customBuiltin="1"/>
    <cellStyle name="강조색4" xfId="34" builtinId="41" customBuiltin="1"/>
    <cellStyle name="강조색5" xfId="35" builtinId="45" customBuiltin="1"/>
    <cellStyle name="강조색6" xfId="36" builtinId="49" customBuiltin="1"/>
    <cellStyle name="경고문" xfId="37" builtinId="11" customBuiltin="1"/>
    <cellStyle name="계산" xfId="38" builtinId="22" customBuiltin="1"/>
    <cellStyle name="나쁨" xfId="39" builtinId="27" customBuiltin="1"/>
    <cellStyle name="메모" xfId="40" builtinId="10" customBuiltin="1"/>
    <cellStyle name="백분율" xfId="41" builtinId="5"/>
    <cellStyle name="백분율 19" xfId="42" xr:uid="{00000000-0005-0000-0000-000029000000}"/>
    <cellStyle name="백분율 3" xfId="43" xr:uid="{00000000-0005-0000-0000-00002A000000}"/>
    <cellStyle name="보통" xfId="44" builtinId="28" customBuiltin="1"/>
    <cellStyle name="뷭?_BOOKSHIP" xfId="45" xr:uid="{00000000-0005-0000-0000-00002C000000}"/>
    <cellStyle name="설명 텍스트" xfId="46" builtinId="53" customBuiltin="1"/>
    <cellStyle name="셀 확인" xfId="47" builtinId="23" customBuiltin="1"/>
    <cellStyle name="쉼표 [0]" xfId="48" builtinId="6"/>
    <cellStyle name="쉼표 [0] 2" xfId="49" xr:uid="{00000000-0005-0000-0000-000030000000}"/>
    <cellStyle name="쉼표 [0] 2 2" xfId="50" xr:uid="{00000000-0005-0000-0000-000031000000}"/>
    <cellStyle name="연결된 셀" xfId="51" builtinId="24" customBuiltin="1"/>
    <cellStyle name="요약" xfId="52" builtinId="25" customBuiltin="1"/>
    <cellStyle name="입력" xfId="53" builtinId="20" customBuiltin="1"/>
    <cellStyle name="제목" xfId="54" builtinId="15" customBuiltin="1"/>
    <cellStyle name="제목 1" xfId="55" builtinId="16" customBuiltin="1"/>
    <cellStyle name="제목 2" xfId="56" builtinId="17" customBuiltin="1"/>
    <cellStyle name="제목 3" xfId="57" builtinId="18" customBuiltin="1"/>
    <cellStyle name="제목 4" xfId="58" builtinId="19" customBuiltin="1"/>
    <cellStyle name="좋음" xfId="59" builtinId="26" customBuiltin="1"/>
    <cellStyle name="출력" xfId="60" builtinId="21" customBuiltin="1"/>
    <cellStyle name="콤마 [0]_" xfId="61" xr:uid="{00000000-0005-0000-0000-00003C000000}"/>
    <cellStyle name="콤마_11기성내역서" xfId="62" xr:uid="{00000000-0005-0000-0000-00003D000000}"/>
    <cellStyle name="통화 [0]" xfId="63" builtinId="7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  <pageSetUpPr fitToPage="1"/>
  </sheetPr>
  <dimension ref="A1:G22"/>
  <sheetViews>
    <sheetView view="pageBreakPreview" zoomScaleNormal="100" zoomScaleSheetLayoutView="100" workbookViewId="0">
      <selection sqref="A1:G1"/>
    </sheetView>
  </sheetViews>
  <sheetFormatPr defaultRowHeight="13.5"/>
  <cols>
    <col min="6" max="6" width="17.5546875" customWidth="1"/>
    <col min="7" max="7" width="15.5546875" customWidth="1"/>
  </cols>
  <sheetData>
    <row r="1" spans="1:7" s="5" customFormat="1" ht="28.5" customHeight="1">
      <c r="A1" s="319" t="s">
        <v>173</v>
      </c>
      <c r="B1" s="319"/>
      <c r="C1" s="319"/>
      <c r="D1" s="319"/>
      <c r="E1" s="319"/>
      <c r="F1" s="319"/>
      <c r="G1" s="319"/>
    </row>
    <row r="2" spans="1:7" ht="37.5" customHeight="1">
      <c r="A2" s="322"/>
      <c r="B2" s="322"/>
      <c r="C2" s="322"/>
      <c r="D2" s="322"/>
      <c r="E2" s="322"/>
      <c r="F2" s="322"/>
      <c r="G2" s="322"/>
    </row>
    <row r="3" spans="1:7" ht="24" customHeight="1">
      <c r="A3" s="323" t="s">
        <v>259</v>
      </c>
      <c r="B3" s="323"/>
      <c r="C3" s="323"/>
      <c r="D3" s="323"/>
      <c r="E3" s="323"/>
      <c r="F3" s="323"/>
      <c r="G3" s="323"/>
    </row>
    <row r="4" spans="1:7" ht="125.25" customHeight="1">
      <c r="A4" s="321" t="s">
        <v>330</v>
      </c>
      <c r="B4" s="321"/>
      <c r="C4" s="321"/>
      <c r="D4" s="321"/>
      <c r="E4" s="321"/>
      <c r="F4" s="321"/>
      <c r="G4" s="321"/>
    </row>
    <row r="5" spans="1:7" ht="24" customHeight="1">
      <c r="A5" s="40" t="s">
        <v>240</v>
      </c>
    </row>
    <row r="6" spans="1:7" ht="36" customHeight="1">
      <c r="A6" s="320" t="s">
        <v>260</v>
      </c>
      <c r="B6" s="320"/>
      <c r="C6" s="320"/>
      <c r="D6" s="320"/>
      <c r="E6" s="320"/>
      <c r="F6" s="320"/>
      <c r="G6" s="320"/>
    </row>
    <row r="7" spans="1:7" ht="24" customHeight="1">
      <c r="A7" s="40" t="s">
        <v>241</v>
      </c>
    </row>
    <row r="8" spans="1:7" ht="24" customHeight="1">
      <c r="A8" s="40" t="s">
        <v>242</v>
      </c>
    </row>
    <row r="9" spans="1:7" ht="24" customHeight="1">
      <c r="A9" s="40" t="s">
        <v>398</v>
      </c>
    </row>
    <row r="10" spans="1:7" ht="24" customHeight="1">
      <c r="A10" s="40" t="s">
        <v>399</v>
      </c>
    </row>
    <row r="11" spans="1:7" ht="24" customHeight="1">
      <c r="A11" s="40" t="s">
        <v>243</v>
      </c>
    </row>
    <row r="12" spans="1:7" ht="24" customHeight="1">
      <c r="A12" s="40" t="s">
        <v>244</v>
      </c>
    </row>
    <row r="13" spans="1:7" ht="24" customHeight="1">
      <c r="A13" s="40" t="s">
        <v>251</v>
      </c>
    </row>
    <row r="14" spans="1:7" ht="24" customHeight="1">
      <c r="A14" s="40" t="s">
        <v>432</v>
      </c>
    </row>
    <row r="15" spans="1:7" ht="24" customHeight="1">
      <c r="A15" s="40" t="s">
        <v>433</v>
      </c>
    </row>
    <row r="16" spans="1:7" ht="24" customHeight="1">
      <c r="A16" s="40" t="s">
        <v>252</v>
      </c>
    </row>
    <row r="17" spans="1:7" ht="24" customHeight="1">
      <c r="A17" s="40" t="s">
        <v>245</v>
      </c>
    </row>
    <row r="18" spans="1:7" ht="24" customHeight="1">
      <c r="A18" s="40" t="s">
        <v>246</v>
      </c>
      <c r="B18" s="190"/>
      <c r="C18" s="190"/>
      <c r="D18" s="190"/>
    </row>
    <row r="19" spans="1:7" ht="24" customHeight="1">
      <c r="A19" s="40" t="s">
        <v>247</v>
      </c>
      <c r="C19" s="164"/>
      <c r="D19" s="164"/>
      <c r="E19" s="164"/>
    </row>
    <row r="20" spans="1:7" ht="24" customHeight="1">
      <c r="A20" s="40" t="s">
        <v>480</v>
      </c>
    </row>
    <row r="21" spans="1:7" ht="24" customHeight="1">
      <c r="A21" s="286" t="s">
        <v>326</v>
      </c>
    </row>
    <row r="22" spans="1:7" ht="24" customHeight="1">
      <c r="A22" s="235" t="s">
        <v>329</v>
      </c>
      <c r="B22" s="205"/>
      <c r="C22" s="205"/>
      <c r="D22" s="205"/>
      <c r="E22" s="205"/>
      <c r="F22" s="205"/>
      <c r="G22" s="205"/>
    </row>
  </sheetData>
  <mergeCells count="5">
    <mergeCell ref="A1:G1"/>
    <mergeCell ref="A6:G6"/>
    <mergeCell ref="A4:G4"/>
    <mergeCell ref="A2:G2"/>
    <mergeCell ref="A3:G3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7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3"/>
  </sheetPr>
  <dimension ref="A1:M34"/>
  <sheetViews>
    <sheetView topLeftCell="A10" zoomScaleNormal="100" zoomScaleSheetLayoutView="100" workbookViewId="0">
      <selection activeCell="I33" sqref="I33"/>
    </sheetView>
  </sheetViews>
  <sheetFormatPr defaultRowHeight="13.5"/>
  <cols>
    <col min="1" max="1" width="3.6640625" customWidth="1"/>
    <col min="2" max="2" width="15.21875" customWidth="1"/>
    <col min="3" max="3" width="11.33203125" customWidth="1"/>
    <col min="4" max="4" width="3.44140625" customWidth="1"/>
    <col min="5" max="5" width="4.6640625" customWidth="1"/>
    <col min="6" max="6" width="3.33203125" customWidth="1"/>
    <col min="7" max="7" width="4.6640625" customWidth="1"/>
    <col min="8" max="8" width="9.21875" customWidth="1"/>
    <col min="9" max="9" width="16" customWidth="1"/>
    <col min="10" max="10" width="4.33203125" customWidth="1"/>
    <col min="11" max="11" width="4" customWidth="1"/>
    <col min="12" max="12" width="1.88671875" customWidth="1"/>
    <col min="13" max="13" width="3.44140625" customWidth="1"/>
    <col min="14" max="14" width="8.109375" customWidth="1"/>
    <col min="15" max="15" width="3.6640625" customWidth="1"/>
    <col min="16" max="16" width="3.33203125" customWidth="1"/>
    <col min="17" max="17" width="6" customWidth="1"/>
    <col min="18" max="18" width="3.88671875" customWidth="1"/>
    <col min="19" max="19" width="5.88671875" customWidth="1"/>
    <col min="20" max="20" width="3.33203125" customWidth="1"/>
    <col min="21" max="21" width="3.44140625" customWidth="1"/>
    <col min="22" max="22" width="3.77734375" customWidth="1"/>
    <col min="23" max="23" width="3.6640625" customWidth="1"/>
    <col min="24" max="24" width="4.6640625" customWidth="1"/>
    <col min="25" max="25" width="4.109375" customWidth="1"/>
    <col min="26" max="26" width="5" customWidth="1"/>
  </cols>
  <sheetData>
    <row r="1" spans="1:13">
      <c r="A1" s="13"/>
      <c r="B1" s="13"/>
      <c r="C1" s="13"/>
      <c r="D1" s="13"/>
      <c r="E1" s="13"/>
      <c r="F1" s="13"/>
      <c r="G1" s="13"/>
      <c r="H1" s="13"/>
      <c r="I1" s="13"/>
    </row>
    <row r="2" spans="1:13" ht="39.950000000000003" customHeight="1">
      <c r="A2" s="13"/>
      <c r="B2" s="16" t="s">
        <v>20</v>
      </c>
      <c r="C2" s="6"/>
      <c r="D2" s="13"/>
      <c r="E2" s="13"/>
      <c r="F2" s="13"/>
      <c r="G2" s="13"/>
      <c r="H2" s="13"/>
      <c r="I2" s="13"/>
    </row>
    <row r="3" spans="1:13" ht="21" customHeight="1">
      <c r="A3" s="13"/>
      <c r="B3" s="13"/>
      <c r="C3" s="13"/>
      <c r="D3" s="13"/>
      <c r="E3" s="13"/>
      <c r="F3" s="13"/>
      <c r="G3" s="13"/>
      <c r="H3" s="13"/>
      <c r="I3" s="13"/>
    </row>
    <row r="4" spans="1:13" ht="66" customHeight="1">
      <c r="A4" s="13"/>
      <c r="B4" s="333" t="s">
        <v>488</v>
      </c>
      <c r="C4" s="334"/>
      <c r="D4" s="334"/>
      <c r="E4" s="334"/>
      <c r="F4" s="334"/>
      <c r="G4" s="334"/>
      <c r="H4" s="334"/>
      <c r="I4" s="334"/>
    </row>
    <row r="5" spans="1:13" ht="10.5" customHeight="1">
      <c r="A5" s="13"/>
      <c r="B5" s="15"/>
      <c r="C5" s="15"/>
      <c r="D5" s="15"/>
      <c r="E5" s="15"/>
      <c r="F5" s="15"/>
      <c r="G5" s="15"/>
      <c r="H5" s="15"/>
      <c r="I5" s="15"/>
    </row>
    <row r="6" spans="1:13" ht="20.100000000000001" customHeight="1">
      <c r="A6" s="13"/>
      <c r="B6" s="237" t="s">
        <v>59</v>
      </c>
      <c r="C6" s="21"/>
      <c r="D6" s="21"/>
      <c r="E6" s="21"/>
      <c r="F6" s="21"/>
      <c r="G6" s="21"/>
      <c r="H6" s="21"/>
      <c r="I6" s="21"/>
      <c r="J6" s="39"/>
      <c r="K6" s="39"/>
      <c r="L6" s="39"/>
      <c r="M6" s="39"/>
    </row>
    <row r="7" spans="1:13" ht="20.100000000000001" customHeight="1">
      <c r="A7" s="13"/>
      <c r="B7" s="237" t="s">
        <v>487</v>
      </c>
      <c r="C7" s="21"/>
      <c r="D7" s="21"/>
      <c r="E7" s="21"/>
      <c r="F7" s="21"/>
      <c r="G7" s="21"/>
      <c r="H7" s="21"/>
      <c r="I7" s="21"/>
      <c r="J7" s="39"/>
      <c r="K7" s="39"/>
      <c r="L7" s="39"/>
      <c r="M7" s="39"/>
    </row>
    <row r="8" spans="1:13" ht="20.100000000000001" customHeight="1">
      <c r="A8" s="13"/>
      <c r="B8" s="237" t="s">
        <v>434</v>
      </c>
      <c r="C8" s="21"/>
      <c r="D8" s="21"/>
      <c r="E8" s="21"/>
      <c r="F8" s="21"/>
      <c r="G8" s="21"/>
      <c r="H8" s="21"/>
      <c r="I8" s="21"/>
      <c r="J8" s="39"/>
      <c r="K8" s="39"/>
      <c r="L8" s="39"/>
      <c r="M8" s="39"/>
    </row>
    <row r="9" spans="1:13" ht="9.9499999999999993" customHeight="1">
      <c r="A9" s="13"/>
      <c r="B9" s="21"/>
      <c r="C9" s="21"/>
      <c r="D9" s="21"/>
      <c r="E9" s="21"/>
      <c r="F9" s="21"/>
      <c r="G9" s="21"/>
      <c r="H9" s="21"/>
      <c r="I9" s="21"/>
      <c r="J9" s="39"/>
      <c r="K9" s="39"/>
      <c r="L9" s="39"/>
      <c r="M9" s="39"/>
    </row>
    <row r="10" spans="1:13" ht="20.100000000000001" customHeight="1">
      <c r="A10" s="13"/>
      <c r="B10" s="21" t="s">
        <v>435</v>
      </c>
      <c r="C10" s="21"/>
      <c r="D10" s="21"/>
      <c r="E10" s="21"/>
      <c r="F10" s="21"/>
      <c r="G10" s="21"/>
      <c r="H10" s="21"/>
      <c r="I10" s="21"/>
      <c r="J10" s="39"/>
      <c r="K10" s="39"/>
      <c r="L10" s="39"/>
      <c r="M10" s="39"/>
    </row>
    <row r="11" spans="1:13" ht="9.9499999999999993" customHeight="1">
      <c r="A11" s="13"/>
      <c r="B11" s="21"/>
      <c r="C11" s="21"/>
      <c r="D11" s="21"/>
      <c r="E11" s="21"/>
      <c r="F11" s="21"/>
      <c r="G11" s="21"/>
      <c r="H11" s="21"/>
      <c r="I11" s="21"/>
      <c r="J11" s="39"/>
      <c r="K11" s="39"/>
      <c r="L11" s="39"/>
      <c r="M11" s="39"/>
    </row>
    <row r="12" spans="1:13" ht="20.100000000000001" customHeight="1">
      <c r="A12" s="13"/>
      <c r="B12" s="335" t="s">
        <v>341</v>
      </c>
      <c r="C12" s="335"/>
      <c r="D12" s="335"/>
      <c r="E12" s="335"/>
      <c r="F12" s="335"/>
      <c r="G12" s="335"/>
      <c r="H12" s="335"/>
      <c r="I12" s="15"/>
    </row>
    <row r="13" spans="1:13" ht="9.9499999999999993" customHeight="1">
      <c r="A13" s="13"/>
      <c r="B13" s="15"/>
      <c r="C13" s="15"/>
      <c r="D13" s="15"/>
      <c r="E13" s="15"/>
      <c r="F13" s="15"/>
      <c r="G13" s="15"/>
      <c r="H13" s="15"/>
      <c r="I13" s="15"/>
    </row>
    <row r="14" spans="1:13" ht="20.100000000000001" customHeight="1">
      <c r="A14" s="13"/>
      <c r="B14" s="226" t="s">
        <v>333</v>
      </c>
      <c r="C14" s="326" t="s">
        <v>489</v>
      </c>
      <c r="D14" s="326"/>
      <c r="E14" s="326"/>
      <c r="F14" s="326"/>
      <c r="G14" s="326"/>
      <c r="H14" s="326"/>
      <c r="I14" s="15"/>
    </row>
    <row r="15" spans="1:13" ht="20.100000000000001" customHeight="1">
      <c r="A15" s="13"/>
      <c r="B15" s="226" t="s">
        <v>332</v>
      </c>
      <c r="C15" s="328" t="s">
        <v>166</v>
      </c>
      <c r="D15" s="328"/>
      <c r="E15" s="328"/>
      <c r="F15" s="328"/>
      <c r="G15" s="328"/>
      <c r="H15" s="328"/>
      <c r="I15" s="19"/>
    </row>
    <row r="16" spans="1:13" ht="20.100000000000001" customHeight="1">
      <c r="A16" s="13"/>
      <c r="B16" s="226" t="s">
        <v>334</v>
      </c>
      <c r="C16" s="328" t="s">
        <v>490</v>
      </c>
      <c r="D16" s="328"/>
      <c r="E16" s="328"/>
      <c r="F16" s="328"/>
      <c r="G16" s="328"/>
      <c r="H16" s="328"/>
      <c r="I16" s="15"/>
    </row>
    <row r="17" spans="1:9" ht="20.100000000000001" customHeight="1">
      <c r="A17" s="13"/>
      <c r="B17" s="226" t="s">
        <v>335</v>
      </c>
      <c r="C17" s="325">
        <v>46023</v>
      </c>
      <c r="D17" s="325"/>
      <c r="E17" s="325"/>
      <c r="F17" s="325"/>
      <c r="G17" s="325"/>
      <c r="H17" s="325"/>
      <c r="I17" s="15"/>
    </row>
    <row r="18" spans="1:9" ht="20.100000000000001" customHeight="1">
      <c r="A18" s="13"/>
      <c r="B18" s="226" t="s">
        <v>76</v>
      </c>
      <c r="C18" s="327" t="s">
        <v>170</v>
      </c>
      <c r="D18" s="327"/>
      <c r="E18" s="327"/>
      <c r="F18" s="327"/>
      <c r="G18" s="327"/>
      <c r="H18" s="327"/>
      <c r="I18" s="15"/>
    </row>
    <row r="19" spans="1:9" ht="18.75">
      <c r="A19" s="13"/>
      <c r="B19" s="226" t="s">
        <v>336</v>
      </c>
      <c r="C19" s="325">
        <v>46042</v>
      </c>
      <c r="D19" s="328"/>
      <c r="E19" s="328"/>
      <c r="F19" s="328"/>
      <c r="G19" s="328"/>
      <c r="H19" s="328"/>
      <c r="I19" s="15"/>
    </row>
    <row r="20" spans="1:9" ht="22.5" customHeight="1">
      <c r="A20" s="13"/>
      <c r="B20" s="226" t="s">
        <v>337</v>
      </c>
      <c r="C20" s="325">
        <v>46052</v>
      </c>
      <c r="D20" s="328"/>
      <c r="E20" s="328"/>
      <c r="F20" s="328"/>
      <c r="G20" s="328"/>
      <c r="H20" s="329"/>
      <c r="I20" s="17" t="s">
        <v>60</v>
      </c>
    </row>
    <row r="21" spans="1:9" ht="21.75" customHeight="1">
      <c r="A21" s="13"/>
      <c r="B21" s="226" t="s">
        <v>338</v>
      </c>
      <c r="C21" s="328" t="s">
        <v>58</v>
      </c>
      <c r="D21" s="328"/>
      <c r="E21" s="328"/>
      <c r="F21" s="328"/>
      <c r="G21" s="328"/>
      <c r="H21" s="329"/>
      <c r="I21" s="330"/>
    </row>
    <row r="22" spans="1:9" ht="18.75">
      <c r="A22" s="13"/>
      <c r="B22" s="15"/>
      <c r="C22" s="15"/>
      <c r="D22" s="15"/>
      <c r="E22" s="15"/>
      <c r="F22" s="15"/>
      <c r="G22" s="15"/>
      <c r="H22" s="15"/>
      <c r="I22" s="330"/>
    </row>
    <row r="23" spans="1:9" ht="18.75">
      <c r="A23" s="13"/>
      <c r="B23" s="15"/>
      <c r="C23" s="15"/>
      <c r="D23" s="15"/>
      <c r="E23" s="15"/>
      <c r="F23" s="15"/>
      <c r="G23" s="15"/>
      <c r="H23" s="15"/>
      <c r="I23" s="330"/>
    </row>
    <row r="24" spans="1:9" ht="18.75">
      <c r="A24" s="13"/>
      <c r="B24" s="15"/>
      <c r="C24" s="15"/>
      <c r="D24" s="15"/>
      <c r="E24" s="15"/>
      <c r="F24" s="15"/>
      <c r="G24" s="15"/>
      <c r="H24" s="15"/>
      <c r="I24" s="330"/>
    </row>
    <row r="25" spans="1:9" ht="21.95" customHeight="1">
      <c r="A25" s="13"/>
      <c r="B25" s="237" t="s">
        <v>17</v>
      </c>
      <c r="C25" s="238" t="s">
        <v>491</v>
      </c>
      <c r="D25" s="238"/>
      <c r="E25" s="238"/>
      <c r="F25" s="238"/>
      <c r="G25" s="238"/>
      <c r="H25" s="238"/>
      <c r="I25" s="239"/>
    </row>
    <row r="26" spans="1:9" ht="21.95" customHeight="1">
      <c r="A26" s="13"/>
      <c r="B26" s="237" t="s">
        <v>18</v>
      </c>
      <c r="C26" s="239" t="s">
        <v>492</v>
      </c>
      <c r="D26" s="239" t="s">
        <v>45</v>
      </c>
      <c r="E26" s="239"/>
      <c r="F26" s="239"/>
      <c r="G26" s="239"/>
      <c r="H26" s="240"/>
      <c r="I26" s="239"/>
    </row>
    <row r="27" spans="1:9" ht="21.95" customHeight="1">
      <c r="A27" s="13"/>
      <c r="B27" s="237" t="s">
        <v>19</v>
      </c>
      <c r="C27" s="331"/>
      <c r="D27" s="331"/>
      <c r="E27" s="331"/>
      <c r="F27" s="331"/>
      <c r="G27" s="331"/>
      <c r="H27" s="331"/>
      <c r="I27" s="331"/>
    </row>
    <row r="28" spans="1:9" ht="21.95" customHeight="1">
      <c r="A28" s="13"/>
      <c r="B28" s="237" t="s">
        <v>339</v>
      </c>
      <c r="C28" s="239"/>
      <c r="D28" s="239"/>
      <c r="E28" s="239"/>
      <c r="F28" s="239"/>
      <c r="G28" s="239"/>
      <c r="H28" s="239"/>
      <c r="I28" s="239"/>
    </row>
    <row r="29" spans="1:9" ht="21.95" customHeight="1">
      <c r="A29" s="13"/>
      <c r="B29" s="237" t="s">
        <v>21</v>
      </c>
      <c r="C29" s="239"/>
      <c r="D29" s="239"/>
      <c r="E29" s="239"/>
      <c r="F29" s="239"/>
      <c r="G29" s="239"/>
      <c r="H29" s="239"/>
      <c r="I29" s="239"/>
    </row>
    <row r="30" spans="1:9" ht="21.95" customHeight="1">
      <c r="B30" s="237" t="s">
        <v>22</v>
      </c>
      <c r="C30" s="237" t="s">
        <v>493</v>
      </c>
      <c r="D30" s="237"/>
      <c r="E30" s="237"/>
      <c r="F30" s="237"/>
      <c r="G30" s="332" t="s">
        <v>340</v>
      </c>
      <c r="H30" s="332"/>
      <c r="I30" s="241" t="s">
        <v>342</v>
      </c>
    </row>
    <row r="31" spans="1:9" ht="21.95" customHeight="1">
      <c r="B31" s="69"/>
      <c r="C31" s="69"/>
      <c r="D31" s="69"/>
      <c r="E31" s="69"/>
      <c r="F31" s="69"/>
      <c r="G31" s="236"/>
      <c r="H31" s="243" t="s">
        <v>344</v>
      </c>
      <c r="I31" s="236" t="s">
        <v>343</v>
      </c>
    </row>
    <row r="32" spans="1:9" ht="24.75" customHeight="1">
      <c r="C32" s="15"/>
      <c r="D32" s="15"/>
      <c r="E32" s="15"/>
      <c r="F32" s="15"/>
      <c r="G32" s="324" t="s">
        <v>331</v>
      </c>
      <c r="H32" s="324"/>
      <c r="I32" s="307">
        <v>46054</v>
      </c>
    </row>
    <row r="33" spans="2:9" ht="9.9499999999999993" customHeight="1">
      <c r="B33" s="13"/>
      <c r="C33" s="13"/>
      <c r="D33" s="13"/>
      <c r="E33" s="13"/>
      <c r="F33" s="13"/>
      <c r="G33" s="13"/>
      <c r="H33" s="13"/>
      <c r="I33" s="13"/>
    </row>
    <row r="34" spans="2:9">
      <c r="B34" s="13"/>
      <c r="C34" s="13"/>
      <c r="D34" s="13"/>
      <c r="E34" s="13"/>
      <c r="F34" s="13"/>
      <c r="G34" s="13"/>
      <c r="H34" s="13"/>
      <c r="I34" s="13"/>
    </row>
  </sheetData>
  <mergeCells count="14">
    <mergeCell ref="I21:I24"/>
    <mergeCell ref="C15:H15"/>
    <mergeCell ref="C27:I27"/>
    <mergeCell ref="G30:H30"/>
    <mergeCell ref="B4:I4"/>
    <mergeCell ref="C16:H16"/>
    <mergeCell ref="B12:H12"/>
    <mergeCell ref="G32:H32"/>
    <mergeCell ref="C17:H17"/>
    <mergeCell ref="C14:H14"/>
    <mergeCell ref="C18:H18"/>
    <mergeCell ref="C19:H19"/>
    <mergeCell ref="C20:H20"/>
    <mergeCell ref="C21:H21"/>
  </mergeCells>
  <phoneticPr fontId="3" type="noConversion"/>
  <printOptions horizontalCentered="1"/>
  <pageMargins left="0.81" right="0.59" top="1.19" bottom="1.1100000000000001" header="0.51181102362204722" footer="0.51181102362204722"/>
  <pageSetup paperSize="9" scale="97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12"/>
  </sheetPr>
  <dimension ref="A1:Z22"/>
  <sheetViews>
    <sheetView view="pageBreakPreview" zoomScale="90" zoomScaleNormal="100" zoomScaleSheetLayoutView="90" workbookViewId="0">
      <selection activeCell="Y11" sqref="Y11"/>
    </sheetView>
  </sheetViews>
  <sheetFormatPr defaultRowHeight="13.5"/>
  <cols>
    <col min="1" max="1" width="3.44140625" customWidth="1"/>
    <col min="2" max="2" width="4.21875" bestFit="1" customWidth="1"/>
    <col min="3" max="3" width="5.88671875" customWidth="1"/>
    <col min="4" max="4" width="8.77734375" customWidth="1"/>
    <col min="5" max="5" width="6.88671875" customWidth="1"/>
    <col min="6" max="6" width="4.77734375" customWidth="1"/>
    <col min="7" max="7" width="5.5546875" customWidth="1"/>
    <col min="8" max="8" width="4.77734375" customWidth="1"/>
    <col min="9" max="9" width="4" customWidth="1"/>
    <col min="10" max="10" width="5.21875" bestFit="1" customWidth="1"/>
    <col min="11" max="14" width="4.77734375" customWidth="1"/>
    <col min="15" max="15" width="6.77734375" bestFit="1" customWidth="1"/>
    <col min="16" max="16" width="10.33203125" customWidth="1"/>
    <col min="17" max="17" width="4.5546875" customWidth="1"/>
    <col min="18" max="18" width="7.44140625" customWidth="1"/>
    <col min="19" max="19" width="4.33203125" customWidth="1"/>
    <col min="20" max="20" width="4.109375" customWidth="1"/>
    <col min="21" max="21" width="4.77734375" bestFit="1" customWidth="1"/>
    <col min="22" max="22" width="4.21875" customWidth="1"/>
    <col min="23" max="23" width="4.6640625" customWidth="1"/>
    <col min="24" max="24" width="5.21875" customWidth="1"/>
    <col min="25" max="25" width="5.88671875" customWidth="1"/>
    <col min="26" max="26" width="7.21875" customWidth="1"/>
  </cols>
  <sheetData>
    <row r="1" spans="1:26" ht="30" customHeight="1" thickBot="1">
      <c r="A1" s="349" t="s">
        <v>345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0"/>
      <c r="Q1" s="350"/>
      <c r="R1" s="351"/>
      <c r="S1" s="200"/>
      <c r="Z1" s="193"/>
    </row>
    <row r="2" spans="1:26">
      <c r="Z2" s="336"/>
    </row>
    <row r="3" spans="1:26">
      <c r="A3" s="340" t="s">
        <v>28</v>
      </c>
      <c r="B3" s="340"/>
      <c r="C3" s="340"/>
      <c r="D3" s="340"/>
      <c r="E3" s="244" t="str">
        <f>'1.평가서표지'!C14</f>
        <v>R26DC00000000 - 00</v>
      </c>
      <c r="F3" s="244"/>
      <c r="G3" s="244"/>
      <c r="H3" s="244"/>
      <c r="I3" s="244"/>
      <c r="J3" s="20"/>
      <c r="K3" s="20"/>
      <c r="L3" s="20"/>
      <c r="M3" s="20"/>
      <c r="N3" s="20"/>
      <c r="O3" s="20"/>
      <c r="P3" s="20"/>
      <c r="Q3" s="20"/>
      <c r="R3" s="20"/>
      <c r="S3" s="20"/>
      <c r="Z3" s="336"/>
    </row>
    <row r="4" spans="1:26">
      <c r="A4" s="340" t="s">
        <v>29</v>
      </c>
      <c r="B4" s="340"/>
      <c r="C4" s="340"/>
      <c r="D4" s="340"/>
      <c r="E4" s="244" t="str">
        <f>'1.평가서표지'!C15</f>
        <v>예시) 000 도로정비 기본계획수립 용역</v>
      </c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0"/>
      <c r="Z4" s="336"/>
    </row>
    <row r="5" spans="1:26">
      <c r="A5" s="340" t="s">
        <v>27</v>
      </c>
      <c r="B5" s="340"/>
      <c r="C5" s="340"/>
      <c r="D5" s="340"/>
      <c r="E5" s="244" t="str">
        <f>'1.평가서표지'!C16</f>
        <v>0000000000기관</v>
      </c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44"/>
      <c r="R5" s="244"/>
      <c r="S5" s="20"/>
      <c r="Z5" s="336"/>
    </row>
    <row r="6" spans="1:26">
      <c r="A6" s="341" t="s">
        <v>165</v>
      </c>
      <c r="B6" s="341"/>
      <c r="C6" s="341"/>
      <c r="D6" s="341"/>
      <c r="E6" s="245" t="str">
        <f>'1.평가서표지'!C18</f>
        <v>000-00-00000</v>
      </c>
      <c r="F6" s="245"/>
      <c r="G6" s="245"/>
      <c r="H6" s="245"/>
      <c r="I6" s="245"/>
      <c r="J6" s="20"/>
      <c r="K6" s="20"/>
      <c r="L6" s="20"/>
      <c r="M6" s="20"/>
      <c r="N6" s="20"/>
      <c r="O6" s="20"/>
      <c r="P6" s="20"/>
      <c r="Q6" s="20"/>
      <c r="R6" s="20"/>
      <c r="S6" s="20"/>
      <c r="Z6" s="336"/>
    </row>
    <row r="7" spans="1:26">
      <c r="A7" s="340" t="s">
        <v>63</v>
      </c>
      <c r="B7" s="340"/>
      <c r="C7" s="340"/>
      <c r="D7" s="340"/>
      <c r="E7" s="158" t="str">
        <f>'1.평가서표지'!C30</f>
        <v>ㅇㅇㅇ</v>
      </c>
      <c r="F7" s="158"/>
      <c r="G7" s="158"/>
      <c r="H7" s="158"/>
      <c r="I7" s="158"/>
      <c r="J7" s="344" t="str">
        <f>'1.평가서표지'!G30</f>
        <v xml:space="preserve">연락처: (사무실) </v>
      </c>
      <c r="K7" s="344"/>
      <c r="L7" s="344"/>
      <c r="M7" s="199" t="str">
        <f>'1.평가서표지'!I30</f>
        <v>02-0000-0000</v>
      </c>
      <c r="N7" s="199"/>
      <c r="O7" s="199"/>
      <c r="P7" s="227" t="str">
        <f>'1.평가서표지'!H31</f>
        <v>(핸드폰)</v>
      </c>
      <c r="Q7" s="199" t="str">
        <f>'1.평가서표지'!I31</f>
        <v>010-0000-0000</v>
      </c>
      <c r="R7" s="199"/>
      <c r="S7" s="199"/>
      <c r="T7" s="199"/>
      <c r="U7" s="199"/>
      <c r="V7" s="199"/>
      <c r="W7" s="199"/>
      <c r="X7" s="199"/>
      <c r="Y7" s="199"/>
      <c r="Z7" s="50"/>
    </row>
    <row r="8" spans="1:26" ht="21" thickBot="1">
      <c r="A8" s="1"/>
    </row>
    <row r="9" spans="1:26" ht="37.5" customHeight="1">
      <c r="A9" s="337" t="s">
        <v>427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8"/>
      <c r="O9" s="338"/>
      <c r="P9" s="339" t="s">
        <v>223</v>
      </c>
      <c r="Q9" s="339"/>
      <c r="R9" s="339" t="s">
        <v>222</v>
      </c>
      <c r="S9" s="339"/>
      <c r="T9" s="339"/>
      <c r="U9" s="339" t="s">
        <v>221</v>
      </c>
      <c r="V9" s="339"/>
      <c r="W9" s="339"/>
      <c r="X9" s="345" t="s">
        <v>220</v>
      </c>
      <c r="Y9" s="209" t="s">
        <v>131</v>
      </c>
      <c r="Z9" s="342" t="s">
        <v>225</v>
      </c>
    </row>
    <row r="10" spans="1:26" ht="68.25" customHeight="1" thickBot="1">
      <c r="A10" s="167" t="s">
        <v>0</v>
      </c>
      <c r="B10" s="168" t="s">
        <v>61</v>
      </c>
      <c r="C10" s="169" t="s">
        <v>2</v>
      </c>
      <c r="D10" s="169" t="s">
        <v>3</v>
      </c>
      <c r="E10" s="169" t="s">
        <v>4</v>
      </c>
      <c r="F10" s="165" t="s">
        <v>1</v>
      </c>
      <c r="G10" s="168" t="s">
        <v>24</v>
      </c>
      <c r="H10" s="165" t="s">
        <v>23</v>
      </c>
      <c r="I10" s="168" t="s">
        <v>25</v>
      </c>
      <c r="J10" s="165" t="s">
        <v>23</v>
      </c>
      <c r="K10" s="191" t="s">
        <v>197</v>
      </c>
      <c r="L10" s="191" t="s">
        <v>198</v>
      </c>
      <c r="M10" s="203" t="s">
        <v>226</v>
      </c>
      <c r="N10" s="203" t="s">
        <v>227</v>
      </c>
      <c r="O10" s="165" t="s">
        <v>26</v>
      </c>
      <c r="P10" s="168" t="s">
        <v>199</v>
      </c>
      <c r="Q10" s="168" t="s">
        <v>217</v>
      </c>
      <c r="R10" s="202" t="s">
        <v>436</v>
      </c>
      <c r="S10" s="198" t="s">
        <v>202</v>
      </c>
      <c r="T10" s="201" t="s">
        <v>218</v>
      </c>
      <c r="U10" s="168" t="s">
        <v>200</v>
      </c>
      <c r="V10" s="168" t="s">
        <v>219</v>
      </c>
      <c r="W10" s="168" t="s">
        <v>201</v>
      </c>
      <c r="X10" s="343"/>
      <c r="Y10" s="198" t="s">
        <v>481</v>
      </c>
      <c r="Z10" s="343"/>
    </row>
    <row r="11" spans="1:26" ht="35.25" customHeight="1">
      <c r="A11" s="346" t="str">
        <f>'1.평가서표지'!C25</f>
        <v>주식회사 0000000</v>
      </c>
      <c r="B11" s="137" t="s">
        <v>30</v>
      </c>
      <c r="C11" s="138" t="str">
        <f>'1.평가서표지'!C26</f>
        <v>김조달</v>
      </c>
      <c r="D11" s="138"/>
      <c r="E11" s="138"/>
      <c r="F11" s="197">
        <f>F12+(F13+F14+F15+F16)/COUNTA(F13:F16)+(F17+F18+F19+F20)/COUNTA(F17:F20)</f>
        <v>12</v>
      </c>
      <c r="G11" s="195"/>
      <c r="H11" s="197">
        <f>H12+(H13+H14+H15+H16)/COUNT(H13:H16)+(H17+H18+H19+H20)/COUNTA(H17:H20)</f>
        <v>16</v>
      </c>
      <c r="I11" s="195"/>
      <c r="J11" s="197">
        <f>J12+(J13+J14+J15+J16)/COUNTA(J13:J16)+(J17+J18+J19+J20)/COUNTA(J17:J20)</f>
        <v>18</v>
      </c>
      <c r="K11" s="197">
        <f>K12</f>
        <v>1</v>
      </c>
      <c r="L11" s="197">
        <f>L12</f>
        <v>1</v>
      </c>
      <c r="M11" s="197">
        <v>1</v>
      </c>
      <c r="N11" s="197">
        <f>'7.전차실적'!L12</f>
        <v>0.03</v>
      </c>
      <c r="O11" s="266">
        <f>F11+H11+J11+K11+L11+M11+N11</f>
        <v>49.03</v>
      </c>
      <c r="P11" s="139">
        <f>'8.유사용역수행실적'!E32</f>
        <v>0</v>
      </c>
      <c r="Q11" s="140">
        <v>15</v>
      </c>
      <c r="R11" s="140">
        <f>7-'9.업무정지'!H22</f>
        <v>7</v>
      </c>
      <c r="S11" s="140">
        <f>'11. 재정상태건실도,투자실적'!F6</f>
        <v>3</v>
      </c>
      <c r="T11" s="141">
        <f>-'10.벌점'!F22</f>
        <v>0</v>
      </c>
      <c r="U11" s="195">
        <f>'12. 건설기술개발실적'!L20</f>
        <v>2</v>
      </c>
      <c r="V11" s="195">
        <f>'11. 재정상태건실도,투자실적'!E14</f>
        <v>0</v>
      </c>
      <c r="W11" s="197">
        <f>'13. 활용실적'!H20</f>
        <v>1.036</v>
      </c>
      <c r="X11" s="195">
        <f>'14.업무중첩도'!I27</f>
        <v>10</v>
      </c>
      <c r="Y11" s="212">
        <f>'15.건설기술인신규고용률'!P5</f>
        <v>0.4</v>
      </c>
      <c r="Z11" s="142">
        <f>O11+Q11+R11+S11-T11+U11+V11+W11+X11+Y11</f>
        <v>87.466000000000008</v>
      </c>
    </row>
    <row r="12" spans="1:26" ht="24" customHeight="1">
      <c r="A12" s="347"/>
      <c r="B12" s="136" t="s">
        <v>67</v>
      </c>
      <c r="C12" s="75" t="str">
        <f>'4.참여기술인배치표'!D7</f>
        <v>사책</v>
      </c>
      <c r="D12" s="114" t="str">
        <f>'4.참여기술인배치표'!E7</f>
        <v>도로및공항</v>
      </c>
      <c r="E12" s="75" t="str">
        <f>'4.참여기술인배치표'!F7</f>
        <v>특급</v>
      </c>
      <c r="F12" s="267">
        <f>IF(E12="특급",4,IF(E12="고급",3.5,IF(E12="중급",3,2.5)))</f>
        <v>4</v>
      </c>
      <c r="G12" s="115">
        <f>'4.참여기술인배치표'!I7</f>
        <v>32.876712328767127</v>
      </c>
      <c r="H12" s="267">
        <f>IF(G12&gt;=15,4,IF(G12&gt;=10,3.6,IF(G12&gt;=6,3.2,IF(G12&gt;=3,2.8,2.4))))</f>
        <v>4</v>
      </c>
      <c r="I12" s="116">
        <f>'4.참여기술인배치표'!K7</f>
        <v>23.334246575342465</v>
      </c>
      <c r="J12" s="267">
        <f>IF(I12&gt;=15,5,IF(I12&gt;=10,4.5,IF(I12&gt;=6,4,IF(I12&gt;=3,3.5,3))))</f>
        <v>5</v>
      </c>
      <c r="K12" s="267">
        <v>1</v>
      </c>
      <c r="L12" s="267">
        <v>1</v>
      </c>
      <c r="M12" s="359">
        <f>'6.교육훈련'!G26</f>
        <v>1</v>
      </c>
      <c r="N12" s="359">
        <f>'7.전차실적'!L12</f>
        <v>0.03</v>
      </c>
      <c r="O12" s="267">
        <f>F12+H12+J12+K12+L12</f>
        <v>15</v>
      </c>
      <c r="P12" s="117"/>
      <c r="Q12" s="75"/>
      <c r="R12" s="75"/>
      <c r="S12" s="75"/>
      <c r="T12" s="75"/>
      <c r="U12" s="75"/>
      <c r="V12" s="75"/>
      <c r="W12" s="75"/>
      <c r="X12" s="75"/>
      <c r="Y12" s="213"/>
      <c r="Z12" s="118"/>
    </row>
    <row r="13" spans="1:26" ht="21.75" customHeight="1">
      <c r="A13" s="347"/>
      <c r="B13" s="358" t="s">
        <v>140</v>
      </c>
      <c r="C13" s="75" t="str">
        <f>'4.참여기술인배치표'!D8</f>
        <v>분책1</v>
      </c>
      <c r="D13" s="114" t="str">
        <f>'4.참여기술인배치표'!E8</f>
        <v>토질·지질</v>
      </c>
      <c r="E13" s="75" t="str">
        <f>'4.참여기술인배치표'!F8</f>
        <v>특급</v>
      </c>
      <c r="F13" s="267">
        <f>IF(E13="특급",4,IF(E13="고급",4,IF(E13="중급",3.6,3.2)))</f>
        <v>4</v>
      </c>
      <c r="G13" s="115">
        <f>'4.참여기술인배치표'!I8</f>
        <v>32.876712328767127</v>
      </c>
      <c r="H13" s="267">
        <f>IF(G13&gt;=10,7,IF(G13&gt;=8,6.3,IF(G13&gt;=6,5.6,IF(G13&gt;=4,4.9,4.2))))</f>
        <v>7</v>
      </c>
      <c r="I13" s="116">
        <f>'4.참여기술인배치표'!K8</f>
        <v>23.334246575342465</v>
      </c>
      <c r="J13" s="267">
        <f>IF(I13&gt;=10,8,IF(I13&gt;=8,7.2,IF(I13&gt;=6,6.4,IF(I13&gt;=4,5.6,4.8))))</f>
        <v>8</v>
      </c>
      <c r="K13" s="352"/>
      <c r="L13" s="353"/>
      <c r="M13" s="360"/>
      <c r="N13" s="360"/>
      <c r="O13" s="267">
        <f>F13+H13+J13</f>
        <v>19</v>
      </c>
      <c r="P13" s="117"/>
      <c r="Q13" s="75"/>
      <c r="R13" s="75"/>
      <c r="S13" s="75"/>
      <c r="T13" s="75"/>
      <c r="U13" s="75"/>
      <c r="V13" s="75"/>
      <c r="W13" s="75"/>
      <c r="X13" s="75"/>
      <c r="Y13" s="213"/>
      <c r="Z13" s="118"/>
    </row>
    <row r="14" spans="1:26" ht="21.75" customHeight="1">
      <c r="A14" s="347"/>
      <c r="B14" s="358"/>
      <c r="C14" s="75" t="str">
        <f>'4.참여기술인배치표'!D9</f>
        <v>분책2</v>
      </c>
      <c r="D14" s="114" t="str">
        <f>'4.참여기술인배치표'!E9</f>
        <v>도시계획</v>
      </c>
      <c r="E14" s="75" t="str">
        <f>'4.참여기술인배치표'!F9</f>
        <v>특급</v>
      </c>
      <c r="F14" s="267">
        <f>IF(E14="특급",4,IF(E14="고급",4,IF(E14="중급",3.6,3.2)))</f>
        <v>4</v>
      </c>
      <c r="G14" s="115">
        <f>'4.참여기술인배치표'!I9</f>
        <v>32.876712328767127</v>
      </c>
      <c r="H14" s="267">
        <f>IF(G14&gt;=10,7,IF(G14&gt;=8,6.3,IF(G14&gt;=6,5.6,IF(G14&gt;=4,4.9,4.2))))</f>
        <v>7</v>
      </c>
      <c r="I14" s="116">
        <f>'4.참여기술인배치표'!K9</f>
        <v>23.334246575342465</v>
      </c>
      <c r="J14" s="267">
        <f>IF(I14&gt;=10,8,IF(I14&gt;=8,7.2,IF(I14&gt;=6,6.4,IF(I14&gt;=4,5.6,4.8))))</f>
        <v>8</v>
      </c>
      <c r="K14" s="354"/>
      <c r="L14" s="355"/>
      <c r="M14" s="360"/>
      <c r="N14" s="360"/>
      <c r="O14" s="267">
        <f t="shared" ref="O14:O20" si="0">F14+H14+J14</f>
        <v>19</v>
      </c>
      <c r="P14" s="117"/>
      <c r="Q14" s="75"/>
      <c r="R14" s="75"/>
      <c r="S14" s="75"/>
      <c r="T14" s="75"/>
      <c r="U14" s="75"/>
      <c r="V14" s="75"/>
      <c r="W14" s="75"/>
      <c r="X14" s="75"/>
      <c r="Y14" s="213"/>
      <c r="Z14" s="118"/>
    </row>
    <row r="15" spans="1:26" ht="21.75" customHeight="1">
      <c r="A15" s="347"/>
      <c r="B15" s="358"/>
      <c r="C15" s="75" t="str">
        <f>'4.참여기술인배치표'!D9</f>
        <v>분책2</v>
      </c>
      <c r="D15" s="114" t="str">
        <f>'4.참여기술인배치표'!E10</f>
        <v>교통</v>
      </c>
      <c r="E15" s="75" t="str">
        <f>'4.참여기술인배치표'!F10</f>
        <v>특급</v>
      </c>
      <c r="F15" s="267">
        <f>IF(E15="특급",4,IF(E15="고급",4,IF(E15="중급",3.6,3.2)))</f>
        <v>4</v>
      </c>
      <c r="G15" s="115">
        <f>'4.참여기술인배치표'!I10</f>
        <v>32.876712328767127</v>
      </c>
      <c r="H15" s="267">
        <f>IF(G15&gt;=10,7,IF(G15&gt;=8,6.3,IF(G15&gt;=6,5.6,IF(G15&gt;=4,4.9,4.2))))</f>
        <v>7</v>
      </c>
      <c r="I15" s="116">
        <f>'4.참여기술인배치표'!K10</f>
        <v>23.334246575342465</v>
      </c>
      <c r="J15" s="267">
        <f>IF(I15&gt;=10,8,IF(I15&gt;=8,7.2,IF(I15&gt;=6,6.4,IF(I15&gt;=4,5.6,4.8))))</f>
        <v>8</v>
      </c>
      <c r="K15" s="354"/>
      <c r="L15" s="355"/>
      <c r="M15" s="360"/>
      <c r="N15" s="360"/>
      <c r="O15" s="267">
        <f t="shared" si="0"/>
        <v>19</v>
      </c>
      <c r="P15" s="117"/>
      <c r="Q15" s="75"/>
      <c r="R15" s="75"/>
      <c r="S15" s="75"/>
      <c r="T15" s="75"/>
      <c r="U15" s="75"/>
      <c r="V15" s="75"/>
      <c r="W15" s="75"/>
      <c r="X15" s="75"/>
      <c r="Y15" s="213"/>
      <c r="Z15" s="118"/>
    </row>
    <row r="16" spans="1:26" ht="21.75" customHeight="1">
      <c r="A16" s="347"/>
      <c r="B16" s="358"/>
      <c r="C16" s="75" t="str">
        <f>'4.참여기술인배치표'!D11</f>
        <v>분책4</v>
      </c>
      <c r="D16" s="114" t="str">
        <f>'4.참여기술인배치표'!E11</f>
        <v>조경</v>
      </c>
      <c r="E16" s="75" t="str">
        <f>'4.참여기술인배치표'!F11</f>
        <v>특급</v>
      </c>
      <c r="F16" s="267">
        <f>IF(E16="특급",4,IF(E16="고급",4,IF(E16="중급",3.6,3.2)))</f>
        <v>4</v>
      </c>
      <c r="G16" s="115">
        <f>'4.참여기술인배치표'!I11</f>
        <v>32.876712328767127</v>
      </c>
      <c r="H16" s="267">
        <f>IF(G16&gt;=10,7,IF(G16&gt;=8,6.3,IF(G16&gt;=6,5.6,IF(G16&gt;=4,4.9,4.2))))</f>
        <v>7</v>
      </c>
      <c r="I16" s="116">
        <f>'4.참여기술인배치표'!K11</f>
        <v>23.334246575342465</v>
      </c>
      <c r="J16" s="267">
        <f>IF(I16&gt;=10,8,IF(I16&gt;=8,7.2,IF(I16&gt;=6,6.4,IF(I16&gt;=4,5.6,4.8))))</f>
        <v>8</v>
      </c>
      <c r="K16" s="354"/>
      <c r="L16" s="355"/>
      <c r="M16" s="360"/>
      <c r="N16" s="360"/>
      <c r="O16" s="267">
        <f t="shared" si="0"/>
        <v>19</v>
      </c>
      <c r="P16" s="117"/>
      <c r="Q16" s="75"/>
      <c r="R16" s="75"/>
      <c r="S16" s="75"/>
      <c r="T16" s="75"/>
      <c r="U16" s="75"/>
      <c r="V16" s="75"/>
      <c r="W16" s="75"/>
      <c r="X16" s="75"/>
      <c r="Y16" s="213"/>
      <c r="Z16" s="118"/>
    </row>
    <row r="17" spans="1:26" ht="21.75" customHeight="1">
      <c r="A17" s="347"/>
      <c r="B17" s="362" t="s">
        <v>141</v>
      </c>
      <c r="C17" s="75" t="s">
        <v>369</v>
      </c>
      <c r="D17" s="114" t="str">
        <f>'4.참여기술인배치표'!E12</f>
        <v>토질·지질</v>
      </c>
      <c r="E17" s="75" t="str">
        <f>'4.참여기술인배치표'!F12</f>
        <v>고급</v>
      </c>
      <c r="F17" s="267">
        <f>IF(E17="특급",4,IF(E17="고급",4,IF(E17="중급",4,3.6)))</f>
        <v>4</v>
      </c>
      <c r="G17" s="115">
        <f>'4.참여기술인배치표'!I12</f>
        <v>32.876712328767127</v>
      </c>
      <c r="H17" s="267">
        <f>IF(G17&gt;=5,5,IF(G17&gt;=4,4.5,IF(G17&gt;=3,4,IF(G17&gt;=2,3.5,3))))</f>
        <v>5</v>
      </c>
      <c r="I17" s="116">
        <f>'4.참여기술인배치표'!K12</f>
        <v>23.334246575342465</v>
      </c>
      <c r="J17" s="267">
        <f>IF(I17&gt;=5,5,IF(I17&gt;=4,4.5,IF(I17&gt;=3,4,IF(I17&gt;=2,3.5,3))))</f>
        <v>5</v>
      </c>
      <c r="K17" s="354"/>
      <c r="L17" s="355"/>
      <c r="M17" s="360"/>
      <c r="N17" s="360"/>
      <c r="O17" s="267">
        <f t="shared" si="0"/>
        <v>14</v>
      </c>
      <c r="P17" s="117"/>
      <c r="Q17" s="75"/>
      <c r="R17" s="75"/>
      <c r="S17" s="75"/>
      <c r="T17" s="75"/>
      <c r="U17" s="75"/>
      <c r="V17" s="75"/>
      <c r="W17" s="75"/>
      <c r="X17" s="75"/>
      <c r="Y17" s="213"/>
      <c r="Z17" s="118"/>
    </row>
    <row r="18" spans="1:26" ht="21.75" customHeight="1">
      <c r="A18" s="347"/>
      <c r="B18" s="363"/>
      <c r="C18" s="75" t="s">
        <v>370</v>
      </c>
      <c r="D18" s="114" t="str">
        <f>'4.참여기술인배치표'!E13</f>
        <v>도시계획</v>
      </c>
      <c r="E18" s="75" t="str">
        <f>'4.참여기술인배치표'!F13</f>
        <v>고급</v>
      </c>
      <c r="F18" s="267">
        <f>IF(E18="특급",4,IF(E18="고급",4,IF(E18="중급",4,3.6)))</f>
        <v>4</v>
      </c>
      <c r="G18" s="115">
        <f>'4.참여기술인배치표'!I13</f>
        <v>32.876712328767127</v>
      </c>
      <c r="H18" s="267">
        <f>IF(G18&gt;=5,5,IF(G18&gt;=4,4.5,IF(G18&gt;=3,4,IF(G18&gt;=2,3.5,3))))</f>
        <v>5</v>
      </c>
      <c r="I18" s="116">
        <f>'4.참여기술인배치표'!K13</f>
        <v>23.334246575342465</v>
      </c>
      <c r="J18" s="267">
        <f>IF(I18&gt;=5,5,IF(I18&gt;=4,4.5,IF(I18&gt;=3,4,IF(I18&gt;=2,3.5,3))))</f>
        <v>5</v>
      </c>
      <c r="K18" s="354"/>
      <c r="L18" s="355"/>
      <c r="M18" s="360"/>
      <c r="N18" s="360"/>
      <c r="O18" s="267">
        <f t="shared" si="0"/>
        <v>14</v>
      </c>
      <c r="P18" s="117"/>
      <c r="Q18" s="75"/>
      <c r="R18" s="75"/>
      <c r="S18" s="75"/>
      <c r="T18" s="75"/>
      <c r="U18" s="75"/>
      <c r="V18" s="75"/>
      <c r="W18" s="75"/>
      <c r="X18" s="75"/>
      <c r="Y18" s="213"/>
      <c r="Z18" s="118"/>
    </row>
    <row r="19" spans="1:26" ht="21.75" customHeight="1">
      <c r="A19" s="347"/>
      <c r="B19" s="363"/>
      <c r="C19" s="75" t="s">
        <v>371</v>
      </c>
      <c r="D19" s="114" t="str">
        <f>'4.참여기술인배치표'!E14</f>
        <v>교통</v>
      </c>
      <c r="E19" s="75" t="str">
        <f>'4.참여기술인배치표'!F14</f>
        <v>고급</v>
      </c>
      <c r="F19" s="267">
        <f>IF(E19="특급",4,IF(E19="고급",4,IF(E19="중급",4,3.6)))</f>
        <v>4</v>
      </c>
      <c r="G19" s="115">
        <f>'4.참여기술인배치표'!I14</f>
        <v>32.876712328767127</v>
      </c>
      <c r="H19" s="267">
        <f>IF(G19&gt;=5,5,IF(G19&gt;=4,4.5,IF(G19&gt;=3,4,IF(G19&gt;=2,3.5,3))))</f>
        <v>5</v>
      </c>
      <c r="I19" s="116">
        <f>'4.참여기술인배치표'!K14</f>
        <v>23.334246575342465</v>
      </c>
      <c r="J19" s="267">
        <f>IF(I19&gt;=5,5,IF(I19&gt;=4,4.5,IF(I19&gt;=3,4,IF(I19&gt;=2,3.5,3))))</f>
        <v>5</v>
      </c>
      <c r="K19" s="354"/>
      <c r="L19" s="355"/>
      <c r="M19" s="360"/>
      <c r="N19" s="360"/>
      <c r="O19" s="267">
        <f t="shared" si="0"/>
        <v>14</v>
      </c>
      <c r="P19" s="117"/>
      <c r="Q19" s="75"/>
      <c r="R19" s="75"/>
      <c r="S19" s="75"/>
      <c r="T19" s="75"/>
      <c r="U19" s="75"/>
      <c r="V19" s="75"/>
      <c r="W19" s="75"/>
      <c r="X19" s="75"/>
      <c r="Y19" s="213"/>
      <c r="Z19" s="118"/>
    </row>
    <row r="20" spans="1:26" ht="21.75" customHeight="1" thickBot="1">
      <c r="A20" s="348"/>
      <c r="B20" s="364"/>
      <c r="C20" s="119" t="s">
        <v>372</v>
      </c>
      <c r="D20" s="119" t="str">
        <f>'4.참여기술인배치표'!E15</f>
        <v>조경</v>
      </c>
      <c r="E20" s="119" t="str">
        <f>'4.참여기술인배치표'!F15</f>
        <v>고급</v>
      </c>
      <c r="F20" s="268">
        <f>IF(E20="특급",4,IF(E20="고급",4,IF(E20="중급",4,3.6)))</f>
        <v>4</v>
      </c>
      <c r="G20" s="120">
        <f>'4.참여기술인배치표'!I15</f>
        <v>32.876712328767127</v>
      </c>
      <c r="H20" s="268">
        <f>IF(G20&gt;=5,5,IF(G20&gt;=4,4.5,IF(G20&gt;=3,4,IF(G20&gt;=2,3.5,3))))</f>
        <v>5</v>
      </c>
      <c r="I20" s="121">
        <f>'4.참여기술인배치표'!K15</f>
        <v>23.334246575342465</v>
      </c>
      <c r="J20" s="268">
        <f>IF(I20&gt;=5,5,IF(I20&gt;=4,4.5,IF(I20&gt;=3,4,IF(I20&gt;=2,3.5,3))))</f>
        <v>5</v>
      </c>
      <c r="K20" s="356"/>
      <c r="L20" s="357"/>
      <c r="M20" s="361"/>
      <c r="N20" s="361"/>
      <c r="O20" s="268">
        <f t="shared" si="0"/>
        <v>14</v>
      </c>
      <c r="P20" s="122"/>
      <c r="Q20" s="119"/>
      <c r="R20" s="119"/>
      <c r="S20" s="119"/>
      <c r="T20" s="119"/>
      <c r="U20" s="119"/>
      <c r="V20" s="119"/>
      <c r="W20" s="119"/>
      <c r="X20" s="119"/>
      <c r="Y20" s="214"/>
      <c r="Z20" s="123"/>
    </row>
    <row r="21" spans="1:26" ht="21.75" customHeight="1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  <c r="O21" s="190"/>
      <c r="P21" s="190"/>
    </row>
    <row r="22" spans="1:26" ht="21.75" customHeight="1">
      <c r="A22" t="s">
        <v>196</v>
      </c>
    </row>
  </sheetData>
  <mergeCells count="20">
    <mergeCell ref="A11:A20"/>
    <mergeCell ref="A1:R1"/>
    <mergeCell ref="A3:D3"/>
    <mergeCell ref="A4:D4"/>
    <mergeCell ref="K13:L20"/>
    <mergeCell ref="R9:T9"/>
    <mergeCell ref="B13:B16"/>
    <mergeCell ref="M12:M20"/>
    <mergeCell ref="N12:N20"/>
    <mergeCell ref="B17:B20"/>
    <mergeCell ref="A7:D7"/>
    <mergeCell ref="Z2:Z6"/>
    <mergeCell ref="A9:O9"/>
    <mergeCell ref="P9:Q9"/>
    <mergeCell ref="A5:D5"/>
    <mergeCell ref="A6:D6"/>
    <mergeCell ref="Z9:Z10"/>
    <mergeCell ref="J7:L7"/>
    <mergeCell ref="U9:W9"/>
    <mergeCell ref="X9:X10"/>
  </mergeCells>
  <phoneticPr fontId="3" type="noConversion"/>
  <printOptions horizontalCentered="1"/>
  <pageMargins left="0.3" right="0.31" top="0.98425196850393704" bottom="0.74803149606299213" header="0.51181102362204722" footer="0.51181102362204722"/>
  <pageSetup paperSize="9" scale="85" orientation="landscape" horizontalDpi="300" verticalDpi="300" r:id="rId1"/>
  <headerFooter alignWithMargins="0"/>
  <ignoredErrors>
    <ignoredError sqref="I12:I20" formula="1"/>
  </ignoredError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12"/>
  </sheetPr>
  <dimension ref="A1:X22"/>
  <sheetViews>
    <sheetView view="pageBreakPreview" zoomScale="90" zoomScaleNormal="100" zoomScaleSheetLayoutView="90" workbookViewId="0">
      <selection activeCell="W12" sqref="W12"/>
    </sheetView>
  </sheetViews>
  <sheetFormatPr defaultRowHeight="13.5"/>
  <cols>
    <col min="1" max="1" width="3.44140625" customWidth="1"/>
    <col min="2" max="2" width="4.21875" bestFit="1" customWidth="1"/>
    <col min="3" max="3" width="5.88671875" customWidth="1"/>
    <col min="4" max="4" width="8.77734375" customWidth="1"/>
    <col min="5" max="5" width="6.88671875" customWidth="1"/>
    <col min="6" max="6" width="4.77734375" customWidth="1"/>
    <col min="7" max="7" width="5.5546875" customWidth="1"/>
    <col min="8" max="8" width="4.77734375" customWidth="1"/>
    <col min="9" max="9" width="4" customWidth="1"/>
    <col min="10" max="12" width="4.77734375" customWidth="1"/>
    <col min="13" max="13" width="6.77734375" customWidth="1"/>
    <col min="15" max="15" width="4.5546875" customWidth="1"/>
    <col min="16" max="16" width="7.44140625" customWidth="1"/>
    <col min="17" max="17" width="4.33203125" customWidth="1"/>
    <col min="18" max="18" width="4.109375" customWidth="1"/>
    <col min="19" max="19" width="4.77734375" bestFit="1" customWidth="1"/>
    <col min="20" max="20" width="4.21875" customWidth="1"/>
    <col min="21" max="21" width="4.6640625" customWidth="1"/>
    <col min="22" max="23" width="5.21875" customWidth="1"/>
    <col min="24" max="24" width="7.21875" customWidth="1"/>
  </cols>
  <sheetData>
    <row r="1" spans="1:24" ht="30" customHeight="1" thickBot="1">
      <c r="A1" s="349" t="s">
        <v>345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1"/>
      <c r="Q1" s="200"/>
      <c r="X1" s="193"/>
    </row>
    <row r="2" spans="1:24">
      <c r="X2" s="336"/>
    </row>
    <row r="3" spans="1:24">
      <c r="A3" s="340" t="s">
        <v>28</v>
      </c>
      <c r="B3" s="340"/>
      <c r="C3" s="340"/>
      <c r="D3" s="340"/>
      <c r="E3" s="158" t="str">
        <f>'1.평가서표지'!C14</f>
        <v>R26DC00000000 - 00</v>
      </c>
      <c r="F3" s="244"/>
      <c r="G3" s="244"/>
      <c r="H3" s="244"/>
      <c r="I3" s="20"/>
      <c r="J3" s="20"/>
      <c r="K3" s="20"/>
      <c r="L3" s="20"/>
      <c r="M3" s="20"/>
      <c r="N3" s="20"/>
      <c r="O3" s="20"/>
      <c r="P3" s="20"/>
      <c r="Q3" s="20"/>
      <c r="X3" s="336"/>
    </row>
    <row r="4" spans="1:24">
      <c r="A4" s="340" t="s">
        <v>29</v>
      </c>
      <c r="B4" s="340"/>
      <c r="C4" s="340"/>
      <c r="D4" s="340"/>
      <c r="E4" s="158" t="str">
        <f>'1.평가서표지'!C15</f>
        <v>예시) 000 도로정비 기본계획수립 용역</v>
      </c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0"/>
      <c r="X4" s="336"/>
    </row>
    <row r="5" spans="1:24">
      <c r="A5" s="340" t="s">
        <v>27</v>
      </c>
      <c r="B5" s="340"/>
      <c r="C5" s="340"/>
      <c r="D5" s="340"/>
      <c r="E5" s="158" t="str">
        <f>'1.평가서표지'!C16</f>
        <v>0000000000기관</v>
      </c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0"/>
      <c r="X5" s="336"/>
    </row>
    <row r="6" spans="1:24">
      <c r="A6" s="341" t="s">
        <v>165</v>
      </c>
      <c r="B6" s="341"/>
      <c r="C6" s="341"/>
      <c r="D6" s="341"/>
      <c r="E6" s="246" t="str">
        <f>'1.평가서표지'!C18</f>
        <v>000-00-00000</v>
      </c>
      <c r="F6" s="245"/>
      <c r="G6" s="245"/>
      <c r="H6" s="245"/>
      <c r="I6" s="245"/>
      <c r="J6" s="20"/>
      <c r="K6" s="20"/>
      <c r="L6" s="20"/>
      <c r="M6" s="20"/>
      <c r="N6" s="20"/>
      <c r="O6" s="20"/>
      <c r="P6" s="20"/>
      <c r="Q6" s="20"/>
      <c r="X6" s="336"/>
    </row>
    <row r="7" spans="1:24">
      <c r="A7" s="340" t="s">
        <v>63</v>
      </c>
      <c r="B7" s="340"/>
      <c r="C7" s="340"/>
      <c r="D7" s="340"/>
      <c r="E7" s="158" t="str">
        <f>'1.평가서표지'!C30</f>
        <v>ㅇㅇㅇ</v>
      </c>
      <c r="F7" s="244"/>
      <c r="G7" s="244"/>
      <c r="H7" s="244"/>
      <c r="I7" s="244"/>
      <c r="J7" s="242" t="str">
        <f>'1.평가서표지'!G30</f>
        <v xml:space="preserve">연락처: (사무실) </v>
      </c>
      <c r="K7" s="199" t="str">
        <f>'1.평가서표지'!I30</f>
        <v>02-0000-0000</v>
      </c>
      <c r="L7" s="199"/>
      <c r="M7" s="199"/>
      <c r="N7" s="227" t="str">
        <f>'1.평가서표지'!H31</f>
        <v>(핸드폰)</v>
      </c>
      <c r="O7" s="199" t="str">
        <f>'1.평가서표지'!I31</f>
        <v>010-0000-0000</v>
      </c>
      <c r="P7" s="199"/>
      <c r="Q7" s="199"/>
      <c r="R7" s="199"/>
      <c r="S7" s="199"/>
      <c r="T7" s="199"/>
      <c r="U7" s="199"/>
      <c r="V7" s="199"/>
      <c r="W7" s="199"/>
      <c r="X7" s="50"/>
    </row>
    <row r="8" spans="1:24" ht="21" thickBot="1">
      <c r="A8" s="1"/>
    </row>
    <row r="9" spans="1:24" ht="37.5" customHeight="1">
      <c r="A9" s="337" t="s">
        <v>224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9" t="s">
        <v>223</v>
      </c>
      <c r="O9" s="339"/>
      <c r="P9" s="339" t="s">
        <v>222</v>
      </c>
      <c r="Q9" s="339"/>
      <c r="R9" s="339"/>
      <c r="S9" s="339" t="s">
        <v>221</v>
      </c>
      <c r="T9" s="339"/>
      <c r="U9" s="339"/>
      <c r="V9" s="345" t="s">
        <v>220</v>
      </c>
      <c r="W9" s="209" t="s">
        <v>131</v>
      </c>
      <c r="X9" s="342" t="s">
        <v>225</v>
      </c>
    </row>
    <row r="10" spans="1:24" ht="68.25" customHeight="1" thickBot="1">
      <c r="A10" s="167" t="s">
        <v>0</v>
      </c>
      <c r="B10" s="168" t="s">
        <v>46</v>
      </c>
      <c r="C10" s="169" t="s">
        <v>2</v>
      </c>
      <c r="D10" s="169" t="s">
        <v>3</v>
      </c>
      <c r="E10" s="169" t="s">
        <v>4</v>
      </c>
      <c r="F10" s="165" t="s">
        <v>1</v>
      </c>
      <c r="G10" s="168" t="s">
        <v>24</v>
      </c>
      <c r="H10" s="165" t="s">
        <v>1</v>
      </c>
      <c r="I10" s="168" t="s">
        <v>25</v>
      </c>
      <c r="J10" s="165" t="s">
        <v>1</v>
      </c>
      <c r="K10" s="203" t="s">
        <v>226</v>
      </c>
      <c r="L10" s="203" t="s">
        <v>227</v>
      </c>
      <c r="M10" s="165" t="s">
        <v>14</v>
      </c>
      <c r="N10" s="168" t="s">
        <v>199</v>
      </c>
      <c r="O10" s="168" t="s">
        <v>217</v>
      </c>
      <c r="P10" s="202" t="s">
        <v>471</v>
      </c>
      <c r="Q10" s="198" t="s">
        <v>202</v>
      </c>
      <c r="R10" s="201" t="s">
        <v>218</v>
      </c>
      <c r="S10" s="168" t="s">
        <v>200</v>
      </c>
      <c r="T10" s="168" t="s">
        <v>219</v>
      </c>
      <c r="U10" s="168" t="s">
        <v>201</v>
      </c>
      <c r="V10" s="343"/>
      <c r="W10" s="198" t="s">
        <v>479</v>
      </c>
      <c r="X10" s="343"/>
    </row>
    <row r="11" spans="1:24" ht="35.25" customHeight="1">
      <c r="A11" s="346" t="str">
        <f>'1.평가서표지'!C25</f>
        <v>주식회사 0000000</v>
      </c>
      <c r="B11" s="137" t="s">
        <v>30</v>
      </c>
      <c r="C11" s="138" t="str">
        <f>'1.평가서표지'!C26</f>
        <v>김조달</v>
      </c>
      <c r="D11" s="138"/>
      <c r="E11" s="138"/>
      <c r="F11" s="197">
        <f>F12+(F13+F14+F15+F16)/COUNTA(F13:F16)+(F17+F18+F19+F20)/COUNTA(F17:F20)</f>
        <v>12</v>
      </c>
      <c r="G11" s="195"/>
      <c r="H11" s="197">
        <f>H12+(H13+H14+H15+H16)/COUNT(H13:H16)+(H17+H18+H19+H20)/COUNTA(H17:H20)</f>
        <v>17</v>
      </c>
      <c r="I11" s="195"/>
      <c r="J11" s="197">
        <f>J12+(J13+J14+J15+J16)/COUNTA(J13:J16)+(J17+J18+J19+J20)/COUNTA(J17:J20)</f>
        <v>19</v>
      </c>
      <c r="K11" s="197">
        <f>K12</f>
        <v>1</v>
      </c>
      <c r="L11" s="197">
        <f>L12</f>
        <v>0.03</v>
      </c>
      <c r="M11" s="266">
        <f>F11+H11+J11+K11+L11</f>
        <v>49.03</v>
      </c>
      <c r="N11" s="139">
        <f>'8.유사용역수행실적'!E32</f>
        <v>0</v>
      </c>
      <c r="O11" s="140">
        <v>15</v>
      </c>
      <c r="P11" s="140">
        <f>7-'9.업무정지'!H22</f>
        <v>7</v>
      </c>
      <c r="Q11" s="140">
        <f>'11. 재정상태건실도,투자실적'!F6</f>
        <v>3</v>
      </c>
      <c r="R11" s="197">
        <f>-'10.벌점'!F22</f>
        <v>0</v>
      </c>
      <c r="S11" s="195">
        <f>'12. 건설기술개발실적'!L20</f>
        <v>2</v>
      </c>
      <c r="T11" s="195">
        <f>'11. 재정상태건실도,투자실적'!E14</f>
        <v>0</v>
      </c>
      <c r="U11" s="197">
        <f>'13. 활용실적'!H20</f>
        <v>1.036</v>
      </c>
      <c r="V11" s="195">
        <f>'14.업무중첩도'!I27</f>
        <v>10</v>
      </c>
      <c r="W11" s="212">
        <f>'15.건설기술인신규고용률'!P5</f>
        <v>0.4</v>
      </c>
      <c r="X11" s="142">
        <f>M11+O11+P11+Q11-R11+S11+T11+U11+V11+W11</f>
        <v>87.466000000000008</v>
      </c>
    </row>
    <row r="12" spans="1:24" ht="24" customHeight="1">
      <c r="A12" s="347"/>
      <c r="B12" s="136" t="s">
        <v>67</v>
      </c>
      <c r="C12" s="75" t="str">
        <f>'4.참여기술인배치표'!D7</f>
        <v>사책</v>
      </c>
      <c r="D12" s="114" t="str">
        <f>'4.참여기술인배치표'!E7</f>
        <v>도로및공항</v>
      </c>
      <c r="E12" s="75" t="str">
        <f>'4.참여기술인배치표'!F7</f>
        <v>특급</v>
      </c>
      <c r="F12" s="267">
        <f>IF(E12="특급",4,IF(E12="고급",3.5,IF(E12="중급",3,2.5)))</f>
        <v>4</v>
      </c>
      <c r="G12" s="115">
        <f>'4.참여기술인배치표'!I7</f>
        <v>32.876712328767127</v>
      </c>
      <c r="H12" s="267">
        <f>IF(G12&gt;=15,5,IF(G12&gt;=10,4.5,IF(G12&gt;=6,4,IF(G12&gt;=3,3.5,3))))</f>
        <v>5</v>
      </c>
      <c r="I12" s="116">
        <f>'4.참여기술인배치표'!K7</f>
        <v>23.334246575342465</v>
      </c>
      <c r="J12" s="267">
        <f>IF(I12&gt;=15,6,IF(I12&gt;=10,5.4,IF(I12&gt;=6,4.8,IF(I12&gt;=3,4.2,3.6))))</f>
        <v>6</v>
      </c>
      <c r="K12" s="359">
        <f>'6.교육훈련'!G26</f>
        <v>1</v>
      </c>
      <c r="L12" s="359">
        <f>'7.전차실적'!L12</f>
        <v>0.03</v>
      </c>
      <c r="M12" s="267">
        <f>F12+H12+J12</f>
        <v>15</v>
      </c>
      <c r="N12" s="117"/>
      <c r="O12" s="75"/>
      <c r="P12" s="75"/>
      <c r="Q12" s="75"/>
      <c r="R12" s="75"/>
      <c r="S12" s="75"/>
      <c r="T12" s="75"/>
      <c r="U12" s="75"/>
      <c r="V12" s="75"/>
      <c r="W12" s="213"/>
      <c r="X12" s="118"/>
    </row>
    <row r="13" spans="1:24" ht="21.75" customHeight="1">
      <c r="A13" s="347"/>
      <c r="B13" s="358" t="s">
        <v>140</v>
      </c>
      <c r="C13" s="75" t="str">
        <f>'4.참여기술인배치표'!D8</f>
        <v>분책1</v>
      </c>
      <c r="D13" s="114" t="str">
        <f>'4.참여기술인배치표'!E8</f>
        <v>토질·지질</v>
      </c>
      <c r="E13" s="75" t="str">
        <f>'4.참여기술인배치표'!F8</f>
        <v>특급</v>
      </c>
      <c r="F13" s="267">
        <f>IF(E13="특급",4,IF(E13="고급",4,IF(E13="중급",3.6,3.2)))</f>
        <v>4</v>
      </c>
      <c r="G13" s="115">
        <f>'4.참여기술인배치표'!I8</f>
        <v>32.876712328767127</v>
      </c>
      <c r="H13" s="267">
        <f>IF(G13&gt;=10,7,IF(G13&gt;=8,6.3,IF(G13&gt;=6,5.6,IF(G13&gt;=4,4.9,4.2))))</f>
        <v>7</v>
      </c>
      <c r="I13" s="116">
        <f>'4.참여기술인배치표'!K8</f>
        <v>23.334246575342465</v>
      </c>
      <c r="J13" s="267">
        <f>IF(I13&gt;=10,8,IF(I13&gt;=8,7.2,IF(I13&gt;=6,6.4,IF(I13&gt;=4,5.6,4.8))))</f>
        <v>8</v>
      </c>
      <c r="K13" s="360"/>
      <c r="L13" s="360"/>
      <c r="M13" s="267">
        <f t="shared" ref="M13:M20" si="0">F13+H13+J13</f>
        <v>19</v>
      </c>
      <c r="N13" s="117"/>
      <c r="O13" s="75"/>
      <c r="P13" s="75"/>
      <c r="Q13" s="75"/>
      <c r="R13" s="75"/>
      <c r="S13" s="75"/>
      <c r="T13" s="75"/>
      <c r="U13" s="75"/>
      <c r="V13" s="75"/>
      <c r="W13" s="213"/>
      <c r="X13" s="118"/>
    </row>
    <row r="14" spans="1:24" ht="21.75" customHeight="1">
      <c r="A14" s="347"/>
      <c r="B14" s="358"/>
      <c r="C14" s="75" t="str">
        <f>'4.참여기술인배치표'!D9</f>
        <v>분책2</v>
      </c>
      <c r="D14" s="114" t="str">
        <f>'4.참여기술인배치표'!E9</f>
        <v>도시계획</v>
      </c>
      <c r="E14" s="75" t="str">
        <f>'4.참여기술인배치표'!F9</f>
        <v>특급</v>
      </c>
      <c r="F14" s="267">
        <f>IF(E14="특급",4,IF(E14="고급",4,IF(E14="중급",3.6,3.2)))</f>
        <v>4</v>
      </c>
      <c r="G14" s="115">
        <f>'4.참여기술인배치표'!I9</f>
        <v>32.876712328767127</v>
      </c>
      <c r="H14" s="267">
        <f>IF(G14&gt;=10,7,IF(G14&gt;=8,6.3,IF(G14&gt;=6,5.6,IF(G14&gt;=4,4.9,4.2))))</f>
        <v>7</v>
      </c>
      <c r="I14" s="116">
        <f>'4.참여기술인배치표'!K9</f>
        <v>23.334246575342465</v>
      </c>
      <c r="J14" s="267">
        <f>IF(I14&gt;=10,8,IF(I14&gt;=8,7.2,IF(I14&gt;=6,6.4,IF(I14&gt;=4,5.6,4.8))))</f>
        <v>8</v>
      </c>
      <c r="K14" s="360"/>
      <c r="L14" s="360"/>
      <c r="M14" s="267">
        <f t="shared" si="0"/>
        <v>19</v>
      </c>
      <c r="N14" s="117"/>
      <c r="O14" s="75"/>
      <c r="P14" s="75"/>
      <c r="Q14" s="75"/>
      <c r="R14" s="75"/>
      <c r="S14" s="75"/>
      <c r="T14" s="75"/>
      <c r="U14" s="75"/>
      <c r="V14" s="75"/>
      <c r="W14" s="213"/>
      <c r="X14" s="118"/>
    </row>
    <row r="15" spans="1:24" ht="21.75" customHeight="1">
      <c r="A15" s="347"/>
      <c r="B15" s="358"/>
      <c r="C15" s="75" t="str">
        <f>'4.참여기술인배치표'!D9</f>
        <v>분책2</v>
      </c>
      <c r="D15" s="114" t="str">
        <f>'4.참여기술인배치표'!E10</f>
        <v>교통</v>
      </c>
      <c r="E15" s="75" t="str">
        <f>'4.참여기술인배치표'!F10</f>
        <v>특급</v>
      </c>
      <c r="F15" s="267">
        <f>IF(E15="특급",4,IF(E15="고급",4,IF(E15="중급",3.6,3.2)))</f>
        <v>4</v>
      </c>
      <c r="G15" s="115">
        <f>'4.참여기술인배치표'!I10</f>
        <v>32.876712328767127</v>
      </c>
      <c r="H15" s="267">
        <f>IF(G15&gt;=10,7,IF(G15&gt;=8,6.3,IF(G15&gt;=6,5.6,IF(G15&gt;=4,4.9,4.2))))</f>
        <v>7</v>
      </c>
      <c r="I15" s="116">
        <f>'4.참여기술인배치표'!K10</f>
        <v>23.334246575342465</v>
      </c>
      <c r="J15" s="267">
        <f>IF(I15&gt;=10,8,IF(I15&gt;=8,7.2,IF(I15&gt;=6,6.4,IF(I15&gt;=4,5.6,4.8))))</f>
        <v>8</v>
      </c>
      <c r="K15" s="360"/>
      <c r="L15" s="360"/>
      <c r="M15" s="267">
        <f t="shared" si="0"/>
        <v>19</v>
      </c>
      <c r="N15" s="117"/>
      <c r="O15" s="75"/>
      <c r="P15" s="75"/>
      <c r="Q15" s="75"/>
      <c r="R15" s="75"/>
      <c r="S15" s="75"/>
      <c r="T15" s="75"/>
      <c r="U15" s="75"/>
      <c r="V15" s="75"/>
      <c r="W15" s="213"/>
      <c r="X15" s="118"/>
    </row>
    <row r="16" spans="1:24" ht="21.75" customHeight="1">
      <c r="A16" s="347"/>
      <c r="B16" s="358"/>
      <c r="C16" s="75" t="str">
        <f>'4.참여기술인배치표'!D11</f>
        <v>분책4</v>
      </c>
      <c r="D16" s="114" t="str">
        <f>'4.참여기술인배치표'!E11</f>
        <v>조경</v>
      </c>
      <c r="E16" s="75" t="str">
        <f>'4.참여기술인배치표'!F11</f>
        <v>특급</v>
      </c>
      <c r="F16" s="267">
        <f>IF(E16="특급",4,IF(E16="고급",4,IF(E16="중급",3.6,3.2)))</f>
        <v>4</v>
      </c>
      <c r="G16" s="115">
        <f>'4.참여기술인배치표'!I11</f>
        <v>32.876712328767127</v>
      </c>
      <c r="H16" s="267">
        <f>IF(G16&gt;=10,7,IF(G16&gt;=8,6.3,IF(G16&gt;=6,5.6,IF(G16&gt;=4,4.9,4.2))))</f>
        <v>7</v>
      </c>
      <c r="I16" s="116">
        <f>'4.참여기술인배치표'!K11</f>
        <v>23.334246575342465</v>
      </c>
      <c r="J16" s="267">
        <f>IF(I16&gt;=10,8,IF(I16&gt;=8,7.2,IF(I16&gt;=6,6.4,IF(I16&gt;=4,5.6,4.8))))</f>
        <v>8</v>
      </c>
      <c r="K16" s="360"/>
      <c r="L16" s="360"/>
      <c r="M16" s="267">
        <f t="shared" si="0"/>
        <v>19</v>
      </c>
      <c r="N16" s="117"/>
      <c r="O16" s="75"/>
      <c r="P16" s="75"/>
      <c r="Q16" s="75"/>
      <c r="R16" s="75"/>
      <c r="S16" s="75"/>
      <c r="T16" s="75"/>
      <c r="U16" s="75"/>
      <c r="V16" s="75"/>
      <c r="W16" s="213"/>
      <c r="X16" s="118"/>
    </row>
    <row r="17" spans="1:24" ht="21.75" customHeight="1">
      <c r="A17" s="347"/>
      <c r="B17" s="365" t="s">
        <v>141</v>
      </c>
      <c r="C17" s="75" t="s">
        <v>369</v>
      </c>
      <c r="D17" s="114" t="str">
        <f>'4.참여기술인배치표'!E12</f>
        <v>토질·지질</v>
      </c>
      <c r="E17" s="75" t="str">
        <f>'4.참여기술인배치표'!F12</f>
        <v>고급</v>
      </c>
      <c r="F17" s="267">
        <f>IF(E17="특급",4,IF(E17="고급",4,IF(E17="중급",4,3.6)))</f>
        <v>4</v>
      </c>
      <c r="G17" s="115">
        <f>'4.참여기술인배치표'!I12</f>
        <v>32.876712328767127</v>
      </c>
      <c r="H17" s="267">
        <f>IF(G17&gt;=5,5,IF(G17&gt;=4,4.5,IF(G17&gt;=3,4,IF(G17&gt;=2,3.5,3))))</f>
        <v>5</v>
      </c>
      <c r="I17" s="116">
        <f>'4.참여기술인배치표'!K12</f>
        <v>23.334246575342465</v>
      </c>
      <c r="J17" s="267">
        <f>IF(I17&gt;=5,5,IF(I17&gt;=4,4.5,IF(I17&gt;=3,4,IF(I17&gt;=2,3.5,3))))</f>
        <v>5</v>
      </c>
      <c r="K17" s="360"/>
      <c r="L17" s="360"/>
      <c r="M17" s="267">
        <f t="shared" si="0"/>
        <v>14</v>
      </c>
      <c r="N17" s="117"/>
      <c r="O17" s="75"/>
      <c r="P17" s="75"/>
      <c r="Q17" s="75"/>
      <c r="R17" s="75"/>
      <c r="S17" s="75"/>
      <c r="T17" s="75"/>
      <c r="U17" s="75"/>
      <c r="V17" s="75"/>
      <c r="W17" s="213"/>
      <c r="X17" s="118"/>
    </row>
    <row r="18" spans="1:24" ht="21.75" customHeight="1">
      <c r="A18" s="347"/>
      <c r="B18" s="365"/>
      <c r="C18" s="75" t="s">
        <v>370</v>
      </c>
      <c r="D18" s="114" t="str">
        <f>'4.참여기술인배치표'!E13</f>
        <v>도시계획</v>
      </c>
      <c r="E18" s="75" t="str">
        <f>'4.참여기술인배치표'!F13</f>
        <v>고급</v>
      </c>
      <c r="F18" s="267">
        <f>IF(E18="특급",4,IF(E18="고급",4,IF(E18="중급",4,3.6)))</f>
        <v>4</v>
      </c>
      <c r="G18" s="115">
        <f>'4.참여기술인배치표'!I13</f>
        <v>32.876712328767127</v>
      </c>
      <c r="H18" s="267">
        <f>IF(G18&gt;=5,5,IF(G18&gt;=4,4.5,IF(G18&gt;=3,4,IF(G18&gt;=2,3.5,3))))</f>
        <v>5</v>
      </c>
      <c r="I18" s="116">
        <f>'4.참여기술인배치표'!K13</f>
        <v>23.334246575342465</v>
      </c>
      <c r="J18" s="267">
        <f>IF(I18&gt;=5,5,IF(I18&gt;=4,4.5,IF(I18&gt;=3,4,IF(I18&gt;=2,3.5,3))))</f>
        <v>5</v>
      </c>
      <c r="K18" s="360"/>
      <c r="L18" s="360"/>
      <c r="M18" s="267">
        <f t="shared" si="0"/>
        <v>14</v>
      </c>
      <c r="N18" s="117"/>
      <c r="O18" s="75"/>
      <c r="P18" s="75"/>
      <c r="Q18" s="75"/>
      <c r="R18" s="75"/>
      <c r="S18" s="75"/>
      <c r="T18" s="75"/>
      <c r="U18" s="75"/>
      <c r="V18" s="75"/>
      <c r="W18" s="213"/>
      <c r="X18" s="118"/>
    </row>
    <row r="19" spans="1:24" ht="21.75" customHeight="1">
      <c r="A19" s="347"/>
      <c r="B19" s="365"/>
      <c r="C19" s="75" t="s">
        <v>371</v>
      </c>
      <c r="D19" s="114" t="str">
        <f>'4.참여기술인배치표'!E14</f>
        <v>교통</v>
      </c>
      <c r="E19" s="75" t="str">
        <f>'4.참여기술인배치표'!F14</f>
        <v>고급</v>
      </c>
      <c r="F19" s="267">
        <f>IF(E19="특급",4,IF(E19="고급",4,IF(E19="중급",4,3.6)))</f>
        <v>4</v>
      </c>
      <c r="G19" s="115">
        <f>'4.참여기술인배치표'!I14</f>
        <v>32.876712328767127</v>
      </c>
      <c r="H19" s="267">
        <f>IF(G19&gt;=5,5,IF(G19&gt;=4,4.5,IF(G19&gt;=3,4,IF(G19&gt;=2,3.5,3))))</f>
        <v>5</v>
      </c>
      <c r="I19" s="116">
        <f>'4.참여기술인배치표'!K14</f>
        <v>23.334246575342465</v>
      </c>
      <c r="J19" s="267">
        <f>IF(I19&gt;=5,5,IF(I19&gt;=4,4.5,IF(I19&gt;=3,4,IF(I19&gt;=2,3.5,3))))</f>
        <v>5</v>
      </c>
      <c r="K19" s="360"/>
      <c r="L19" s="360"/>
      <c r="M19" s="267">
        <f t="shared" si="0"/>
        <v>14</v>
      </c>
      <c r="N19" s="117"/>
      <c r="O19" s="75"/>
      <c r="P19" s="75"/>
      <c r="Q19" s="75"/>
      <c r="R19" s="75"/>
      <c r="S19" s="75"/>
      <c r="T19" s="75"/>
      <c r="U19" s="75"/>
      <c r="V19" s="75"/>
      <c r="W19" s="213"/>
      <c r="X19" s="118"/>
    </row>
    <row r="20" spans="1:24" ht="21.75" customHeight="1" thickBot="1">
      <c r="A20" s="348"/>
      <c r="B20" s="366"/>
      <c r="C20" s="119" t="s">
        <v>372</v>
      </c>
      <c r="D20" s="119" t="str">
        <f>'4.참여기술인배치표'!E15</f>
        <v>조경</v>
      </c>
      <c r="E20" s="119" t="str">
        <f>'4.참여기술인배치표'!F15</f>
        <v>고급</v>
      </c>
      <c r="F20" s="268">
        <f>IF(E20="특급",4,IF(E20="고급",4,IF(E20="중급",4,3.6)))</f>
        <v>4</v>
      </c>
      <c r="G20" s="120">
        <f>'4.참여기술인배치표'!I15</f>
        <v>32.876712328767127</v>
      </c>
      <c r="H20" s="268">
        <f>IF(G20&gt;=5,5,IF(G20&gt;=4,4.5,IF(G20&gt;=3,4,IF(G20&gt;=2,3.5,3))))</f>
        <v>5</v>
      </c>
      <c r="I20" s="121">
        <f>'4.참여기술인배치표'!K15</f>
        <v>23.334246575342465</v>
      </c>
      <c r="J20" s="268">
        <f>IF(I20&gt;=5,5,IF(I20&gt;=4,4.5,IF(I20&gt;=3,4,IF(I20&gt;=2,3.5,3))))</f>
        <v>5</v>
      </c>
      <c r="K20" s="361"/>
      <c r="L20" s="361"/>
      <c r="M20" s="268">
        <f t="shared" si="0"/>
        <v>14</v>
      </c>
      <c r="N20" s="122"/>
      <c r="O20" s="119"/>
      <c r="P20" s="119"/>
      <c r="Q20" s="119"/>
      <c r="R20" s="119"/>
      <c r="S20" s="119"/>
      <c r="T20" s="119"/>
      <c r="U20" s="119"/>
      <c r="V20" s="119"/>
      <c r="W20" s="214"/>
      <c r="X20" s="123"/>
    </row>
    <row r="21" spans="1:24" ht="21.75" customHeight="1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</row>
    <row r="22" spans="1:24" ht="21.75" customHeight="1"/>
  </sheetData>
  <mergeCells count="18">
    <mergeCell ref="A7:D7"/>
    <mergeCell ref="A9:M9"/>
    <mergeCell ref="N9:O9"/>
    <mergeCell ref="P9:R9"/>
    <mergeCell ref="A1:P1"/>
    <mergeCell ref="X2:X6"/>
    <mergeCell ref="A3:D3"/>
    <mergeCell ref="A4:D4"/>
    <mergeCell ref="A5:D5"/>
    <mergeCell ref="A6:D6"/>
    <mergeCell ref="S9:U9"/>
    <mergeCell ref="V9:V10"/>
    <mergeCell ref="X9:X10"/>
    <mergeCell ref="A11:A20"/>
    <mergeCell ref="B13:B16"/>
    <mergeCell ref="B17:B20"/>
    <mergeCell ref="K12:K20"/>
    <mergeCell ref="L12:L20"/>
  </mergeCells>
  <phoneticPr fontId="3" type="noConversion"/>
  <printOptions horizontalCentered="1"/>
  <pageMargins left="0.3" right="0.31" top="0.98425196850393704" bottom="0.74803149606299213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12"/>
  </sheetPr>
  <dimension ref="A1:X22"/>
  <sheetViews>
    <sheetView view="pageBreakPreview" zoomScale="90" zoomScaleNormal="100" zoomScaleSheetLayoutView="90" workbookViewId="0">
      <selection activeCell="W11" sqref="W11"/>
    </sheetView>
  </sheetViews>
  <sheetFormatPr defaultRowHeight="13.5"/>
  <cols>
    <col min="1" max="1" width="3.44140625" customWidth="1"/>
    <col min="2" max="2" width="4.21875" bestFit="1" customWidth="1"/>
    <col min="3" max="3" width="5.88671875" customWidth="1"/>
    <col min="4" max="4" width="8.77734375" customWidth="1"/>
    <col min="5" max="5" width="6.88671875" customWidth="1"/>
    <col min="6" max="6" width="4.77734375" customWidth="1"/>
    <col min="7" max="7" width="5.5546875" customWidth="1"/>
    <col min="8" max="8" width="4.77734375" customWidth="1"/>
    <col min="9" max="9" width="4" customWidth="1"/>
    <col min="10" max="12" width="4.77734375" customWidth="1"/>
    <col min="13" max="13" width="6.77734375" customWidth="1"/>
    <col min="15" max="15" width="4.5546875" customWidth="1"/>
    <col min="16" max="16" width="7.44140625" customWidth="1"/>
    <col min="17" max="17" width="4.33203125" customWidth="1"/>
    <col min="18" max="18" width="4.109375" customWidth="1"/>
    <col min="19" max="19" width="4.77734375" bestFit="1" customWidth="1"/>
    <col min="20" max="20" width="4.21875" customWidth="1"/>
    <col min="21" max="21" width="4.6640625" customWidth="1"/>
    <col min="22" max="23" width="5.21875" customWidth="1"/>
    <col min="24" max="24" width="7.21875" customWidth="1"/>
  </cols>
  <sheetData>
    <row r="1" spans="1:24" ht="30" customHeight="1" thickBot="1">
      <c r="A1" s="349" t="s">
        <v>470</v>
      </c>
      <c r="B1" s="350"/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50"/>
      <c r="N1" s="350"/>
      <c r="O1" s="350"/>
      <c r="P1" s="351"/>
      <c r="Q1" s="200"/>
      <c r="X1" s="193"/>
    </row>
    <row r="2" spans="1:24">
      <c r="X2" s="336"/>
    </row>
    <row r="3" spans="1:24">
      <c r="A3" s="340" t="s">
        <v>28</v>
      </c>
      <c r="B3" s="340"/>
      <c r="C3" s="340"/>
      <c r="D3" s="340"/>
      <c r="E3" s="158" t="str">
        <f>'1.평가서표지'!C14</f>
        <v>R26DC00000000 - 00</v>
      </c>
      <c r="F3" s="244"/>
      <c r="G3" s="244"/>
      <c r="H3" s="244"/>
      <c r="I3" s="20"/>
      <c r="J3" s="20"/>
      <c r="K3" s="20"/>
      <c r="L3" s="20"/>
      <c r="M3" s="20"/>
      <c r="N3" s="20"/>
      <c r="O3" s="20"/>
      <c r="P3" s="20"/>
      <c r="Q3" s="20"/>
      <c r="X3" s="336"/>
    </row>
    <row r="4" spans="1:24">
      <c r="A4" s="340" t="s">
        <v>29</v>
      </c>
      <c r="B4" s="340"/>
      <c r="C4" s="340"/>
      <c r="D4" s="340"/>
      <c r="E4" s="158" t="str">
        <f>'1.평가서표지'!C15</f>
        <v>예시) 000 도로정비 기본계획수립 용역</v>
      </c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0"/>
      <c r="X4" s="336"/>
    </row>
    <row r="5" spans="1:24">
      <c r="A5" s="340" t="s">
        <v>27</v>
      </c>
      <c r="B5" s="340"/>
      <c r="C5" s="340"/>
      <c r="D5" s="340"/>
      <c r="E5" s="158" t="str">
        <f>'1.평가서표지'!C16</f>
        <v>0000000000기관</v>
      </c>
      <c r="F5" s="244"/>
      <c r="G5" s="244"/>
      <c r="H5" s="244"/>
      <c r="I5" s="244"/>
      <c r="J5" s="244"/>
      <c r="K5" s="244"/>
      <c r="L5" s="244"/>
      <c r="M5" s="244"/>
      <c r="N5" s="244"/>
      <c r="O5" s="244"/>
      <c r="P5" s="244"/>
      <c r="Q5" s="20"/>
      <c r="X5" s="336"/>
    </row>
    <row r="6" spans="1:24">
      <c r="A6" s="341" t="s">
        <v>165</v>
      </c>
      <c r="B6" s="341"/>
      <c r="C6" s="341"/>
      <c r="D6" s="341"/>
      <c r="E6" s="246" t="str">
        <f>'1.평가서표지'!C18</f>
        <v>000-00-00000</v>
      </c>
      <c r="F6" s="245"/>
      <c r="G6" s="245"/>
      <c r="H6" s="245"/>
      <c r="I6" s="245"/>
      <c r="J6" s="20"/>
      <c r="K6" s="20"/>
      <c r="L6" s="20"/>
      <c r="M6" s="20"/>
      <c r="N6" s="20"/>
      <c r="O6" s="20"/>
      <c r="P6" s="20"/>
      <c r="Q6" s="20"/>
      <c r="X6" s="336"/>
    </row>
    <row r="7" spans="1:24">
      <c r="A7" s="340" t="s">
        <v>63</v>
      </c>
      <c r="B7" s="340"/>
      <c r="C7" s="340"/>
      <c r="D7" s="340"/>
      <c r="E7" s="158" t="str">
        <f>'1.평가서표지'!C30</f>
        <v>ㅇㅇㅇ</v>
      </c>
      <c r="F7" s="244"/>
      <c r="G7" s="244"/>
      <c r="H7" s="244"/>
      <c r="I7" s="244"/>
      <c r="J7" s="242" t="str">
        <f>'1.평가서표지'!G30</f>
        <v xml:space="preserve">연락처: (사무실) </v>
      </c>
      <c r="K7" s="199" t="str">
        <f>'1.평가서표지'!I30</f>
        <v>02-0000-0000</v>
      </c>
      <c r="L7" s="199"/>
      <c r="M7" s="199"/>
      <c r="N7" s="227" t="str">
        <f>'1.평가서표지'!H31</f>
        <v>(핸드폰)</v>
      </c>
      <c r="O7" s="199" t="str">
        <f>'1.평가서표지'!I31</f>
        <v>010-0000-0000</v>
      </c>
      <c r="P7" s="199"/>
      <c r="Q7" s="199"/>
      <c r="R7" s="199"/>
      <c r="S7" s="199"/>
      <c r="T7" s="199"/>
      <c r="U7" s="199"/>
      <c r="V7" s="199"/>
      <c r="W7" s="199"/>
      <c r="X7" s="50"/>
    </row>
    <row r="8" spans="1:24" ht="21" thickBot="1">
      <c r="A8" s="1"/>
    </row>
    <row r="9" spans="1:24" ht="37.5" customHeight="1">
      <c r="A9" s="337" t="s">
        <v>224</v>
      </c>
      <c r="B9" s="338"/>
      <c r="C9" s="338"/>
      <c r="D9" s="338"/>
      <c r="E9" s="338"/>
      <c r="F9" s="338"/>
      <c r="G9" s="338"/>
      <c r="H9" s="338"/>
      <c r="I9" s="338"/>
      <c r="J9" s="338"/>
      <c r="K9" s="338"/>
      <c r="L9" s="338"/>
      <c r="M9" s="338"/>
      <c r="N9" s="339" t="s">
        <v>223</v>
      </c>
      <c r="O9" s="339"/>
      <c r="P9" s="339" t="s">
        <v>222</v>
      </c>
      <c r="Q9" s="339"/>
      <c r="R9" s="339"/>
      <c r="S9" s="339" t="s">
        <v>221</v>
      </c>
      <c r="T9" s="339"/>
      <c r="U9" s="339"/>
      <c r="V9" s="345" t="s">
        <v>220</v>
      </c>
      <c r="W9" s="209" t="s">
        <v>131</v>
      </c>
      <c r="X9" s="342" t="s">
        <v>225</v>
      </c>
    </row>
    <row r="10" spans="1:24" ht="68.25" customHeight="1" thickBot="1">
      <c r="A10" s="167" t="s">
        <v>0</v>
      </c>
      <c r="B10" s="168" t="s">
        <v>46</v>
      </c>
      <c r="C10" s="169" t="s">
        <v>2</v>
      </c>
      <c r="D10" s="169" t="s">
        <v>3</v>
      </c>
      <c r="E10" s="169" t="s">
        <v>4</v>
      </c>
      <c r="F10" s="165" t="s">
        <v>1</v>
      </c>
      <c r="G10" s="168" t="s">
        <v>24</v>
      </c>
      <c r="H10" s="165" t="s">
        <v>1</v>
      </c>
      <c r="I10" s="168" t="s">
        <v>25</v>
      </c>
      <c r="J10" s="165" t="s">
        <v>1</v>
      </c>
      <c r="K10" s="203" t="s">
        <v>226</v>
      </c>
      <c r="L10" s="203" t="s">
        <v>227</v>
      </c>
      <c r="M10" s="165" t="s">
        <v>14</v>
      </c>
      <c r="N10" s="168" t="s">
        <v>199</v>
      </c>
      <c r="O10" s="168" t="s">
        <v>217</v>
      </c>
      <c r="P10" s="202" t="s">
        <v>471</v>
      </c>
      <c r="Q10" s="198" t="s">
        <v>202</v>
      </c>
      <c r="R10" s="201" t="s">
        <v>218</v>
      </c>
      <c r="S10" s="168" t="s">
        <v>200</v>
      </c>
      <c r="T10" s="168" t="s">
        <v>219</v>
      </c>
      <c r="U10" s="168" t="s">
        <v>201</v>
      </c>
      <c r="V10" s="343"/>
      <c r="W10" s="198" t="s">
        <v>400</v>
      </c>
      <c r="X10" s="343"/>
    </row>
    <row r="11" spans="1:24" ht="35.25" customHeight="1">
      <c r="A11" s="346" t="str">
        <f>'1.평가서표지'!C25</f>
        <v>주식회사 0000000</v>
      </c>
      <c r="B11" s="137" t="s">
        <v>30</v>
      </c>
      <c r="C11" s="138" t="str">
        <f>'1.평가서표지'!C26</f>
        <v>김조달</v>
      </c>
      <c r="D11" s="138"/>
      <c r="E11" s="138"/>
      <c r="F11" s="197">
        <f>F12+(F13+F14+F15+F16)/COUNTA(F13:F16)+(F17+F18+F19+F20)/COUNTA(F17:F20)</f>
        <v>12</v>
      </c>
      <c r="G11" s="195"/>
      <c r="H11" s="197">
        <f>H12+(H13+H14+H15+H16)/COUNT(H13:H16)+(H17+H18+H19+H20)/COUNTA(H17:H20)</f>
        <v>17</v>
      </c>
      <c r="I11" s="195"/>
      <c r="J11" s="197">
        <f>J12+(J13+J14+J15+J16)/COUNTA(J13:J16)+(J17+J18+J19+J20)/COUNTA(J17:J20)</f>
        <v>19</v>
      </c>
      <c r="K11" s="197">
        <f>K12</f>
        <v>1</v>
      </c>
      <c r="L11" s="197">
        <v>1</v>
      </c>
      <c r="M11" s="266">
        <f>F11+H11+J11+K11+L11</f>
        <v>50</v>
      </c>
      <c r="N11" s="139">
        <f>'8.유사용역수행실적'!E32</f>
        <v>0</v>
      </c>
      <c r="O11" s="140">
        <v>15</v>
      </c>
      <c r="P11" s="140">
        <f>7-'9.업무정지'!H22</f>
        <v>7</v>
      </c>
      <c r="Q11" s="140">
        <f>'11. 재정상태건실도,투자실적'!F6</f>
        <v>3</v>
      </c>
      <c r="R11" s="197">
        <f>-'10.벌점'!F22</f>
        <v>0</v>
      </c>
      <c r="S11" s="195">
        <f>'12. 건설기술개발실적'!L20</f>
        <v>2</v>
      </c>
      <c r="T11" s="195">
        <f>'11. 재정상태건실도,투자실적'!E14</f>
        <v>0</v>
      </c>
      <c r="U11" s="197">
        <f>'13. 활용실적'!H20</f>
        <v>1.036</v>
      </c>
      <c r="V11" s="195">
        <f>'14.업무중첩도'!I27</f>
        <v>10</v>
      </c>
      <c r="W11" s="212">
        <f>'15.건설기술인신규고용률'!P5</f>
        <v>0.4</v>
      </c>
      <c r="X11" s="142">
        <f>M11+O11+P11+Q11-R11+S11+T11+U11+V11+W11</f>
        <v>88.436000000000007</v>
      </c>
    </row>
    <row r="12" spans="1:24" ht="24" customHeight="1">
      <c r="A12" s="347"/>
      <c r="B12" s="136" t="s">
        <v>67</v>
      </c>
      <c r="C12" s="75" t="str">
        <f>'4.참여기술인배치표'!D7</f>
        <v>사책</v>
      </c>
      <c r="D12" s="114" t="str">
        <f>'4.참여기술인배치표'!E7</f>
        <v>도로및공항</v>
      </c>
      <c r="E12" s="75" t="str">
        <f>'4.참여기술인배치표'!F7</f>
        <v>특급</v>
      </c>
      <c r="F12" s="267">
        <f>IF(E12="특급",5,IF(E12="고급",4.5,IF(E12="중급",4,3.5)))</f>
        <v>5</v>
      </c>
      <c r="G12" s="115">
        <f>'4.참여기술인배치표'!I7</f>
        <v>32.876712328767127</v>
      </c>
      <c r="H12" s="267">
        <f>IF(G12&gt;=15,7,IF(G12&gt;=10,6.3,IF(G12&gt;=6,5.6,IF(G12&gt;=3,4.9,4.2))))</f>
        <v>7</v>
      </c>
      <c r="I12" s="116">
        <f>'4.참여기술인배치표'!K7</f>
        <v>23.334246575342465</v>
      </c>
      <c r="J12" s="267">
        <f>IF(I12&gt;=6,8,IF(I12&gt;=5,7.2,IF(I12&gt;=4,6.4,IF(I12&gt;=3,5.6,4.8))))</f>
        <v>8</v>
      </c>
      <c r="K12" s="359">
        <f>'6.교육훈련'!G26</f>
        <v>1</v>
      </c>
      <c r="L12" s="359">
        <v>1</v>
      </c>
      <c r="M12" s="267">
        <f>F12+H12+J12</f>
        <v>20</v>
      </c>
      <c r="N12" s="117"/>
      <c r="O12" s="75"/>
      <c r="P12" s="75"/>
      <c r="Q12" s="75"/>
      <c r="R12" s="75"/>
      <c r="S12" s="75"/>
      <c r="T12" s="75"/>
      <c r="U12" s="75"/>
      <c r="V12" s="75"/>
      <c r="W12" s="213"/>
      <c r="X12" s="118"/>
    </row>
    <row r="13" spans="1:24" ht="21.75" customHeight="1">
      <c r="A13" s="347"/>
      <c r="B13" s="358" t="s">
        <v>140</v>
      </c>
      <c r="C13" s="75" t="str">
        <f>'4.참여기술인배치표'!D8</f>
        <v>분책1</v>
      </c>
      <c r="D13" s="114" t="str">
        <f>'4.참여기술인배치표'!E8</f>
        <v>토질·지질</v>
      </c>
      <c r="E13" s="75" t="str">
        <f>'4.참여기술인배치표'!F8</f>
        <v>특급</v>
      </c>
      <c r="F13" s="267">
        <f>IF(E13="특급",5,IF(E13="고급",4.5,IF(E13="중급",4,3.5)))</f>
        <v>5</v>
      </c>
      <c r="G13" s="115">
        <f>'4.참여기술인배치표'!I8</f>
        <v>32.876712328767127</v>
      </c>
      <c r="H13" s="267">
        <f>IF(G13&gt;=15,7,IF(G13&gt;=10,6.3,IF(G13&gt;=6,5.6,IF(G13&gt;=3,4.9,4.2))))</f>
        <v>7</v>
      </c>
      <c r="I13" s="116">
        <f>'4.참여기술인배치표'!K8</f>
        <v>23.334246575342465</v>
      </c>
      <c r="J13" s="267">
        <f>IF(I13&gt;=6,8,IF(I13&gt;=5,7.2,IF(I13&gt;=4,6.4,IF(I13&gt;=3,5.6,4.8))))</f>
        <v>8</v>
      </c>
      <c r="K13" s="360"/>
      <c r="L13" s="360"/>
      <c r="M13" s="267">
        <f t="shared" ref="M13:M20" si="0">F13+H13+J13</f>
        <v>20</v>
      </c>
      <c r="N13" s="117"/>
      <c r="O13" s="75"/>
      <c r="P13" s="75"/>
      <c r="Q13" s="75"/>
      <c r="R13" s="75"/>
      <c r="S13" s="75"/>
      <c r="T13" s="75"/>
      <c r="U13" s="75"/>
      <c r="V13" s="75"/>
      <c r="W13" s="213"/>
      <c r="X13" s="118"/>
    </row>
    <row r="14" spans="1:24" ht="21.75" customHeight="1">
      <c r="A14" s="347"/>
      <c r="B14" s="358"/>
      <c r="C14" s="75" t="str">
        <f>'4.참여기술인배치표'!D9</f>
        <v>분책2</v>
      </c>
      <c r="D14" s="114" t="str">
        <f>'4.참여기술인배치표'!E9</f>
        <v>도시계획</v>
      </c>
      <c r="E14" s="75" t="str">
        <f>'4.참여기술인배치표'!F9</f>
        <v>특급</v>
      </c>
      <c r="F14" s="267">
        <f>IF(E14="특급",5,IF(E14="고급",4.5,IF(E14="중급",4,3.5)))</f>
        <v>5</v>
      </c>
      <c r="G14" s="115">
        <f>'4.참여기술인배치표'!I9</f>
        <v>32.876712328767127</v>
      </c>
      <c r="H14" s="267">
        <f>IF(G14&gt;=15,7,IF(G14&gt;=10,6.3,IF(G14&gt;=6,5.6,IF(G14&gt;=3,4.9,4.2))))</f>
        <v>7</v>
      </c>
      <c r="I14" s="116">
        <f>'4.참여기술인배치표'!K9</f>
        <v>23.334246575342465</v>
      </c>
      <c r="J14" s="267">
        <f>IF(I14&gt;=6,8,IF(I14&gt;=5,7.2,IF(I14&gt;=4,6.4,IF(I14&gt;=3,5.6,4.8))))</f>
        <v>8</v>
      </c>
      <c r="K14" s="360"/>
      <c r="L14" s="360"/>
      <c r="M14" s="267">
        <f t="shared" si="0"/>
        <v>20</v>
      </c>
      <c r="N14" s="117"/>
      <c r="O14" s="75"/>
      <c r="P14" s="75"/>
      <c r="Q14" s="75"/>
      <c r="R14" s="75"/>
      <c r="S14" s="75"/>
      <c r="T14" s="75"/>
      <c r="U14" s="75"/>
      <c r="V14" s="75"/>
      <c r="W14" s="213"/>
      <c r="X14" s="118"/>
    </row>
    <row r="15" spans="1:24" ht="21.75" customHeight="1">
      <c r="A15" s="347"/>
      <c r="B15" s="358"/>
      <c r="C15" s="75" t="str">
        <f>'4.참여기술인배치표'!D9</f>
        <v>분책2</v>
      </c>
      <c r="D15" s="114" t="str">
        <f>'4.참여기술인배치표'!E10</f>
        <v>교통</v>
      </c>
      <c r="E15" s="75" t="str">
        <f>'4.참여기술인배치표'!F10</f>
        <v>특급</v>
      </c>
      <c r="F15" s="267">
        <f>IF(E15="특급",5,IF(E15="고급",4.5,IF(E15="중급",4,3.5)))</f>
        <v>5</v>
      </c>
      <c r="G15" s="115">
        <f>'4.참여기술인배치표'!I10</f>
        <v>32.876712328767127</v>
      </c>
      <c r="H15" s="267">
        <f>IF(G15&gt;=15,7,IF(G15&gt;=10,6.3,IF(G15&gt;=6,5.6,IF(G15&gt;=3,4.9,4.2))))</f>
        <v>7</v>
      </c>
      <c r="I15" s="116">
        <f>'4.참여기술인배치표'!K10</f>
        <v>23.334246575342465</v>
      </c>
      <c r="J15" s="267">
        <f>IF(I15&gt;=6,8,IF(I15&gt;=5,7.2,IF(I15&gt;=4,6.4,IF(I15&gt;=3,5.6,4.8))))</f>
        <v>8</v>
      </c>
      <c r="K15" s="360"/>
      <c r="L15" s="360"/>
      <c r="M15" s="267">
        <f t="shared" si="0"/>
        <v>20</v>
      </c>
      <c r="N15" s="117"/>
      <c r="O15" s="75"/>
      <c r="P15" s="75"/>
      <c r="Q15" s="75"/>
      <c r="R15" s="75"/>
      <c r="S15" s="75"/>
      <c r="T15" s="75"/>
      <c r="U15" s="75"/>
      <c r="V15" s="75"/>
      <c r="W15" s="213"/>
      <c r="X15" s="118"/>
    </row>
    <row r="16" spans="1:24" ht="21.75" customHeight="1">
      <c r="A16" s="347"/>
      <c r="B16" s="358"/>
      <c r="C16" s="75" t="str">
        <f>'4.참여기술인배치표'!D11</f>
        <v>분책4</v>
      </c>
      <c r="D16" s="114" t="str">
        <f>'4.참여기술인배치표'!E11</f>
        <v>조경</v>
      </c>
      <c r="E16" s="75" t="str">
        <f>'4.참여기술인배치표'!F11</f>
        <v>특급</v>
      </c>
      <c r="F16" s="267">
        <f>IF(E16="특급",5,IF(E16="고급",4.5,IF(E16="중급",4,3.5)))</f>
        <v>5</v>
      </c>
      <c r="G16" s="115">
        <f>'4.참여기술인배치표'!I11</f>
        <v>32.876712328767127</v>
      </c>
      <c r="H16" s="267">
        <f>IF(G16&gt;=15,7,IF(G16&gt;=10,6.3,IF(G16&gt;=6,5.6,IF(G16&gt;=3,4.9,4.2))))</f>
        <v>7</v>
      </c>
      <c r="I16" s="116">
        <f>'4.참여기술인배치표'!K11</f>
        <v>23.334246575342465</v>
      </c>
      <c r="J16" s="267">
        <f>IF(I16&gt;=6,8,IF(I16&gt;=5,7.2,IF(I16&gt;=4,6.4,IF(I16&gt;=3,5.6,4.8))))</f>
        <v>8</v>
      </c>
      <c r="K16" s="360"/>
      <c r="L16" s="360"/>
      <c r="M16" s="267">
        <f t="shared" si="0"/>
        <v>20</v>
      </c>
      <c r="N16" s="117"/>
      <c r="O16" s="75"/>
      <c r="P16" s="75"/>
      <c r="Q16" s="75"/>
      <c r="R16" s="75"/>
      <c r="S16" s="75"/>
      <c r="T16" s="75"/>
      <c r="U16" s="75"/>
      <c r="V16" s="75"/>
      <c r="W16" s="213"/>
      <c r="X16" s="118"/>
    </row>
    <row r="17" spans="1:24" ht="21.75" customHeight="1">
      <c r="A17" s="347"/>
      <c r="B17" s="365" t="s">
        <v>141</v>
      </c>
      <c r="C17" s="75" t="s">
        <v>369</v>
      </c>
      <c r="D17" s="114" t="str">
        <f>'4.참여기술인배치표'!E12</f>
        <v>토질·지질</v>
      </c>
      <c r="E17" s="75" t="str">
        <f>'4.참여기술인배치표'!F12</f>
        <v>고급</v>
      </c>
      <c r="F17" s="267">
        <f>IF(E17="특급",2,IF(E17="고급",2,IF(E17="중급",1.8,1.6)))</f>
        <v>2</v>
      </c>
      <c r="G17" s="115">
        <f>'4.참여기술인배치표'!I12</f>
        <v>32.876712328767127</v>
      </c>
      <c r="H17" s="267">
        <f>IF(G17&gt;=10,3,IF(G17&gt;=7,2.6,IF(G17&gt;=4,2.2,IF(G17&gt;=1,1.8,1.4))))</f>
        <v>3</v>
      </c>
      <c r="I17" s="116">
        <f>'4.참여기술인배치표'!K12</f>
        <v>23.334246575342465</v>
      </c>
      <c r="J17" s="267">
        <f>IF(I17&gt;=6,3,IF(I17&gt;=5,2.5,IF(I17&gt;=4,2.2,IF(I17&gt;=1,1.8,1.4))))</f>
        <v>3</v>
      </c>
      <c r="K17" s="360"/>
      <c r="L17" s="360"/>
      <c r="M17" s="267">
        <f t="shared" si="0"/>
        <v>8</v>
      </c>
      <c r="N17" s="117"/>
      <c r="O17" s="75"/>
      <c r="P17" s="75"/>
      <c r="Q17" s="75"/>
      <c r="R17" s="75"/>
      <c r="S17" s="75"/>
      <c r="T17" s="75"/>
      <c r="U17" s="75"/>
      <c r="V17" s="75"/>
      <c r="W17" s="213"/>
      <c r="X17" s="118"/>
    </row>
    <row r="18" spans="1:24" ht="21.75" customHeight="1">
      <c r="A18" s="347"/>
      <c r="B18" s="365"/>
      <c r="C18" s="75" t="s">
        <v>370</v>
      </c>
      <c r="D18" s="114" t="str">
        <f>'4.참여기술인배치표'!E13</f>
        <v>도시계획</v>
      </c>
      <c r="E18" s="75" t="str">
        <f>'4.참여기술인배치표'!F13</f>
        <v>고급</v>
      </c>
      <c r="F18" s="267">
        <f>IF(E18="특급",2,IF(E18="고급",2,IF(E18="중급",1.8,1.6)))</f>
        <v>2</v>
      </c>
      <c r="G18" s="115">
        <f>'4.참여기술인배치표'!I13</f>
        <v>32.876712328767127</v>
      </c>
      <c r="H18" s="267">
        <f>IF(G18&gt;=10,3,IF(G18&gt;=7,2.6,IF(G18&gt;=4,2.2,IF(G18&gt;=1,1.8,1.4))))</f>
        <v>3</v>
      </c>
      <c r="I18" s="116">
        <f>'4.참여기술인배치표'!K13</f>
        <v>23.334246575342465</v>
      </c>
      <c r="J18" s="267">
        <f>IF(I18&gt;=6,3,IF(I18&gt;=5,2.5,IF(I18&gt;=4,2.2,IF(I18&gt;=1,1.8,1.4))))</f>
        <v>3</v>
      </c>
      <c r="K18" s="360"/>
      <c r="L18" s="360"/>
      <c r="M18" s="267">
        <f t="shared" si="0"/>
        <v>8</v>
      </c>
      <c r="N18" s="117"/>
      <c r="O18" s="75"/>
      <c r="P18" s="75"/>
      <c r="Q18" s="75"/>
      <c r="R18" s="75"/>
      <c r="S18" s="75"/>
      <c r="T18" s="75"/>
      <c r="U18" s="75"/>
      <c r="V18" s="75"/>
      <c r="W18" s="213"/>
      <c r="X18" s="118"/>
    </row>
    <row r="19" spans="1:24" ht="21.75" customHeight="1">
      <c r="A19" s="347"/>
      <c r="B19" s="365"/>
      <c r="C19" s="75" t="s">
        <v>371</v>
      </c>
      <c r="D19" s="114" t="str">
        <f>'4.참여기술인배치표'!E14</f>
        <v>교통</v>
      </c>
      <c r="E19" s="75" t="str">
        <f>'4.참여기술인배치표'!F14</f>
        <v>고급</v>
      </c>
      <c r="F19" s="267">
        <f>IF(E19="특급",2,IF(E19="고급",2,IF(E19="중급",1.8,1.6)))</f>
        <v>2</v>
      </c>
      <c r="G19" s="115">
        <f>'4.참여기술인배치표'!I14</f>
        <v>32.876712328767127</v>
      </c>
      <c r="H19" s="267">
        <f>IF(G19&gt;=10,3,IF(G19&gt;=7,2.6,IF(G19&gt;=4,2.2,IF(G19&gt;=1,1.8,1.4))))</f>
        <v>3</v>
      </c>
      <c r="I19" s="116">
        <f>'4.참여기술인배치표'!K14</f>
        <v>23.334246575342465</v>
      </c>
      <c r="J19" s="267">
        <f>IF(I19&gt;=6,3,IF(I19&gt;=5,2.5,IF(I19&gt;=4,2.2,IF(I19&gt;=1,1.8,1.4))))</f>
        <v>3</v>
      </c>
      <c r="K19" s="360"/>
      <c r="L19" s="360"/>
      <c r="M19" s="267">
        <f t="shared" si="0"/>
        <v>8</v>
      </c>
      <c r="N19" s="117"/>
      <c r="O19" s="75"/>
      <c r="P19" s="75"/>
      <c r="Q19" s="75"/>
      <c r="R19" s="75"/>
      <c r="S19" s="75"/>
      <c r="T19" s="75"/>
      <c r="U19" s="75"/>
      <c r="V19" s="75"/>
      <c r="W19" s="213"/>
      <c r="X19" s="118"/>
    </row>
    <row r="20" spans="1:24" ht="21.75" customHeight="1" thickBot="1">
      <c r="A20" s="348"/>
      <c r="B20" s="366"/>
      <c r="C20" s="119" t="s">
        <v>372</v>
      </c>
      <c r="D20" s="119" t="str">
        <f>'4.참여기술인배치표'!E15</f>
        <v>조경</v>
      </c>
      <c r="E20" s="119" t="str">
        <f>'4.참여기술인배치표'!F15</f>
        <v>고급</v>
      </c>
      <c r="F20" s="268">
        <f>IF(E20="특급",2,IF(E20="고급",2,IF(E20="중급",1.8,1.6)))</f>
        <v>2</v>
      </c>
      <c r="G20" s="120">
        <f>'4.참여기술인배치표'!I15</f>
        <v>32.876712328767127</v>
      </c>
      <c r="H20" s="268">
        <f>IF(G20&gt;=10,3,IF(G20&gt;=7,2.6,IF(G20&gt;=4,2.2,IF(G20&gt;=1,1.8,1.4))))</f>
        <v>3</v>
      </c>
      <c r="I20" s="121">
        <f>'4.참여기술인배치표'!K15</f>
        <v>23.334246575342465</v>
      </c>
      <c r="J20" s="268">
        <f>IF(I20&gt;=6,3,IF(I20&gt;=5,2.5,IF(I20&gt;=4,2.2,IF(I20&gt;=1,1.8,1.4))))</f>
        <v>3</v>
      </c>
      <c r="K20" s="361"/>
      <c r="L20" s="361"/>
      <c r="M20" s="268">
        <f t="shared" si="0"/>
        <v>8</v>
      </c>
      <c r="N20" s="122"/>
      <c r="O20" s="119"/>
      <c r="P20" s="119"/>
      <c r="Q20" s="119"/>
      <c r="R20" s="119"/>
      <c r="S20" s="119"/>
      <c r="T20" s="119"/>
      <c r="U20" s="119"/>
      <c r="V20" s="119"/>
      <c r="W20" s="214"/>
      <c r="X20" s="123"/>
    </row>
    <row r="21" spans="1:24" ht="21.75" customHeight="1">
      <c r="A21" s="190"/>
      <c r="B21" s="190"/>
      <c r="C21" s="190"/>
      <c r="D21" s="190"/>
      <c r="E21" s="190"/>
      <c r="F21" s="190"/>
      <c r="G21" s="190"/>
      <c r="H21" s="190"/>
      <c r="I21" s="190"/>
      <c r="J21" s="190"/>
      <c r="K21" s="190"/>
      <c r="L21" s="190"/>
      <c r="M21" s="190"/>
      <c r="N21" s="190"/>
    </row>
    <row r="22" spans="1:24" ht="21.75" customHeight="1"/>
  </sheetData>
  <mergeCells count="18">
    <mergeCell ref="X9:X10"/>
    <mergeCell ref="A11:A20"/>
    <mergeCell ref="K12:K20"/>
    <mergeCell ref="L12:L20"/>
    <mergeCell ref="B13:B16"/>
    <mergeCell ref="B17:B20"/>
    <mergeCell ref="V9:V10"/>
    <mergeCell ref="A7:D7"/>
    <mergeCell ref="A9:M9"/>
    <mergeCell ref="N9:O9"/>
    <mergeCell ref="P9:R9"/>
    <mergeCell ref="S9:U9"/>
    <mergeCell ref="A1:P1"/>
    <mergeCell ref="X2:X6"/>
    <mergeCell ref="A3:D3"/>
    <mergeCell ref="A4:D4"/>
    <mergeCell ref="A5:D5"/>
    <mergeCell ref="A6:D6"/>
  </mergeCells>
  <phoneticPr fontId="3" type="noConversion"/>
  <printOptions horizontalCentered="1"/>
  <pageMargins left="0.3" right="0.31" top="0.98425196850393704" bottom="0.74803149606299213" header="0.51181102362204722" footer="0.51181102362204722"/>
  <pageSetup paperSize="9" scale="90" orientation="landscape" horizontalDpi="300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7"/>
  </sheetPr>
  <dimension ref="A1:H10"/>
  <sheetViews>
    <sheetView view="pageBreakPreview" zoomScaleNormal="100" zoomScaleSheetLayoutView="100" workbookViewId="0">
      <selection activeCell="B7" sqref="B7"/>
    </sheetView>
  </sheetViews>
  <sheetFormatPr defaultRowHeight="13.5"/>
  <cols>
    <col min="1" max="2" width="15.77734375" customWidth="1"/>
    <col min="3" max="3" width="40.77734375" customWidth="1"/>
    <col min="4" max="4" width="8.77734375" customWidth="1"/>
    <col min="5" max="5" width="15.77734375" customWidth="1"/>
    <col min="6" max="7" width="8.77734375" customWidth="1"/>
    <col min="8" max="8" width="12.77734375" customWidth="1"/>
  </cols>
  <sheetData>
    <row r="1" spans="1:8" ht="36" customHeight="1">
      <c r="A1" s="372" t="s">
        <v>51</v>
      </c>
      <c r="B1" s="372"/>
      <c r="C1" s="372"/>
      <c r="D1" s="372"/>
      <c r="E1" s="372"/>
      <c r="F1" s="372"/>
      <c r="G1" s="372"/>
    </row>
    <row r="3" spans="1:8" ht="48" customHeight="1" thickBot="1">
      <c r="A3" s="166" t="s">
        <v>46</v>
      </c>
      <c r="B3" s="166" t="s">
        <v>47</v>
      </c>
      <c r="C3" s="166" t="s">
        <v>48</v>
      </c>
      <c r="D3" s="166" t="s">
        <v>49</v>
      </c>
      <c r="E3" s="166" t="s">
        <v>50</v>
      </c>
      <c r="F3" s="373" t="s">
        <v>248</v>
      </c>
      <c r="G3" s="374"/>
      <c r="H3" s="206" t="s">
        <v>249</v>
      </c>
    </row>
    <row r="4" spans="1:8" ht="33.75" customHeight="1" thickTop="1">
      <c r="A4" s="367" t="s">
        <v>347</v>
      </c>
      <c r="B4" s="23" t="str">
        <f>'1.평가서표지'!C25</f>
        <v>주식회사 0000000</v>
      </c>
      <c r="C4" s="23"/>
      <c r="D4" s="23"/>
      <c r="E4" s="23"/>
      <c r="F4" s="11" t="s">
        <v>52</v>
      </c>
      <c r="G4" s="250">
        <v>0.7</v>
      </c>
      <c r="H4" s="249">
        <v>0.63</v>
      </c>
    </row>
    <row r="5" spans="1:8" ht="33.75" customHeight="1">
      <c r="A5" s="368"/>
      <c r="B5" s="23" t="s">
        <v>379</v>
      </c>
      <c r="C5" s="23"/>
      <c r="D5" s="23"/>
      <c r="E5" s="23"/>
      <c r="F5" s="11" t="s">
        <v>52</v>
      </c>
      <c r="G5" s="250">
        <v>0.3</v>
      </c>
      <c r="H5" s="249">
        <v>0.27</v>
      </c>
    </row>
    <row r="6" spans="1:8" ht="33.75" customHeight="1">
      <c r="A6" s="11" t="s">
        <v>348</v>
      </c>
      <c r="B6" s="23" t="s">
        <v>380</v>
      </c>
      <c r="C6" s="23"/>
      <c r="D6" s="23"/>
      <c r="E6" s="23"/>
      <c r="F6" s="11" t="s">
        <v>52</v>
      </c>
      <c r="G6" s="250">
        <v>1</v>
      </c>
      <c r="H6" s="249">
        <v>0.1</v>
      </c>
    </row>
    <row r="7" spans="1:8" ht="33.75" customHeight="1">
      <c r="A7" s="38" t="s">
        <v>37</v>
      </c>
      <c r="B7" s="6"/>
      <c r="C7" s="6"/>
      <c r="D7" s="6"/>
      <c r="E7" s="6"/>
      <c r="F7" s="6"/>
      <c r="G7" s="6"/>
      <c r="H7" s="207">
        <f>H4+H5+H6</f>
        <v>1</v>
      </c>
    </row>
    <row r="8" spans="1:8" ht="33.75" customHeight="1">
      <c r="A8" s="369" t="s">
        <v>250</v>
      </c>
      <c r="B8" s="370"/>
      <c r="C8" s="370"/>
      <c r="D8" s="370"/>
      <c r="E8" s="370"/>
      <c r="F8" s="370"/>
      <c r="G8" s="371"/>
      <c r="H8" s="248" t="s">
        <v>349</v>
      </c>
    </row>
    <row r="10" spans="1:8" ht="21.75" customHeight="1">
      <c r="A10" s="5" t="s">
        <v>258</v>
      </c>
    </row>
  </sheetData>
  <mergeCells count="4">
    <mergeCell ref="A4:A5"/>
    <mergeCell ref="A8:G8"/>
    <mergeCell ref="A1:G1"/>
    <mergeCell ref="F3:G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4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8"/>
    <pageSetUpPr fitToPage="1"/>
  </sheetPr>
  <dimension ref="A1:M28"/>
  <sheetViews>
    <sheetView view="pageBreakPreview" zoomScaleNormal="100" zoomScaleSheetLayoutView="100" workbookViewId="0">
      <selection activeCell="A29" sqref="A29"/>
    </sheetView>
  </sheetViews>
  <sheetFormatPr defaultRowHeight="13.5"/>
  <cols>
    <col min="1" max="1" width="4.44140625" customWidth="1"/>
    <col min="2" max="2" width="9" customWidth="1"/>
    <col min="3" max="3" width="15.77734375" customWidth="1"/>
    <col min="4" max="4" width="9.44140625" customWidth="1"/>
    <col min="5" max="5" width="12.44140625" customWidth="1"/>
    <col min="6" max="6" width="8.77734375" customWidth="1"/>
    <col min="7" max="7" width="13.77734375" customWidth="1"/>
    <col min="8" max="8" width="15.77734375" customWidth="1"/>
    <col min="9" max="9" width="6.77734375" customWidth="1"/>
    <col min="10" max="10" width="10.77734375" customWidth="1"/>
    <col min="11" max="11" width="6.77734375" customWidth="1"/>
    <col min="12" max="13" width="10.77734375" customWidth="1"/>
  </cols>
  <sheetData>
    <row r="1" spans="1:13" ht="24" customHeight="1">
      <c r="A1" s="18" t="s">
        <v>428</v>
      </c>
      <c r="B1" s="28"/>
      <c r="C1" s="28"/>
      <c r="D1" s="28"/>
      <c r="E1" s="13"/>
      <c r="F1" s="13"/>
      <c r="G1" s="13"/>
      <c r="H1" s="13"/>
      <c r="I1" s="13"/>
      <c r="J1" s="13"/>
      <c r="K1" s="13"/>
      <c r="L1" s="13"/>
    </row>
    <row r="2" spans="1:13" ht="24" customHeight="1" thickBot="1">
      <c r="A2" s="18"/>
      <c r="B2" s="28"/>
      <c r="C2" s="28"/>
      <c r="D2" s="28"/>
      <c r="E2" s="13"/>
      <c r="F2" s="13"/>
      <c r="G2" s="13"/>
      <c r="H2" s="13"/>
      <c r="I2" s="13"/>
      <c r="J2" s="13"/>
      <c r="K2" s="13"/>
      <c r="L2" s="13"/>
    </row>
    <row r="3" spans="1:13" ht="20.100000000000001" customHeight="1">
      <c r="A3" s="386" t="s">
        <v>5</v>
      </c>
      <c r="B3" s="389" t="s">
        <v>61</v>
      </c>
      <c r="C3" s="403" t="s">
        <v>172</v>
      </c>
      <c r="D3" s="380" t="s">
        <v>40</v>
      </c>
      <c r="E3" s="381"/>
      <c r="F3" s="381"/>
      <c r="G3" s="381"/>
      <c r="H3" s="381"/>
      <c r="I3" s="381"/>
      <c r="J3" s="381"/>
      <c r="K3" s="381"/>
      <c r="L3" s="382"/>
      <c r="M3" s="375" t="s">
        <v>134</v>
      </c>
    </row>
    <row r="4" spans="1:13" ht="20.100000000000001" customHeight="1">
      <c r="A4" s="387"/>
      <c r="B4" s="390"/>
      <c r="C4" s="390"/>
      <c r="D4" s="383" t="s">
        <v>57</v>
      </c>
      <c r="E4" s="383" t="s">
        <v>6</v>
      </c>
      <c r="F4" s="383" t="s">
        <v>7</v>
      </c>
      <c r="G4" s="383" t="s">
        <v>132</v>
      </c>
      <c r="H4" s="385" t="s">
        <v>133</v>
      </c>
      <c r="I4" s="378" t="s">
        <v>31</v>
      </c>
      <c r="J4" s="379"/>
      <c r="K4" s="378" t="s">
        <v>66</v>
      </c>
      <c r="L4" s="379"/>
      <c r="M4" s="376"/>
    </row>
    <row r="5" spans="1:13" ht="20.100000000000001" customHeight="1" thickBot="1">
      <c r="A5" s="388"/>
      <c r="B5" s="384"/>
      <c r="C5" s="384"/>
      <c r="D5" s="384"/>
      <c r="E5" s="384"/>
      <c r="F5" s="384"/>
      <c r="G5" s="384"/>
      <c r="H5" s="384"/>
      <c r="I5" s="153" t="s">
        <v>8</v>
      </c>
      <c r="J5" s="153" t="s">
        <v>9</v>
      </c>
      <c r="K5" s="153" t="s">
        <v>8</v>
      </c>
      <c r="L5" s="154" t="s">
        <v>9</v>
      </c>
      <c r="M5" s="377"/>
    </row>
    <row r="6" spans="1:13" ht="20.100000000000001" customHeight="1" thickTop="1">
      <c r="A6" s="391" t="str">
        <f>'1.평가서표지'!C25</f>
        <v>주식회사 0000000</v>
      </c>
      <c r="B6" s="29" t="s">
        <v>62</v>
      </c>
      <c r="C6" s="29"/>
      <c r="D6" s="29" t="str">
        <f>'1.평가서표지'!C26</f>
        <v>김조달</v>
      </c>
      <c r="E6" s="29"/>
      <c r="F6" s="29"/>
      <c r="G6" s="29"/>
      <c r="H6" s="29"/>
      <c r="I6" s="150"/>
      <c r="J6" s="150"/>
      <c r="K6" s="150"/>
      <c r="L6" s="151"/>
      <c r="M6" s="152"/>
    </row>
    <row r="7" spans="1:13" ht="20.100000000000001" customHeight="1">
      <c r="A7" s="392"/>
      <c r="B7" s="70" t="s">
        <v>142</v>
      </c>
      <c r="C7" s="70"/>
      <c r="D7" s="70" t="s">
        <v>364</v>
      </c>
      <c r="E7" s="125" t="s">
        <v>228</v>
      </c>
      <c r="F7" s="125" t="s">
        <v>216</v>
      </c>
      <c r="G7" s="125"/>
      <c r="H7" s="125"/>
      <c r="I7" s="126">
        <f t="shared" ref="I7:I15" si="0">J7/365</f>
        <v>32.876712328767127</v>
      </c>
      <c r="J7" s="127">
        <f>'5.경력사항(사업총괄책임기술인)'!G43</f>
        <v>12000</v>
      </c>
      <c r="K7" s="128">
        <f t="shared" ref="K7:K15" si="1">L7/365</f>
        <v>23.334246575342465</v>
      </c>
      <c r="L7" s="127">
        <f>'5.경력사항(사업총괄책임기술인)'!G34</f>
        <v>8517</v>
      </c>
      <c r="M7" s="144" t="s">
        <v>135</v>
      </c>
    </row>
    <row r="8" spans="1:13" ht="20.100000000000001" customHeight="1">
      <c r="A8" s="392"/>
      <c r="B8" s="8" t="s">
        <v>139</v>
      </c>
      <c r="C8" s="8"/>
      <c r="D8" s="8" t="s">
        <v>365</v>
      </c>
      <c r="E8" s="9" t="s">
        <v>214</v>
      </c>
      <c r="F8" s="9" t="s">
        <v>216</v>
      </c>
      <c r="G8" s="9"/>
      <c r="H8" s="9"/>
      <c r="I8" s="132">
        <f t="shared" si="0"/>
        <v>32.876712328767127</v>
      </c>
      <c r="J8" s="127">
        <f>'5-1.경력사항(분야책임)'!G43</f>
        <v>12000</v>
      </c>
      <c r="K8" s="134">
        <f t="shared" si="1"/>
        <v>23.334246575342465</v>
      </c>
      <c r="L8" s="133">
        <f>'5-1.경력사항(분야책임)'!G34</f>
        <v>8517</v>
      </c>
      <c r="M8" s="145" t="s">
        <v>135</v>
      </c>
    </row>
    <row r="9" spans="1:13" ht="20.100000000000001" customHeight="1">
      <c r="A9" s="392"/>
      <c r="B9" s="8" t="s">
        <v>139</v>
      </c>
      <c r="C9" s="8"/>
      <c r="D9" s="8" t="s">
        <v>366</v>
      </c>
      <c r="E9" s="9" t="s">
        <v>229</v>
      </c>
      <c r="F9" s="9" t="s">
        <v>216</v>
      </c>
      <c r="G9" s="9"/>
      <c r="H9" s="9"/>
      <c r="I9" s="132">
        <f t="shared" si="0"/>
        <v>32.876712328767127</v>
      </c>
      <c r="J9" s="127">
        <f>'5-2.경력사항(분야책임)'!G43</f>
        <v>12000</v>
      </c>
      <c r="K9" s="134">
        <f t="shared" si="1"/>
        <v>23.334246575342465</v>
      </c>
      <c r="L9" s="133">
        <f>'5-2.경력사항(분야책임)'!G34</f>
        <v>8517</v>
      </c>
      <c r="M9" s="145" t="s">
        <v>135</v>
      </c>
    </row>
    <row r="10" spans="1:13" ht="20.100000000000001" customHeight="1">
      <c r="A10" s="392"/>
      <c r="B10" s="8" t="s">
        <v>139</v>
      </c>
      <c r="C10" s="8"/>
      <c r="D10" s="8" t="s">
        <v>367</v>
      </c>
      <c r="E10" s="9" t="s">
        <v>230</v>
      </c>
      <c r="F10" s="9" t="s">
        <v>216</v>
      </c>
      <c r="G10" s="9"/>
      <c r="H10" s="9"/>
      <c r="I10" s="132">
        <f t="shared" si="0"/>
        <v>32.876712328767127</v>
      </c>
      <c r="J10" s="127">
        <f>'5-3.경력사항(분야책임)'!G43</f>
        <v>12000</v>
      </c>
      <c r="K10" s="134">
        <f t="shared" si="1"/>
        <v>23.334246575342465</v>
      </c>
      <c r="L10" s="133">
        <f>'5-3.경력사항(분야책임)'!G34</f>
        <v>8517</v>
      </c>
      <c r="M10" s="145" t="s">
        <v>135</v>
      </c>
    </row>
    <row r="11" spans="1:13" ht="20.100000000000001" customHeight="1">
      <c r="A11" s="392"/>
      <c r="B11" s="8" t="s">
        <v>139</v>
      </c>
      <c r="C11" s="8"/>
      <c r="D11" s="8" t="s">
        <v>368</v>
      </c>
      <c r="E11" s="9" t="s">
        <v>215</v>
      </c>
      <c r="F11" s="9" t="s">
        <v>216</v>
      </c>
      <c r="G11" s="9"/>
      <c r="H11" s="9"/>
      <c r="I11" s="132">
        <f t="shared" si="0"/>
        <v>32.876712328767127</v>
      </c>
      <c r="J11" s="127">
        <f>'5-4.경력사항(분야책임)'!G43</f>
        <v>12000</v>
      </c>
      <c r="K11" s="134">
        <f t="shared" si="1"/>
        <v>23.334246575342465</v>
      </c>
      <c r="L11" s="133">
        <f>'5-4.경력사항(분야책임)'!G34</f>
        <v>8517</v>
      </c>
      <c r="M11" s="145" t="s">
        <v>135</v>
      </c>
    </row>
    <row r="12" spans="1:13" ht="20.100000000000001" customHeight="1">
      <c r="A12" s="392"/>
      <c r="B12" s="170" t="s">
        <v>144</v>
      </c>
      <c r="C12" s="170"/>
      <c r="D12" s="170" t="s">
        <v>369</v>
      </c>
      <c r="E12" s="171" t="s">
        <v>214</v>
      </c>
      <c r="F12" s="171" t="s">
        <v>149</v>
      </c>
      <c r="G12" s="171"/>
      <c r="H12" s="171"/>
      <c r="I12" s="172">
        <f t="shared" si="0"/>
        <v>32.876712328767127</v>
      </c>
      <c r="J12" s="127">
        <f>'5-5.경력사항(분야참여)'!G43</f>
        <v>12000</v>
      </c>
      <c r="K12" s="174">
        <f t="shared" si="1"/>
        <v>23.334246575342465</v>
      </c>
      <c r="L12" s="173">
        <f>'5-5.경력사항(분야참여)'!G34</f>
        <v>8517</v>
      </c>
      <c r="M12" s="175" t="s">
        <v>135</v>
      </c>
    </row>
    <row r="13" spans="1:13" ht="20.100000000000001" customHeight="1">
      <c r="A13" s="392"/>
      <c r="B13" s="170" t="s">
        <v>144</v>
      </c>
      <c r="C13" s="170"/>
      <c r="D13" s="170" t="s">
        <v>370</v>
      </c>
      <c r="E13" s="171" t="s">
        <v>229</v>
      </c>
      <c r="F13" s="171" t="s">
        <v>158</v>
      </c>
      <c r="G13" s="171"/>
      <c r="H13" s="171"/>
      <c r="I13" s="172">
        <f t="shared" si="0"/>
        <v>32.876712328767127</v>
      </c>
      <c r="J13" s="127">
        <f>'5-6.경력사항(분야참여)'!G43</f>
        <v>12000</v>
      </c>
      <c r="K13" s="174">
        <f t="shared" si="1"/>
        <v>23.334246575342465</v>
      </c>
      <c r="L13" s="173">
        <f>'5-6.경력사항(분야참여)'!G34</f>
        <v>8517</v>
      </c>
      <c r="M13" s="175" t="s">
        <v>135</v>
      </c>
    </row>
    <row r="14" spans="1:13" ht="20.100000000000001" customHeight="1">
      <c r="A14" s="392"/>
      <c r="B14" s="170" t="s">
        <v>144</v>
      </c>
      <c r="C14" s="170"/>
      <c r="D14" s="170" t="s">
        <v>371</v>
      </c>
      <c r="E14" s="171" t="s">
        <v>230</v>
      </c>
      <c r="F14" s="171" t="s">
        <v>158</v>
      </c>
      <c r="G14" s="171"/>
      <c r="H14" s="171"/>
      <c r="I14" s="172">
        <f t="shared" si="0"/>
        <v>32.876712328767127</v>
      </c>
      <c r="J14" s="127">
        <f>'5-7.경력사항(분야참여)'!G43</f>
        <v>12000</v>
      </c>
      <c r="K14" s="174">
        <f t="shared" si="1"/>
        <v>23.334246575342465</v>
      </c>
      <c r="L14" s="173">
        <f>'5-7.경력사항(분야참여)'!G34</f>
        <v>8517</v>
      </c>
      <c r="M14" s="175" t="s">
        <v>135</v>
      </c>
    </row>
    <row r="15" spans="1:13" ht="20.100000000000001" customHeight="1">
      <c r="A15" s="392"/>
      <c r="B15" s="170" t="s">
        <v>144</v>
      </c>
      <c r="C15" s="170"/>
      <c r="D15" s="170" t="s">
        <v>372</v>
      </c>
      <c r="E15" s="171" t="s">
        <v>215</v>
      </c>
      <c r="F15" s="171" t="s">
        <v>150</v>
      </c>
      <c r="G15" s="171"/>
      <c r="H15" s="171"/>
      <c r="I15" s="172">
        <f t="shared" si="0"/>
        <v>32.876712328767127</v>
      </c>
      <c r="J15" s="127">
        <f>'5-8.경력사항(분야참여) '!G43</f>
        <v>12000</v>
      </c>
      <c r="K15" s="174">
        <f t="shared" si="1"/>
        <v>23.334246575342465</v>
      </c>
      <c r="L15" s="173">
        <f>'5-8.경력사항(분야참여) '!G34</f>
        <v>8517</v>
      </c>
      <c r="M15" s="175" t="s">
        <v>135</v>
      </c>
    </row>
    <row r="16" spans="1:13" ht="20.100000000000001" customHeight="1">
      <c r="A16" s="392"/>
      <c r="B16" s="11" t="s">
        <v>143</v>
      </c>
      <c r="C16" s="11"/>
      <c r="D16" s="11" t="s">
        <v>373</v>
      </c>
      <c r="E16" s="36" t="s">
        <v>88</v>
      </c>
      <c r="F16" s="36" t="s">
        <v>145</v>
      </c>
      <c r="G16" s="124"/>
      <c r="H16" s="124"/>
      <c r="I16" s="394"/>
      <c r="J16" s="395"/>
      <c r="K16" s="395"/>
      <c r="L16" s="396"/>
      <c r="M16" s="143" t="s">
        <v>136</v>
      </c>
    </row>
    <row r="17" spans="1:13" ht="20.100000000000001" customHeight="1">
      <c r="A17" s="392"/>
      <c r="B17" s="11" t="s">
        <v>143</v>
      </c>
      <c r="C17" s="11"/>
      <c r="D17" s="11" t="s">
        <v>374</v>
      </c>
      <c r="E17" s="36" t="s">
        <v>89</v>
      </c>
      <c r="F17" s="36" t="s">
        <v>146</v>
      </c>
      <c r="G17" s="124"/>
      <c r="H17" s="124"/>
      <c r="I17" s="397"/>
      <c r="J17" s="398"/>
      <c r="K17" s="398"/>
      <c r="L17" s="399"/>
      <c r="M17" s="143" t="s">
        <v>136</v>
      </c>
    </row>
    <row r="18" spans="1:13" ht="20.100000000000001" customHeight="1">
      <c r="A18" s="392"/>
      <c r="B18" s="11" t="s">
        <v>143</v>
      </c>
      <c r="C18" s="11"/>
      <c r="D18" s="11" t="s">
        <v>375</v>
      </c>
      <c r="E18" s="36" t="s">
        <v>90</v>
      </c>
      <c r="F18" s="36" t="s">
        <v>147</v>
      </c>
      <c r="G18" s="124"/>
      <c r="H18" s="124"/>
      <c r="I18" s="397"/>
      <c r="J18" s="398"/>
      <c r="K18" s="398"/>
      <c r="L18" s="399"/>
      <c r="M18" s="143" t="s">
        <v>136</v>
      </c>
    </row>
    <row r="19" spans="1:13" ht="20.100000000000001" customHeight="1">
      <c r="A19" s="392"/>
      <c r="B19" s="11" t="s">
        <v>144</v>
      </c>
      <c r="C19" s="11"/>
      <c r="D19" s="11" t="s">
        <v>376</v>
      </c>
      <c r="E19" s="36" t="s">
        <v>88</v>
      </c>
      <c r="F19" s="36" t="s">
        <v>148</v>
      </c>
      <c r="G19" s="124"/>
      <c r="H19" s="124"/>
      <c r="I19" s="397"/>
      <c r="J19" s="398"/>
      <c r="K19" s="398"/>
      <c r="L19" s="399"/>
      <c r="M19" s="143" t="s">
        <v>136</v>
      </c>
    </row>
    <row r="20" spans="1:13" ht="20.100000000000001" customHeight="1">
      <c r="A20" s="392"/>
      <c r="B20" s="11" t="s">
        <v>144</v>
      </c>
      <c r="C20" s="11"/>
      <c r="D20" s="11" t="s">
        <v>377</v>
      </c>
      <c r="E20" s="36" t="s">
        <v>89</v>
      </c>
      <c r="F20" s="36" t="s">
        <v>148</v>
      </c>
      <c r="G20" s="124"/>
      <c r="H20" s="124"/>
      <c r="I20" s="397"/>
      <c r="J20" s="398"/>
      <c r="K20" s="398"/>
      <c r="L20" s="399"/>
      <c r="M20" s="143" t="s">
        <v>136</v>
      </c>
    </row>
    <row r="21" spans="1:13" ht="20.100000000000001" customHeight="1" thickBot="1">
      <c r="A21" s="393"/>
      <c r="B21" s="146" t="s">
        <v>144</v>
      </c>
      <c r="C21" s="146"/>
      <c r="D21" s="146" t="s">
        <v>378</v>
      </c>
      <c r="E21" s="147" t="s">
        <v>90</v>
      </c>
      <c r="F21" s="147" t="s">
        <v>148</v>
      </c>
      <c r="G21" s="148"/>
      <c r="H21" s="148"/>
      <c r="I21" s="400"/>
      <c r="J21" s="401"/>
      <c r="K21" s="401"/>
      <c r="L21" s="402"/>
      <c r="M21" s="149" t="s">
        <v>136</v>
      </c>
    </row>
    <row r="22" spans="1:1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spans="1:13" s="157" customFormat="1" ht="12">
      <c r="A23" s="156" t="s">
        <v>159</v>
      </c>
      <c r="B23" s="156"/>
      <c r="C23" s="156"/>
      <c r="D23" s="156"/>
      <c r="E23" s="156"/>
      <c r="F23" s="156"/>
      <c r="G23" s="156"/>
    </row>
    <row r="24" spans="1:13" s="157" customFormat="1" ht="12">
      <c r="A24" s="156" t="s">
        <v>160</v>
      </c>
      <c r="B24" s="156"/>
      <c r="C24" s="156"/>
      <c r="D24" s="156"/>
      <c r="E24" s="156"/>
      <c r="F24" s="156"/>
      <c r="G24" s="156"/>
    </row>
    <row r="25" spans="1:13" s="157" customFormat="1" ht="12">
      <c r="A25" s="156" t="s">
        <v>161</v>
      </c>
      <c r="B25" s="156"/>
      <c r="C25" s="156"/>
      <c r="D25" s="156"/>
      <c r="E25" s="156"/>
      <c r="F25" s="156"/>
      <c r="G25" s="156"/>
    </row>
    <row r="26" spans="1:13" s="157" customFormat="1" ht="12">
      <c r="A26" s="156" t="s">
        <v>171</v>
      </c>
      <c r="B26" s="156"/>
      <c r="C26" s="156"/>
      <c r="D26" s="156"/>
      <c r="E26" s="156"/>
      <c r="F26" s="156"/>
      <c r="G26" s="156"/>
    </row>
    <row r="28" spans="1:13">
      <c r="A28" s="5" t="s">
        <v>437</v>
      </c>
    </row>
  </sheetData>
  <mergeCells count="14">
    <mergeCell ref="A3:A5"/>
    <mergeCell ref="B3:B5"/>
    <mergeCell ref="I4:J4"/>
    <mergeCell ref="A6:A21"/>
    <mergeCell ref="I16:L21"/>
    <mergeCell ref="C3:C5"/>
    <mergeCell ref="M3:M5"/>
    <mergeCell ref="K4:L4"/>
    <mergeCell ref="D3:L3"/>
    <mergeCell ref="D4:D5"/>
    <mergeCell ref="E4:E5"/>
    <mergeCell ref="F4:F5"/>
    <mergeCell ref="G4:G5"/>
    <mergeCell ref="H4:H5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2" fitToHeight="0" orientation="landscape" horizontalDpi="300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61"/>
  </sheetPr>
  <dimension ref="A1:G47"/>
  <sheetViews>
    <sheetView view="pageBreakPreview" topLeftCell="A19" zoomScaleNormal="100" zoomScaleSheetLayoutView="100" workbookViewId="0">
      <selection activeCell="C53" sqref="C53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88671875" customWidth="1"/>
    <col min="6" max="6" width="11" customWidth="1"/>
    <col min="7" max="7" width="12.6640625" customWidth="1"/>
  </cols>
  <sheetData>
    <row r="1" spans="1:7" ht="14.25">
      <c r="A1" s="21" t="s">
        <v>401</v>
      </c>
      <c r="B1" s="21"/>
      <c r="C1" s="13"/>
      <c r="D1" s="13"/>
      <c r="E1" s="13"/>
      <c r="F1" s="13"/>
      <c r="G1" s="13"/>
    </row>
    <row r="2" spans="1:7" ht="14.25">
      <c r="A2" s="21"/>
      <c r="B2" s="21"/>
      <c r="C2" s="13"/>
      <c r="D2" s="13"/>
      <c r="E2" s="13"/>
      <c r="F2" s="13"/>
      <c r="G2" s="13"/>
    </row>
    <row r="3" spans="1:7" ht="14.25">
      <c r="A3" s="21" t="s">
        <v>94</v>
      </c>
      <c r="B3" s="21"/>
      <c r="C3" s="13"/>
      <c r="D3" s="13"/>
      <c r="E3" s="13"/>
      <c r="F3" s="13"/>
      <c r="G3" s="13"/>
    </row>
    <row r="4" spans="1:7" ht="14.25" thickBot="1">
      <c r="A4" s="22" t="s">
        <v>36</v>
      </c>
      <c r="B4" s="22" t="s">
        <v>232</v>
      </c>
      <c r="C4" s="22" t="s">
        <v>32</v>
      </c>
      <c r="D4" s="22" t="s">
        <v>33</v>
      </c>
      <c r="E4" s="406" t="s">
        <v>34</v>
      </c>
      <c r="F4" s="406"/>
      <c r="G4" s="22" t="s">
        <v>35</v>
      </c>
    </row>
    <row r="5" spans="1:7" ht="14.25" thickTop="1">
      <c r="A5" s="31" t="str">
        <f>'4.참여기술인배치표'!D8</f>
        <v>분책1</v>
      </c>
      <c r="B5" s="31" t="s">
        <v>233</v>
      </c>
      <c r="C5" s="76" t="s">
        <v>92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34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346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97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41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42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37</v>
      </c>
      <c r="B34" s="404" t="s">
        <v>68</v>
      </c>
      <c r="C34" s="405"/>
      <c r="D34" s="24"/>
      <c r="E34" s="24"/>
      <c r="F34" s="24"/>
      <c r="G34" s="25">
        <f>SUM(G5:G33)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'4.참여기술인배치표'!E7</f>
        <v>도로및공항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38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4:F4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45"/>
  </sheetPr>
  <dimension ref="A1:G47"/>
  <sheetViews>
    <sheetView topLeftCell="A4" zoomScale="85" zoomScaleNormal="85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88671875" customWidth="1"/>
    <col min="6" max="6" width="10.33203125" customWidth="1"/>
    <col min="7" max="7" width="13.33203125" customWidth="1"/>
  </cols>
  <sheetData>
    <row r="1" spans="1:7" ht="14.25">
      <c r="A1" s="21" t="s">
        <v>403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'4.참여기술인배치표'!E8</f>
        <v>토질·지질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45"/>
  </sheetPr>
  <dimension ref="A1:G47"/>
  <sheetViews>
    <sheetView topLeftCell="A7" zoomScaleNormal="100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1" customWidth="1"/>
    <col min="6" max="6" width="10.6640625" customWidth="1"/>
    <col min="7" max="7" width="13.77734375" customWidth="1"/>
  </cols>
  <sheetData>
    <row r="1" spans="1:7" ht="14.25">
      <c r="A1" s="21" t="s">
        <v>403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'4.참여기술인배치표'!E13</f>
        <v>도시계획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>
      <c r="A45" s="156" t="s">
        <v>159</v>
      </c>
      <c r="B45" s="156"/>
      <c r="C45" s="156"/>
      <c r="D45" s="156"/>
      <c r="E45" s="156"/>
      <c r="F45" s="156"/>
      <c r="G45" s="157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45"/>
  </sheetPr>
  <dimension ref="A1:G47"/>
  <sheetViews>
    <sheetView topLeftCell="A19" zoomScaleNormal="100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77734375" customWidth="1"/>
    <col min="6" max="6" width="10.44140625" customWidth="1"/>
    <col min="7" max="7" width="14.33203125" customWidth="1"/>
  </cols>
  <sheetData>
    <row r="1" spans="1:7" ht="14.25">
      <c r="A1" s="21" t="s">
        <v>404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'4.참여기술인배치표'!E14</f>
        <v>교통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45"/>
  </sheetPr>
  <dimension ref="A1:G47"/>
  <sheetViews>
    <sheetView topLeftCell="A22" zoomScaleNormal="100" workbookViewId="0">
      <selection activeCell="I55" sqref="I55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33203125" customWidth="1"/>
    <col min="6" max="7" width="13.21875" customWidth="1"/>
  </cols>
  <sheetData>
    <row r="1" spans="1:7" ht="14.25">
      <c r="A1" s="21" t="s">
        <v>403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'4.참여기술인배치표'!E15</f>
        <v>조경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35"/>
  </sheetPr>
  <dimension ref="A1:G47"/>
  <sheetViews>
    <sheetView topLeftCell="A16" zoomScaleNormal="100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21875" customWidth="1"/>
    <col min="6" max="6" width="10.6640625" customWidth="1"/>
    <col min="7" max="7" width="16" customWidth="1"/>
  </cols>
  <sheetData>
    <row r="1" spans="1:7" ht="14.25">
      <c r="A1" s="21" t="s">
        <v>405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'4.참여기술인배치표'!E12</f>
        <v>토질·지질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35"/>
  </sheetPr>
  <dimension ref="A1:G47"/>
  <sheetViews>
    <sheetView topLeftCell="A19" zoomScaleNormal="100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6" width="11" bestFit="1" customWidth="1"/>
    <col min="7" max="7" width="16.33203125" customWidth="1"/>
  </cols>
  <sheetData>
    <row r="1" spans="1:7" ht="14.25">
      <c r="A1" s="21" t="s">
        <v>405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'4.참여기술인배치표'!E13</f>
        <v>도시계획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35"/>
  </sheetPr>
  <dimension ref="A1:G47"/>
  <sheetViews>
    <sheetView topLeftCell="A25" zoomScaleNormal="100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5" width="10.6640625" customWidth="1"/>
    <col min="6" max="6" width="10.33203125" customWidth="1"/>
    <col min="7" max="7" width="14.109375" customWidth="1"/>
  </cols>
  <sheetData>
    <row r="1" spans="1:7" ht="14.25">
      <c r="A1" s="21" t="s">
        <v>406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'4.참여기술인배치표'!E14</f>
        <v>교통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35"/>
  </sheetPr>
  <dimension ref="A1:G47"/>
  <sheetViews>
    <sheetView topLeftCell="A25" zoomScaleNormal="100" workbookViewId="0">
      <selection activeCell="A47" sqref="A47"/>
    </sheetView>
  </sheetViews>
  <sheetFormatPr defaultRowHeight="13.5"/>
  <cols>
    <col min="2" max="2" width="14.77734375" customWidth="1"/>
    <col min="3" max="3" width="38.5546875" bestFit="1" customWidth="1"/>
    <col min="4" max="4" width="15.33203125" bestFit="1" customWidth="1"/>
    <col min="5" max="6" width="11" bestFit="1" customWidth="1"/>
    <col min="7" max="7" width="16.109375" customWidth="1"/>
  </cols>
  <sheetData>
    <row r="1" spans="1:7" ht="14.25">
      <c r="A1" s="21" t="s">
        <v>406</v>
      </c>
      <c r="B1" s="21"/>
      <c r="C1" s="13"/>
      <c r="D1" s="13"/>
      <c r="E1" s="13"/>
      <c r="F1" s="13"/>
      <c r="G1" s="13"/>
    </row>
    <row r="2" spans="1:7" ht="14.25">
      <c r="A2" s="21" t="s">
        <v>93</v>
      </c>
      <c r="B2" s="21"/>
      <c r="C2" s="13"/>
      <c r="D2" s="13"/>
      <c r="E2" s="13"/>
      <c r="F2" s="13"/>
      <c r="G2" s="13"/>
    </row>
    <row r="3" spans="1:7" ht="14.25" thickBot="1">
      <c r="A3" s="22" t="s">
        <v>79</v>
      </c>
      <c r="B3" s="22" t="s">
        <v>232</v>
      </c>
      <c r="C3" s="22" t="s">
        <v>80</v>
      </c>
      <c r="D3" s="22" t="s">
        <v>81</v>
      </c>
      <c r="E3" s="406" t="s">
        <v>34</v>
      </c>
      <c r="F3" s="406"/>
      <c r="G3" s="22" t="s">
        <v>35</v>
      </c>
    </row>
    <row r="4" spans="1:7" ht="14.25" thickTop="1">
      <c r="A4" s="31" t="s">
        <v>82</v>
      </c>
      <c r="B4" s="31" t="s">
        <v>233</v>
      </c>
      <c r="C4" s="4"/>
      <c r="D4" s="4"/>
      <c r="E4" s="32"/>
      <c r="F4" s="32"/>
      <c r="G4" s="33"/>
    </row>
    <row r="5" spans="1:7">
      <c r="A5" s="2"/>
      <c r="B5" s="2"/>
      <c r="C5" s="76" t="s">
        <v>91</v>
      </c>
      <c r="D5" s="34"/>
      <c r="E5" s="35">
        <v>23680</v>
      </c>
      <c r="F5" s="35">
        <v>24226</v>
      </c>
      <c r="G5" s="33">
        <f>F5-E5+1</f>
        <v>547</v>
      </c>
    </row>
    <row r="6" spans="1:7">
      <c r="A6" s="2"/>
      <c r="B6" s="2"/>
      <c r="C6" s="76"/>
      <c r="D6" s="34"/>
      <c r="E6" s="35">
        <v>27061</v>
      </c>
      <c r="F6" s="35">
        <v>27363</v>
      </c>
      <c r="G6" s="33">
        <f>IF(E6&gt;F5,F6-E6+1,F6-F5)</f>
        <v>303</v>
      </c>
    </row>
    <row r="7" spans="1:7">
      <c r="A7" s="2"/>
      <c r="B7" s="2" t="s">
        <v>95</v>
      </c>
      <c r="C7" s="67"/>
      <c r="D7" s="34"/>
      <c r="E7" s="35">
        <v>27364</v>
      </c>
      <c r="F7" s="35">
        <v>27728</v>
      </c>
      <c r="G7" s="33">
        <f t="shared" ref="G7:G33" si="0">IF(E7&gt;F6,F7-E7+1,F7-F6)</f>
        <v>365</v>
      </c>
    </row>
    <row r="8" spans="1:7">
      <c r="B8" s="2" t="s">
        <v>96</v>
      </c>
      <c r="C8" s="67"/>
      <c r="D8" s="34"/>
      <c r="E8" s="35">
        <v>27729</v>
      </c>
      <c r="F8" s="35">
        <v>28125</v>
      </c>
      <c r="G8" s="33">
        <f t="shared" si="0"/>
        <v>397</v>
      </c>
    </row>
    <row r="9" spans="1:7">
      <c r="B9" s="2"/>
      <c r="C9" s="67"/>
      <c r="D9" s="34"/>
      <c r="E9" s="35">
        <v>28126</v>
      </c>
      <c r="F9" s="35">
        <v>28490</v>
      </c>
      <c r="G9" s="33">
        <f t="shared" si="0"/>
        <v>365</v>
      </c>
    </row>
    <row r="10" spans="1:7">
      <c r="A10" s="2"/>
      <c r="B10" s="2"/>
      <c r="C10" s="34"/>
      <c r="D10" s="34"/>
      <c r="E10" s="35">
        <v>28491</v>
      </c>
      <c r="F10" s="35">
        <v>28855</v>
      </c>
      <c r="G10" s="33">
        <f t="shared" si="0"/>
        <v>365</v>
      </c>
    </row>
    <row r="11" spans="1:7">
      <c r="A11" s="2"/>
      <c r="B11" s="2"/>
      <c r="C11" s="34"/>
      <c r="D11" s="34"/>
      <c r="E11" s="35">
        <v>28856</v>
      </c>
      <c r="F11" s="35">
        <v>29189</v>
      </c>
      <c r="G11" s="33">
        <f t="shared" si="0"/>
        <v>334</v>
      </c>
    </row>
    <row r="12" spans="1:7">
      <c r="A12" s="2"/>
      <c r="B12" s="2"/>
      <c r="C12" s="34"/>
      <c r="D12" s="34"/>
      <c r="E12" s="35">
        <v>29190</v>
      </c>
      <c r="F12" s="35">
        <v>29586</v>
      </c>
      <c r="G12" s="33">
        <f t="shared" si="0"/>
        <v>397</v>
      </c>
    </row>
    <row r="13" spans="1:7">
      <c r="A13" s="2"/>
      <c r="B13" s="2"/>
      <c r="C13" s="34"/>
      <c r="D13" s="34"/>
      <c r="E13" s="35">
        <v>29587</v>
      </c>
      <c r="F13" s="35">
        <v>30316</v>
      </c>
      <c r="G13" s="33">
        <f t="shared" si="0"/>
        <v>730</v>
      </c>
    </row>
    <row r="14" spans="1:7">
      <c r="A14" s="2" t="s">
        <v>83</v>
      </c>
      <c r="B14" s="2"/>
      <c r="C14" s="34"/>
      <c r="D14" s="34"/>
      <c r="E14" s="35">
        <v>30317</v>
      </c>
      <c r="F14" s="35">
        <v>30681</v>
      </c>
      <c r="G14" s="33">
        <f t="shared" si="0"/>
        <v>365</v>
      </c>
    </row>
    <row r="15" spans="1:7">
      <c r="A15" s="2" t="s">
        <v>84</v>
      </c>
      <c r="B15" s="2"/>
      <c r="C15" s="34"/>
      <c r="D15" s="34"/>
      <c r="E15" s="35">
        <v>30682</v>
      </c>
      <c r="F15" s="35">
        <v>30816</v>
      </c>
      <c r="G15" s="33">
        <f t="shared" si="0"/>
        <v>135</v>
      </c>
    </row>
    <row r="16" spans="1:7">
      <c r="A16" s="2"/>
      <c r="B16" s="2"/>
      <c r="C16" s="34"/>
      <c r="D16" s="34"/>
      <c r="E16" s="35">
        <v>30817</v>
      </c>
      <c r="F16" s="35">
        <v>31228</v>
      </c>
      <c r="G16" s="33">
        <f t="shared" si="0"/>
        <v>412</v>
      </c>
    </row>
    <row r="17" spans="1:7">
      <c r="A17" s="2"/>
      <c r="B17" s="2"/>
      <c r="C17" s="34"/>
      <c r="D17" s="34"/>
      <c r="E17" s="35">
        <v>31229</v>
      </c>
      <c r="F17" s="35">
        <v>31366</v>
      </c>
      <c r="G17" s="33">
        <f t="shared" si="0"/>
        <v>138</v>
      </c>
    </row>
    <row r="18" spans="1:7">
      <c r="A18" s="3"/>
      <c r="B18" s="3"/>
      <c r="C18" s="4"/>
      <c r="D18" s="4"/>
      <c r="E18" s="32">
        <v>31367</v>
      </c>
      <c r="F18" s="32">
        <v>31804</v>
      </c>
      <c r="G18" s="33">
        <f t="shared" si="0"/>
        <v>438</v>
      </c>
    </row>
    <row r="19" spans="1:7">
      <c r="A19" s="2"/>
      <c r="B19" s="2"/>
      <c r="C19" s="34"/>
      <c r="D19" s="34"/>
      <c r="E19" s="35">
        <v>31805</v>
      </c>
      <c r="F19" s="35">
        <v>32315</v>
      </c>
      <c r="G19" s="33">
        <f t="shared" si="0"/>
        <v>511</v>
      </c>
    </row>
    <row r="20" spans="1:7">
      <c r="A20" s="2"/>
      <c r="B20" s="2"/>
      <c r="C20" s="34"/>
      <c r="D20" s="34"/>
      <c r="E20" s="35">
        <v>32316</v>
      </c>
      <c r="F20" s="35">
        <v>32508</v>
      </c>
      <c r="G20" s="33">
        <f t="shared" si="0"/>
        <v>193</v>
      </c>
    </row>
    <row r="21" spans="1:7">
      <c r="A21" s="2"/>
      <c r="B21" s="2"/>
      <c r="C21" s="34"/>
      <c r="D21" s="34"/>
      <c r="E21" s="35">
        <v>32509</v>
      </c>
      <c r="F21" s="35">
        <v>32628</v>
      </c>
      <c r="G21" s="33">
        <f t="shared" si="0"/>
        <v>120</v>
      </c>
    </row>
    <row r="22" spans="1:7">
      <c r="A22" s="2"/>
      <c r="B22" s="2"/>
      <c r="C22" s="34"/>
      <c r="D22" s="34"/>
      <c r="E22" s="35">
        <v>32629</v>
      </c>
      <c r="F22" s="35">
        <v>32903</v>
      </c>
      <c r="G22" s="33">
        <f t="shared" si="0"/>
        <v>275</v>
      </c>
    </row>
    <row r="23" spans="1:7">
      <c r="A23" s="2"/>
      <c r="B23" s="2"/>
      <c r="C23" s="34"/>
      <c r="D23" s="34"/>
      <c r="E23" s="35">
        <v>32629</v>
      </c>
      <c r="F23" s="35">
        <v>32903</v>
      </c>
      <c r="G23" s="33">
        <f t="shared" si="0"/>
        <v>0</v>
      </c>
    </row>
    <row r="24" spans="1:7">
      <c r="A24" s="2"/>
      <c r="B24" s="2"/>
      <c r="C24" s="34"/>
      <c r="D24" s="34"/>
      <c r="E24" s="35">
        <v>32874</v>
      </c>
      <c r="F24" s="35">
        <v>33237</v>
      </c>
      <c r="G24" s="33">
        <f t="shared" si="0"/>
        <v>334</v>
      </c>
    </row>
    <row r="25" spans="1:7">
      <c r="A25" s="2"/>
      <c r="B25" s="2"/>
      <c r="C25" s="34"/>
      <c r="D25" s="34"/>
      <c r="E25" s="35">
        <v>32904</v>
      </c>
      <c r="F25" s="35">
        <v>33177</v>
      </c>
      <c r="G25" s="33">
        <f t="shared" si="0"/>
        <v>-60</v>
      </c>
    </row>
    <row r="26" spans="1:7">
      <c r="A26" s="2"/>
      <c r="B26" s="2"/>
      <c r="C26" s="34"/>
      <c r="D26" s="34"/>
      <c r="E26" s="35">
        <v>33178</v>
      </c>
      <c r="F26" s="35">
        <v>33419</v>
      </c>
      <c r="G26" s="33">
        <f t="shared" si="0"/>
        <v>242</v>
      </c>
    </row>
    <row r="27" spans="1:7">
      <c r="A27" s="2"/>
      <c r="B27" s="2"/>
      <c r="C27" s="34"/>
      <c r="D27" s="34"/>
      <c r="E27" s="35">
        <v>33420</v>
      </c>
      <c r="F27" s="35">
        <v>33602</v>
      </c>
      <c r="G27" s="33">
        <f t="shared" si="0"/>
        <v>183</v>
      </c>
    </row>
    <row r="28" spans="1:7">
      <c r="A28" s="2"/>
      <c r="B28" s="2"/>
      <c r="C28" s="34"/>
      <c r="D28" s="34"/>
      <c r="E28" s="35">
        <v>33573</v>
      </c>
      <c r="F28" s="35">
        <v>33969</v>
      </c>
      <c r="G28" s="33">
        <f t="shared" si="0"/>
        <v>367</v>
      </c>
    </row>
    <row r="29" spans="1:7">
      <c r="A29" s="2"/>
      <c r="B29" s="2"/>
      <c r="C29" s="34"/>
      <c r="D29" s="34"/>
      <c r="E29" s="35">
        <v>33970</v>
      </c>
      <c r="F29" s="35">
        <v>34395</v>
      </c>
      <c r="G29" s="33">
        <f t="shared" si="0"/>
        <v>426</v>
      </c>
    </row>
    <row r="30" spans="1:7">
      <c r="A30" s="2"/>
      <c r="B30" s="2"/>
      <c r="C30" s="34"/>
      <c r="D30" s="34"/>
      <c r="E30" s="35">
        <v>34060</v>
      </c>
      <c r="F30" s="35">
        <v>34120</v>
      </c>
      <c r="G30" s="33">
        <f t="shared" si="0"/>
        <v>-275</v>
      </c>
    </row>
    <row r="31" spans="1:7">
      <c r="A31" s="2"/>
      <c r="B31" s="2"/>
      <c r="C31" s="34"/>
      <c r="D31" s="34"/>
      <c r="E31" s="35">
        <v>34121</v>
      </c>
      <c r="F31" s="35">
        <v>34313</v>
      </c>
      <c r="G31" s="33">
        <f t="shared" si="0"/>
        <v>193</v>
      </c>
    </row>
    <row r="32" spans="1:7">
      <c r="A32" s="2"/>
      <c r="B32" s="2"/>
      <c r="C32" s="34"/>
      <c r="D32" s="34"/>
      <c r="E32" s="35">
        <v>34121</v>
      </c>
      <c r="F32" s="35">
        <v>34365</v>
      </c>
      <c r="G32" s="33">
        <f t="shared" si="0"/>
        <v>52</v>
      </c>
    </row>
    <row r="33" spans="1:7">
      <c r="A33" s="2"/>
      <c r="B33" s="2"/>
      <c r="C33" s="34"/>
      <c r="D33" s="34"/>
      <c r="E33" s="35">
        <v>34396</v>
      </c>
      <c r="F33" s="35">
        <v>35060</v>
      </c>
      <c r="G33" s="33">
        <f t="shared" si="0"/>
        <v>665</v>
      </c>
    </row>
    <row r="34" spans="1:7">
      <c r="A34" s="26" t="s">
        <v>85</v>
      </c>
      <c r="B34" s="404" t="s">
        <v>86</v>
      </c>
      <c r="C34" s="405"/>
      <c r="D34" s="24"/>
      <c r="E34" s="24"/>
      <c r="F34" s="24"/>
      <c r="G34" s="25">
        <f>SUM(G4:G33)</f>
        <v>8517</v>
      </c>
    </row>
    <row r="37" spans="1:7" ht="14.25">
      <c r="A37" s="21" t="s">
        <v>231</v>
      </c>
      <c r="B37" s="14"/>
      <c r="C37" s="14"/>
      <c r="D37" s="14"/>
      <c r="E37" s="14"/>
      <c r="F37" s="14"/>
      <c r="G37" s="14"/>
    </row>
    <row r="38" spans="1:7" ht="14.25" thickBot="1">
      <c r="A38" s="22"/>
      <c r="B38" s="22" t="s">
        <v>234</v>
      </c>
      <c r="C38" s="22"/>
      <c r="D38" s="22"/>
      <c r="E38" s="407"/>
      <c r="F38" s="408"/>
      <c r="G38" s="22" t="s">
        <v>35</v>
      </c>
    </row>
    <row r="39" spans="1:7" ht="14.25" thickTop="1">
      <c r="A39" s="23"/>
      <c r="B39" s="31" t="str">
        <f>'4.참여기술인배치표'!E15</f>
        <v>조경</v>
      </c>
      <c r="C39" s="34"/>
      <c r="D39" s="34"/>
      <c r="E39" s="35"/>
      <c r="F39" s="35"/>
      <c r="G39" s="33">
        <v>12000</v>
      </c>
    </row>
    <row r="40" spans="1:7">
      <c r="A40" s="2"/>
      <c r="B40" s="37"/>
      <c r="C40" s="34"/>
      <c r="D40" s="34"/>
      <c r="E40" s="35"/>
      <c r="F40" s="35"/>
      <c r="G40" s="33"/>
    </row>
    <row r="41" spans="1:7">
      <c r="A41" s="2"/>
      <c r="B41" s="37"/>
      <c r="C41" s="34"/>
      <c r="D41" s="34"/>
      <c r="E41" s="35"/>
      <c r="F41" s="35"/>
      <c r="G41" s="33"/>
    </row>
    <row r="42" spans="1:7">
      <c r="A42" s="2"/>
      <c r="B42" s="37"/>
      <c r="C42" s="34"/>
      <c r="D42" s="34"/>
      <c r="E42" s="35"/>
      <c r="F42" s="35"/>
      <c r="G42" s="33"/>
    </row>
    <row r="43" spans="1:7">
      <c r="A43" s="26" t="s">
        <v>37</v>
      </c>
      <c r="B43" s="404"/>
      <c r="C43" s="405"/>
      <c r="D43" s="24"/>
      <c r="E43" s="24"/>
      <c r="F43" s="24"/>
      <c r="G43" s="25">
        <f>SUM(G39:G42)</f>
        <v>12000</v>
      </c>
    </row>
    <row r="45" spans="1:7" s="157" customFormat="1" ht="12">
      <c r="A45" s="156" t="s">
        <v>159</v>
      </c>
      <c r="B45" s="156"/>
      <c r="C45" s="156"/>
      <c r="D45" s="156"/>
      <c r="E45" s="156"/>
      <c r="F45" s="156"/>
    </row>
    <row r="46" spans="1:7" s="157" customFormat="1" ht="12">
      <c r="A46" s="156" t="s">
        <v>402</v>
      </c>
      <c r="B46" s="156"/>
      <c r="C46" s="156"/>
      <c r="D46" s="156"/>
      <c r="E46" s="156"/>
      <c r="F46" s="156"/>
    </row>
    <row r="47" spans="1:7" s="157" customFormat="1" ht="12">
      <c r="A47" s="156" t="s">
        <v>161</v>
      </c>
      <c r="B47" s="156"/>
      <c r="C47" s="156"/>
      <c r="D47" s="156"/>
      <c r="E47" s="156"/>
      <c r="F47" s="156"/>
    </row>
  </sheetData>
  <mergeCells count="4">
    <mergeCell ref="B43:C43"/>
    <mergeCell ref="E3:F3"/>
    <mergeCell ref="E38:F38"/>
    <mergeCell ref="B34:C34"/>
  </mergeCells>
  <phoneticPr fontId="3" type="noConversion"/>
  <printOptions horizontalCentered="1"/>
  <pageMargins left="0.32" right="0.43" top="0.84" bottom="0.65" header="0.51181102362204722" footer="0.51181102362204722"/>
  <pageSetup paperSize="9" scale="73" orientation="landscape" horizontalDpi="300" verticalDpi="300" r:id="rId1"/>
  <headerFooter alignWithMargins="0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3"/>
    <pageSetUpPr fitToPage="1"/>
  </sheetPr>
  <dimension ref="A2:J31"/>
  <sheetViews>
    <sheetView view="pageBreakPreview" zoomScaleNormal="100" zoomScaleSheetLayoutView="100" workbookViewId="0">
      <selection activeCell="L15" sqref="L15"/>
    </sheetView>
  </sheetViews>
  <sheetFormatPr defaultRowHeight="13.5"/>
  <cols>
    <col min="1" max="2" width="9" style="13" customWidth="1"/>
    <col min="3" max="3" width="8.88671875" style="13"/>
    <col min="4" max="4" width="16.88671875" style="13" customWidth="1"/>
    <col min="5" max="5" width="14.21875" style="13" customWidth="1"/>
    <col min="6" max="6" width="15.77734375" style="13" customWidth="1"/>
    <col min="7" max="7" width="8.77734375" style="13" customWidth="1"/>
    <col min="8" max="8" width="11.44140625" style="13" bestFit="1" customWidth="1"/>
    <col min="9" max="16384" width="8.88671875" style="13"/>
  </cols>
  <sheetData>
    <row r="2" spans="1:8" ht="25.5">
      <c r="A2" s="256" t="s">
        <v>71</v>
      </c>
      <c r="B2" s="73"/>
    </row>
    <row r="3" spans="1:8" ht="20.100000000000001" customHeight="1">
      <c r="A3" s="13" t="s">
        <v>407</v>
      </c>
      <c r="E3" s="188" t="s">
        <v>353</v>
      </c>
      <c r="F3" s="255">
        <f>'1.평가서표지'!C17</f>
        <v>46023</v>
      </c>
    </row>
    <row r="4" spans="1:8" ht="20.100000000000001" customHeight="1">
      <c r="E4" s="188" t="s">
        <v>430</v>
      </c>
      <c r="F4" s="255">
        <f>F3-1095+1</f>
        <v>44929</v>
      </c>
      <c r="G4" s="287"/>
      <c r="H4" s="288"/>
    </row>
    <row r="6" spans="1:8" ht="30" customHeight="1">
      <c r="A6" s="11" t="s">
        <v>355</v>
      </c>
      <c r="B6" s="11" t="s">
        <v>6</v>
      </c>
      <c r="C6" s="11" t="s">
        <v>72</v>
      </c>
      <c r="D6" s="11" t="s">
        <v>74</v>
      </c>
      <c r="E6" s="409" t="s">
        <v>350</v>
      </c>
      <c r="F6" s="413"/>
      <c r="G6" s="251" t="s">
        <v>352</v>
      </c>
      <c r="H6" s="11" t="s">
        <v>73</v>
      </c>
    </row>
    <row r="7" spans="1:8" ht="20.100000000000001" customHeight="1">
      <c r="A7" s="414" t="str">
        <f>'4.참여기술인배치표'!B7</f>
        <v>총괄책임</v>
      </c>
      <c r="B7" s="414" t="str">
        <f>'4.참여기술인배치표'!E7</f>
        <v>도로및공항</v>
      </c>
      <c r="C7" s="414" t="str">
        <f>'4.참여기술인배치표'!D7</f>
        <v>사책</v>
      </c>
      <c r="D7" s="11"/>
      <c r="E7" s="409" t="s">
        <v>351</v>
      </c>
      <c r="F7" s="413"/>
      <c r="G7" s="252">
        <v>2</v>
      </c>
      <c r="H7" s="11"/>
    </row>
    <row r="8" spans="1:8" ht="20.100000000000001" customHeight="1">
      <c r="A8" s="368"/>
      <c r="B8" s="368"/>
      <c r="C8" s="368"/>
      <c r="D8" s="11"/>
      <c r="E8" s="409"/>
      <c r="F8" s="413"/>
      <c r="G8" s="252">
        <v>1</v>
      </c>
      <c r="H8" s="11"/>
    </row>
    <row r="9" spans="1:8" ht="20.100000000000001" customHeight="1">
      <c r="A9" s="414" t="str">
        <f>'4.참여기술인배치표'!B8</f>
        <v>분야책임</v>
      </c>
      <c r="B9" s="414" t="str">
        <f>'4.참여기술인배치표'!E8</f>
        <v>토질·지질</v>
      </c>
      <c r="C9" s="414" t="str">
        <f>'4.참여기술인배치표'!D8</f>
        <v>분책1</v>
      </c>
      <c r="D9" s="11"/>
      <c r="E9" s="409"/>
      <c r="F9" s="413"/>
      <c r="G9" s="252">
        <v>1</v>
      </c>
      <c r="H9" s="11"/>
    </row>
    <row r="10" spans="1:8" ht="20.100000000000001" customHeight="1">
      <c r="A10" s="368"/>
      <c r="B10" s="368"/>
      <c r="C10" s="368"/>
      <c r="D10" s="11"/>
      <c r="E10" s="409"/>
      <c r="F10" s="413"/>
      <c r="G10" s="252">
        <v>1</v>
      </c>
      <c r="H10" s="11"/>
    </row>
    <row r="11" spans="1:8" ht="20.100000000000001" customHeight="1">
      <c r="A11" s="414" t="str">
        <f>'4.참여기술인배치표'!B9</f>
        <v>분야책임</v>
      </c>
      <c r="B11" s="414" t="str">
        <f>'4.참여기술인배치표'!E9</f>
        <v>도시계획</v>
      </c>
      <c r="C11" s="414" t="str">
        <f>'4.참여기술인배치표'!D9</f>
        <v>분책2</v>
      </c>
      <c r="D11" s="11"/>
      <c r="E11" s="409"/>
      <c r="F11" s="413"/>
      <c r="G11" s="252">
        <v>1</v>
      </c>
      <c r="H11" s="11"/>
    </row>
    <row r="12" spans="1:8" ht="20.100000000000001" customHeight="1">
      <c r="A12" s="368"/>
      <c r="B12" s="368"/>
      <c r="C12" s="368"/>
      <c r="D12" s="11"/>
      <c r="E12" s="409"/>
      <c r="F12" s="413"/>
      <c r="G12" s="252">
        <v>1</v>
      </c>
      <c r="H12" s="11"/>
    </row>
    <row r="13" spans="1:8" ht="20.100000000000001" customHeight="1">
      <c r="A13" s="414" t="str">
        <f>'4.참여기술인배치표'!B10</f>
        <v>분야책임</v>
      </c>
      <c r="B13" s="414" t="str">
        <f>'4.참여기술인배치표'!E10</f>
        <v>교통</v>
      </c>
      <c r="C13" s="414" t="str">
        <f>'4.참여기술인배치표'!D10</f>
        <v>분책3</v>
      </c>
      <c r="D13" s="11"/>
      <c r="E13" s="409"/>
      <c r="F13" s="413"/>
      <c r="G13" s="252">
        <v>1</v>
      </c>
      <c r="H13" s="11"/>
    </row>
    <row r="14" spans="1:8" ht="20.100000000000001" customHeight="1">
      <c r="A14" s="368"/>
      <c r="B14" s="368"/>
      <c r="C14" s="368"/>
      <c r="D14" s="11"/>
      <c r="E14" s="409"/>
      <c r="F14" s="413"/>
      <c r="G14" s="252">
        <v>1</v>
      </c>
      <c r="H14" s="11"/>
    </row>
    <row r="15" spans="1:8" ht="20.100000000000001" customHeight="1">
      <c r="A15" s="414" t="str">
        <f>'4.참여기술인배치표'!B11</f>
        <v>분야책임</v>
      </c>
      <c r="B15" s="414" t="str">
        <f>'4.참여기술인배치표'!E11</f>
        <v>조경</v>
      </c>
      <c r="C15" s="414" t="str">
        <f>'4.참여기술인배치표'!D11</f>
        <v>분책4</v>
      </c>
      <c r="D15" s="11"/>
      <c r="E15" s="409"/>
      <c r="F15" s="413"/>
      <c r="G15" s="252">
        <v>1</v>
      </c>
      <c r="H15" s="11"/>
    </row>
    <row r="16" spans="1:8" ht="20.100000000000001" customHeight="1">
      <c r="A16" s="368"/>
      <c r="B16" s="368"/>
      <c r="C16" s="368"/>
      <c r="D16" s="11"/>
      <c r="E16" s="409"/>
      <c r="F16" s="413"/>
      <c r="G16" s="252">
        <v>1</v>
      </c>
      <c r="H16" s="11"/>
    </row>
    <row r="17" spans="1:10" ht="20.100000000000001" customHeight="1">
      <c r="A17" s="414" t="str">
        <f>'4.참여기술인배치표'!B12</f>
        <v>분야참여</v>
      </c>
      <c r="B17" s="414" t="str">
        <f>'4.참여기술인배치표'!E12</f>
        <v>토질·지질</v>
      </c>
      <c r="C17" s="414" t="str">
        <f>'4.참여기술인배치표'!D12</f>
        <v>분참1</v>
      </c>
      <c r="D17" s="11"/>
      <c r="E17" s="411"/>
      <c r="F17" s="412"/>
      <c r="G17" s="253">
        <v>1</v>
      </c>
      <c r="H17" s="11"/>
    </row>
    <row r="18" spans="1:10" ht="20.100000000000001" customHeight="1">
      <c r="A18" s="368"/>
      <c r="B18" s="368"/>
      <c r="C18" s="368"/>
      <c r="D18" s="11"/>
      <c r="E18" s="411"/>
      <c r="F18" s="412"/>
      <c r="G18" s="253">
        <v>1</v>
      </c>
      <c r="H18" s="11"/>
    </row>
    <row r="19" spans="1:10" ht="20.100000000000001" customHeight="1">
      <c r="A19" s="414" t="str">
        <f>'4.참여기술인배치표'!B13</f>
        <v>분야참여</v>
      </c>
      <c r="B19" s="414" t="str">
        <f>'4.참여기술인배치표'!E13</f>
        <v>도시계획</v>
      </c>
      <c r="C19" s="414" t="str">
        <f>'4.참여기술인배치표'!D13</f>
        <v>분참2</v>
      </c>
      <c r="D19" s="11"/>
      <c r="E19" s="411"/>
      <c r="F19" s="412"/>
      <c r="G19" s="253">
        <v>1</v>
      </c>
      <c r="H19" s="11"/>
    </row>
    <row r="20" spans="1:10" ht="20.100000000000001" customHeight="1">
      <c r="A20" s="368"/>
      <c r="B20" s="368"/>
      <c r="C20" s="368"/>
      <c r="D20" s="11"/>
      <c r="E20" s="411"/>
      <c r="F20" s="412"/>
      <c r="G20" s="253">
        <v>1</v>
      </c>
      <c r="H20" s="11"/>
    </row>
    <row r="21" spans="1:10" ht="20.100000000000001" customHeight="1">
      <c r="A21" s="414" t="str">
        <f>'4.참여기술인배치표'!B14</f>
        <v>분야참여</v>
      </c>
      <c r="B21" s="414" t="str">
        <f>'4.참여기술인배치표'!E14</f>
        <v>교통</v>
      </c>
      <c r="C21" s="414" t="str">
        <f>'4.참여기술인배치표'!D14</f>
        <v>분참3</v>
      </c>
      <c r="D21" s="11"/>
      <c r="E21" s="411"/>
      <c r="F21" s="412"/>
      <c r="G21" s="253">
        <v>1</v>
      </c>
      <c r="H21" s="11"/>
    </row>
    <row r="22" spans="1:10" ht="20.100000000000001" customHeight="1">
      <c r="A22" s="368"/>
      <c r="B22" s="368"/>
      <c r="C22" s="368"/>
      <c r="D22" s="11"/>
      <c r="E22" s="411"/>
      <c r="F22" s="412"/>
      <c r="G22" s="253">
        <v>1</v>
      </c>
      <c r="H22" s="11"/>
    </row>
    <row r="23" spans="1:10" ht="20.100000000000001" customHeight="1">
      <c r="A23" s="414" t="str">
        <f>'4.참여기술인배치표'!B15</f>
        <v>분야참여</v>
      </c>
      <c r="B23" s="414" t="str">
        <f>'4.참여기술인배치표'!E15</f>
        <v>조경</v>
      </c>
      <c r="C23" s="414" t="str">
        <f>'4.참여기술인배치표'!D15</f>
        <v>분참4</v>
      </c>
      <c r="D23" s="11"/>
      <c r="E23" s="411"/>
      <c r="F23" s="412"/>
      <c r="G23" s="253">
        <v>1</v>
      </c>
      <c r="H23" s="11"/>
    </row>
    <row r="24" spans="1:10" ht="20.100000000000001" customHeight="1">
      <c r="A24" s="368"/>
      <c r="B24" s="368"/>
      <c r="C24" s="368"/>
      <c r="D24" s="11"/>
      <c r="E24" s="411"/>
      <c r="F24" s="412"/>
      <c r="G24" s="253">
        <v>1</v>
      </c>
      <c r="H24" s="11"/>
    </row>
    <row r="25" spans="1:10" ht="30" customHeight="1" thickBot="1">
      <c r="A25" s="11" t="s">
        <v>1</v>
      </c>
      <c r="B25" s="11"/>
      <c r="C25" s="11"/>
      <c r="D25" s="11"/>
      <c r="E25" s="409"/>
      <c r="F25" s="413"/>
      <c r="G25" s="231">
        <f>ROUND(((COUNTIF(G7:G24,"1")*0.5)+(COUNTIF(G7:G24,"2")*1))/COUNTA(C7:C24),2)</f>
        <v>1.06</v>
      </c>
      <c r="H25" s="11"/>
    </row>
    <row r="26" spans="1:10" ht="30" customHeight="1" thickBot="1">
      <c r="A26" s="11" t="s">
        <v>75</v>
      </c>
      <c r="B26" s="11"/>
      <c r="C26" s="11"/>
      <c r="D26" s="11"/>
      <c r="E26" s="409"/>
      <c r="F26" s="410"/>
      <c r="G26" s="265">
        <f>IF(G25&gt;1,1,G25)</f>
        <v>1</v>
      </c>
      <c r="H26" s="230"/>
    </row>
    <row r="27" spans="1:10" ht="20.100000000000001" customHeight="1">
      <c r="A27" s="50"/>
      <c r="B27" s="50"/>
      <c r="C27" s="50"/>
      <c r="D27" s="50"/>
      <c r="E27" s="50"/>
      <c r="F27" s="50"/>
      <c r="G27" s="50"/>
      <c r="H27" s="50"/>
    </row>
    <row r="28" spans="1:10" s="162" customFormat="1" ht="23.25" customHeight="1">
      <c r="A28" s="247" t="s">
        <v>235</v>
      </c>
      <c r="B28" s="247"/>
      <c r="C28" s="247"/>
      <c r="D28" s="247"/>
      <c r="E28" s="247"/>
      <c r="F28" s="247"/>
      <c r="G28" s="247"/>
      <c r="H28" s="247"/>
      <c r="I28" s="247"/>
      <c r="J28" s="247"/>
    </row>
    <row r="29" spans="1:10" ht="21" customHeight="1">
      <c r="A29" s="247" t="s">
        <v>431</v>
      </c>
    </row>
    <row r="30" spans="1:10" ht="21" customHeight="1">
      <c r="A30" s="247"/>
    </row>
    <row r="31" spans="1:10">
      <c r="A31" s="79" t="s">
        <v>253</v>
      </c>
      <c r="B31" s="79"/>
    </row>
  </sheetData>
  <mergeCells count="48">
    <mergeCell ref="B7:B8"/>
    <mergeCell ref="B9:B10"/>
    <mergeCell ref="B11:B12"/>
    <mergeCell ref="A7:A8"/>
    <mergeCell ref="A9:A10"/>
    <mergeCell ref="A11:A12"/>
    <mergeCell ref="C7:C8"/>
    <mergeCell ref="C9:C10"/>
    <mergeCell ref="C11:C12"/>
    <mergeCell ref="C13:C14"/>
    <mergeCell ref="C15:C16"/>
    <mergeCell ref="A23:A24"/>
    <mergeCell ref="C19:C20"/>
    <mergeCell ref="B19:B20"/>
    <mergeCell ref="B21:B22"/>
    <mergeCell ref="B23:B24"/>
    <mergeCell ref="C21:C22"/>
    <mergeCell ref="C23:C24"/>
    <mergeCell ref="A21:A22"/>
    <mergeCell ref="E14:F14"/>
    <mergeCell ref="E15:F15"/>
    <mergeCell ref="E16:F16"/>
    <mergeCell ref="E17:F17"/>
    <mergeCell ref="A19:A20"/>
    <mergeCell ref="E18:F18"/>
    <mergeCell ref="E19:F19"/>
    <mergeCell ref="B13:B14"/>
    <mergeCell ref="B15:B16"/>
    <mergeCell ref="B17:B18"/>
    <mergeCell ref="A17:A18"/>
    <mergeCell ref="C17:C18"/>
    <mergeCell ref="A13:A14"/>
    <mergeCell ref="A15:A16"/>
    <mergeCell ref="E12:F12"/>
    <mergeCell ref="E13:F13"/>
    <mergeCell ref="E6:F6"/>
    <mergeCell ref="E7:F7"/>
    <mergeCell ref="E8:F8"/>
    <mergeCell ref="E9:F9"/>
    <mergeCell ref="E10:F10"/>
    <mergeCell ref="E11:F11"/>
    <mergeCell ref="E26:F26"/>
    <mergeCell ref="E20:F20"/>
    <mergeCell ref="E21:F21"/>
    <mergeCell ref="E22:F22"/>
    <mergeCell ref="E23:F23"/>
    <mergeCell ref="E24:F24"/>
    <mergeCell ref="E25:F25"/>
  </mergeCells>
  <phoneticPr fontId="3" type="noConversion"/>
  <pageMargins left="0.39370078740157483" right="0.27559055118110237" top="0.98425196850393704" bottom="0.98425196850393704" header="0.51181102362204722" footer="0.51181102362204722"/>
  <pageSetup paperSize="9" scale="90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52"/>
  </sheetPr>
  <dimension ref="A1:O14"/>
  <sheetViews>
    <sheetView view="pageBreakPreview" zoomScaleNormal="100" zoomScaleSheetLayoutView="100" workbookViewId="0">
      <selection activeCell="I13" sqref="I13"/>
    </sheetView>
  </sheetViews>
  <sheetFormatPr defaultRowHeight="13.5"/>
  <cols>
    <col min="1" max="2" width="10.77734375" style="52" customWidth="1"/>
    <col min="3" max="3" width="30.77734375" style="52" customWidth="1"/>
    <col min="4" max="4" width="15.77734375" style="52" customWidth="1"/>
    <col min="5" max="11" width="10.77734375" style="52" customWidth="1"/>
    <col min="12" max="12" width="8.77734375" style="52" customWidth="1"/>
    <col min="13" max="14" width="8.88671875" style="52"/>
    <col min="15" max="15" width="11.44140625" style="52" bestFit="1" customWidth="1"/>
    <col min="16" max="16384" width="8.88671875" style="52"/>
  </cols>
  <sheetData>
    <row r="1" spans="1:15" ht="20.25">
      <c r="A1" s="415" t="s">
        <v>354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</row>
    <row r="2" spans="1:15" ht="20.100000000000001" customHeight="1">
      <c r="J2" s="188" t="s">
        <v>353</v>
      </c>
      <c r="K2" s="424">
        <f>'1.평가서표지'!C17</f>
        <v>46023</v>
      </c>
      <c r="L2" s="425"/>
    </row>
    <row r="3" spans="1:15" ht="20.100000000000001" customHeight="1">
      <c r="N3" s="257"/>
      <c r="O3" s="258"/>
    </row>
    <row r="4" spans="1:15" ht="24.75" customHeight="1">
      <c r="A4" s="416" t="s">
        <v>46</v>
      </c>
      <c r="B4" s="426" t="s">
        <v>429</v>
      </c>
      <c r="C4" s="417" t="s">
        <v>10</v>
      </c>
      <c r="D4" s="417" t="s">
        <v>157</v>
      </c>
      <c r="E4" s="419" t="s">
        <v>151</v>
      </c>
      <c r="F4" s="420"/>
      <c r="G4" s="421"/>
      <c r="H4" s="422" t="s">
        <v>360</v>
      </c>
      <c r="I4" s="419" t="s">
        <v>357</v>
      </c>
      <c r="J4" s="420"/>
      <c r="K4" s="421"/>
      <c r="L4" s="416" t="s">
        <v>152</v>
      </c>
    </row>
    <row r="5" spans="1:15" ht="29.25" customHeight="1">
      <c r="A5" s="416"/>
      <c r="B5" s="427"/>
      <c r="C5" s="418"/>
      <c r="D5" s="418"/>
      <c r="E5" s="70" t="s">
        <v>153</v>
      </c>
      <c r="F5" s="70" t="s">
        <v>154</v>
      </c>
      <c r="G5" s="260" t="s">
        <v>358</v>
      </c>
      <c r="H5" s="423"/>
      <c r="I5" s="70" t="s">
        <v>359</v>
      </c>
      <c r="J5" s="70" t="s">
        <v>355</v>
      </c>
      <c r="K5" s="70" t="s">
        <v>356</v>
      </c>
      <c r="L5" s="416"/>
    </row>
    <row r="6" spans="1:15" ht="24.95" customHeight="1">
      <c r="A6" s="11" t="str">
        <f>'4.참여기술인배치표'!B7</f>
        <v>총괄책임</v>
      </c>
      <c r="B6" s="11" t="str">
        <f>'4.참여기술인배치표'!D7</f>
        <v>사책</v>
      </c>
      <c r="C6" s="11" t="s">
        <v>362</v>
      </c>
      <c r="D6" s="11" t="str">
        <f>'1.평가서표지'!C16</f>
        <v>0000000000기관</v>
      </c>
      <c r="E6" s="135">
        <v>42005</v>
      </c>
      <c r="F6" s="135">
        <v>42430</v>
      </c>
      <c r="G6" s="261">
        <f>(K2-F6+1)/365</f>
        <v>9.8465753424657532</v>
      </c>
      <c r="H6" s="259">
        <v>0.5</v>
      </c>
      <c r="I6" s="259">
        <f>IF(G6&lt;3,0.5,IF(G6&lt;5,0.3,IF(G6&lt;10,0.1,0)))</f>
        <v>0.1</v>
      </c>
      <c r="J6" s="259">
        <v>1</v>
      </c>
      <c r="K6" s="259">
        <v>0.6</v>
      </c>
      <c r="L6" s="262">
        <f>H6*I6*J6*K6</f>
        <v>0.03</v>
      </c>
    </row>
    <row r="7" spans="1:15" ht="24.95" customHeight="1">
      <c r="A7" s="11" t="str">
        <f>'4.참여기술인배치표'!B8</f>
        <v>분야책임</v>
      </c>
      <c r="B7" s="11" t="str">
        <f>'4.참여기술인배치표'!D8</f>
        <v>분책1</v>
      </c>
      <c r="C7" s="11" t="s">
        <v>363</v>
      </c>
      <c r="D7" s="11" t="str">
        <f>'1.평가서표지'!C16</f>
        <v>0000000000기관</v>
      </c>
      <c r="E7" s="135">
        <v>40179</v>
      </c>
      <c r="F7" s="135">
        <v>40909</v>
      </c>
      <c r="G7" s="261">
        <f>(K2-F7+1)/365</f>
        <v>14.013698630136986</v>
      </c>
      <c r="H7" s="259">
        <v>0.5</v>
      </c>
      <c r="I7" s="259">
        <f>IF(G7&lt;3,0.5,IF(G7&lt;5,0.3,IF(G7&lt;10,0.1,0)))</f>
        <v>0</v>
      </c>
      <c r="J7" s="259">
        <v>0.5</v>
      </c>
      <c r="K7" s="259">
        <v>1</v>
      </c>
      <c r="L7" s="262">
        <f>H7*I7*J7*K7</f>
        <v>0</v>
      </c>
    </row>
    <row r="8" spans="1:15" ht="24.95" customHeight="1">
      <c r="A8" s="11" t="str">
        <f>'4.참여기술인배치표'!B9</f>
        <v>분야책임</v>
      </c>
      <c r="B8" s="11" t="str">
        <f>'4.참여기술인배치표'!D9</f>
        <v>분책2</v>
      </c>
      <c r="C8" s="11" t="s">
        <v>361</v>
      </c>
      <c r="D8" s="11"/>
      <c r="E8" s="135"/>
      <c r="F8" s="135"/>
      <c r="G8" s="261"/>
      <c r="H8" s="259">
        <v>0.5</v>
      </c>
      <c r="I8" s="259"/>
      <c r="J8" s="259"/>
      <c r="K8" s="259"/>
      <c r="L8" s="262">
        <f>H8*I8*J8*K8</f>
        <v>0</v>
      </c>
    </row>
    <row r="9" spans="1:15" ht="24.95" customHeight="1">
      <c r="A9" s="11" t="str">
        <f>'4.참여기술인배치표'!B10</f>
        <v>분야책임</v>
      </c>
      <c r="B9" s="11" t="str">
        <f>'4.참여기술인배치표'!D10</f>
        <v>분책3</v>
      </c>
      <c r="C9" s="11" t="s">
        <v>361</v>
      </c>
      <c r="D9" s="11"/>
      <c r="E9" s="135"/>
      <c r="F9" s="135"/>
      <c r="G9" s="261"/>
      <c r="H9" s="259">
        <v>0.5</v>
      </c>
      <c r="I9" s="259"/>
      <c r="J9" s="259"/>
      <c r="K9" s="259"/>
      <c r="L9" s="262">
        <f>H9*I9*J9*K9</f>
        <v>0</v>
      </c>
    </row>
    <row r="10" spans="1:15" ht="24.95" customHeight="1">
      <c r="A10" s="11" t="str">
        <f>'4.참여기술인배치표'!B11</f>
        <v>분야책임</v>
      </c>
      <c r="B10" s="11" t="str">
        <f>'4.참여기술인배치표'!D11</f>
        <v>분책4</v>
      </c>
      <c r="C10" s="11" t="s">
        <v>361</v>
      </c>
      <c r="D10" s="11"/>
      <c r="E10" s="135"/>
      <c r="F10" s="135"/>
      <c r="G10" s="261"/>
      <c r="H10" s="259">
        <v>0.5</v>
      </c>
      <c r="I10" s="259"/>
      <c r="J10" s="259"/>
      <c r="K10" s="259"/>
      <c r="L10" s="262">
        <f>H10*I10*J10*K10</f>
        <v>0</v>
      </c>
    </row>
    <row r="11" spans="1:15" ht="24.95" customHeight="1" thickBot="1">
      <c r="A11" s="11" t="s">
        <v>155</v>
      </c>
      <c r="B11" s="11"/>
      <c r="C11" s="11"/>
      <c r="D11" s="11"/>
      <c r="E11" s="135"/>
      <c r="F11" s="135"/>
      <c r="G11" s="135"/>
      <c r="H11" s="135"/>
      <c r="I11" s="135"/>
      <c r="J11" s="135"/>
      <c r="K11" s="135"/>
      <c r="L11" s="263">
        <f>ROUND(SUM(L5:L10),2)</f>
        <v>0.03</v>
      </c>
    </row>
    <row r="12" spans="1:15" ht="24.95" customHeight="1" thickBot="1">
      <c r="A12" s="11" t="s">
        <v>156</v>
      </c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264">
        <f>IF(L11&gt;=1,1,L11)</f>
        <v>0.03</v>
      </c>
    </row>
    <row r="13" spans="1:15" ht="20.100000000000001" customHeight="1"/>
    <row r="14" spans="1:15">
      <c r="A14" s="79" t="s">
        <v>408</v>
      </c>
    </row>
  </sheetData>
  <mergeCells count="10">
    <mergeCell ref="A1:L1"/>
    <mergeCell ref="A4:A5"/>
    <mergeCell ref="L4:L5"/>
    <mergeCell ref="D4:D5"/>
    <mergeCell ref="I4:K4"/>
    <mergeCell ref="E4:G4"/>
    <mergeCell ref="C4:C5"/>
    <mergeCell ref="H4:H5"/>
    <mergeCell ref="K2:L2"/>
    <mergeCell ref="B4:B5"/>
  </mergeCells>
  <phoneticPr fontId="3" type="noConversion"/>
  <pageMargins left="0.38" right="0.35" top="1" bottom="1" header="0.5" footer="0.5"/>
  <pageSetup paperSize="9" scale="7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61"/>
  </sheetPr>
  <dimension ref="A1:F38"/>
  <sheetViews>
    <sheetView zoomScaleNormal="100" workbookViewId="0">
      <selection activeCell="I26" sqref="I26"/>
    </sheetView>
  </sheetViews>
  <sheetFormatPr defaultRowHeight="13.5"/>
  <cols>
    <col min="1" max="1" width="9.6640625" style="13" customWidth="1"/>
    <col min="2" max="2" width="39.33203125" style="13" customWidth="1"/>
    <col min="3" max="3" width="22.88671875" style="13" customWidth="1"/>
    <col min="4" max="4" width="11.21875" style="13" customWidth="1"/>
    <col min="5" max="5" width="13.77734375" style="13" customWidth="1"/>
    <col min="6" max="16384" width="8.88671875" style="13"/>
  </cols>
  <sheetData>
    <row r="1" spans="1:5" ht="18.75">
      <c r="A1" s="129" t="s">
        <v>137</v>
      </c>
      <c r="B1" s="130"/>
    </row>
    <row r="2" spans="1:5" ht="14.25">
      <c r="A2" s="21" t="s">
        <v>44</v>
      </c>
      <c r="B2" s="13" t="str">
        <f>'1.평가서표지'!C25</f>
        <v>주식회사 0000000</v>
      </c>
      <c r="D2" s="53" t="s">
        <v>39</v>
      </c>
      <c r="E2" s="54">
        <f>'1.평가서표지'!C17</f>
        <v>46023</v>
      </c>
    </row>
    <row r="3" spans="1:5" ht="18.75">
      <c r="A3" s="18"/>
    </row>
    <row r="4" spans="1:5">
      <c r="A4" s="7" t="s">
        <v>69</v>
      </c>
      <c r="B4" s="8" t="s">
        <v>10</v>
      </c>
      <c r="C4" s="8" t="s">
        <v>15</v>
      </c>
      <c r="D4" s="9" t="s">
        <v>11</v>
      </c>
      <c r="E4" s="10" t="s">
        <v>70</v>
      </c>
    </row>
    <row r="5" spans="1:5" ht="27">
      <c r="A5" s="27" t="str">
        <f>B2</f>
        <v>주식회사 0000000</v>
      </c>
      <c r="B5" s="76" t="s">
        <v>87</v>
      </c>
      <c r="C5" s="77"/>
      <c r="D5" s="55"/>
      <c r="E5" s="56"/>
    </row>
    <row r="6" spans="1:5">
      <c r="A6" s="27"/>
      <c r="B6" s="76" t="s">
        <v>77</v>
      </c>
      <c r="C6" s="77"/>
      <c r="D6" s="43"/>
      <c r="E6" s="56"/>
    </row>
    <row r="7" spans="1:5">
      <c r="A7" s="27"/>
      <c r="B7" s="67"/>
      <c r="C7" s="41"/>
      <c r="D7" s="43"/>
      <c r="E7" s="56"/>
    </row>
    <row r="8" spans="1:5">
      <c r="A8" s="27"/>
      <c r="B8" s="67"/>
      <c r="C8" s="41"/>
      <c r="D8" s="43"/>
      <c r="E8" s="56"/>
    </row>
    <row r="9" spans="1:5">
      <c r="A9" s="2" t="s">
        <v>95</v>
      </c>
      <c r="B9" s="67"/>
      <c r="C9" s="41"/>
      <c r="D9" s="43"/>
      <c r="E9" s="56"/>
    </row>
    <row r="10" spans="1:5">
      <c r="A10" s="2" t="s">
        <v>98</v>
      </c>
      <c r="B10" s="67"/>
      <c r="C10" s="41"/>
      <c r="D10" s="43"/>
      <c r="E10" s="57"/>
    </row>
    <row r="11" spans="1:5">
      <c r="A11" s="27"/>
      <c r="B11" s="41"/>
      <c r="C11" s="41"/>
      <c r="D11" s="43"/>
      <c r="E11" s="57"/>
    </row>
    <row r="12" spans="1:5">
      <c r="A12" s="23"/>
      <c r="B12" s="58"/>
      <c r="C12" s="58"/>
      <c r="D12" s="59"/>
      <c r="E12" s="60"/>
    </row>
    <row r="13" spans="1:5">
      <c r="A13" s="23"/>
      <c r="B13" s="41"/>
      <c r="C13" s="41"/>
      <c r="D13" s="43"/>
      <c r="E13" s="56"/>
    </row>
    <row r="14" spans="1:5">
      <c r="A14" s="23"/>
      <c r="B14" s="41"/>
      <c r="C14" s="41"/>
      <c r="D14" s="43"/>
      <c r="E14" s="56"/>
    </row>
    <row r="15" spans="1:5">
      <c r="A15" s="23"/>
      <c r="B15" s="41"/>
      <c r="C15" s="41"/>
      <c r="D15" s="43"/>
      <c r="E15" s="56"/>
    </row>
    <row r="16" spans="1:5">
      <c r="A16" s="23"/>
      <c r="B16" s="58"/>
      <c r="C16" s="58"/>
      <c r="D16" s="59"/>
      <c r="E16" s="56"/>
    </row>
    <row r="17" spans="1:5">
      <c r="A17" s="23"/>
      <c r="B17" s="58"/>
      <c r="C17" s="58"/>
      <c r="D17" s="59"/>
      <c r="E17" s="56"/>
    </row>
    <row r="18" spans="1:5">
      <c r="A18" s="23"/>
      <c r="B18" s="58"/>
      <c r="C18" s="58"/>
      <c r="D18" s="59"/>
      <c r="E18" s="56"/>
    </row>
    <row r="19" spans="1:5">
      <c r="A19" s="23"/>
      <c r="B19" s="58"/>
      <c r="C19" s="58"/>
      <c r="D19" s="59"/>
      <c r="E19" s="56"/>
    </row>
    <row r="20" spans="1:5">
      <c r="A20" s="23"/>
      <c r="B20" s="58"/>
      <c r="C20" s="58"/>
      <c r="D20" s="59"/>
      <c r="E20" s="56"/>
    </row>
    <row r="21" spans="1:5">
      <c r="A21" s="23"/>
      <c r="B21" s="58"/>
      <c r="C21" s="58"/>
      <c r="D21" s="59"/>
      <c r="E21" s="56"/>
    </row>
    <row r="22" spans="1:5">
      <c r="A22" s="23"/>
      <c r="B22" s="58"/>
      <c r="C22" s="58"/>
      <c r="D22" s="59"/>
      <c r="E22" s="56"/>
    </row>
    <row r="23" spans="1:5">
      <c r="A23" s="23"/>
      <c r="B23" s="58"/>
      <c r="C23" s="58"/>
      <c r="D23" s="59"/>
      <c r="E23" s="56"/>
    </row>
    <row r="24" spans="1:5">
      <c r="A24" s="23"/>
      <c r="B24" s="58"/>
      <c r="C24" s="58"/>
      <c r="D24" s="59"/>
      <c r="E24" s="56"/>
    </row>
    <row r="25" spans="1:5">
      <c r="A25" s="23"/>
      <c r="B25" s="58"/>
      <c r="C25" s="58"/>
      <c r="D25" s="59"/>
      <c r="E25" s="56"/>
    </row>
    <row r="26" spans="1:5">
      <c r="A26" s="23"/>
      <c r="B26" s="58"/>
      <c r="C26" s="58"/>
      <c r="D26" s="59"/>
      <c r="E26" s="56"/>
    </row>
    <row r="27" spans="1:5">
      <c r="A27" s="23"/>
      <c r="B27" s="58"/>
      <c r="C27" s="58"/>
      <c r="D27" s="59"/>
      <c r="E27" s="56"/>
    </row>
    <row r="28" spans="1:5">
      <c r="A28" s="23"/>
      <c r="B28" s="58"/>
      <c r="C28" s="58"/>
      <c r="D28" s="59"/>
      <c r="E28" s="56"/>
    </row>
    <row r="29" spans="1:5">
      <c r="A29" s="23"/>
      <c r="B29" s="58"/>
      <c r="C29" s="58"/>
      <c r="D29" s="59"/>
      <c r="E29" s="56"/>
    </row>
    <row r="30" spans="1:5" ht="18" customHeight="1">
      <c r="A30" s="6"/>
      <c r="B30" s="58"/>
      <c r="C30" s="58"/>
      <c r="D30" s="59"/>
      <c r="E30" s="61"/>
    </row>
    <row r="31" spans="1:5" ht="14.25" thickBot="1">
      <c r="A31" s="62"/>
      <c r="B31" s="62"/>
      <c r="C31" s="62"/>
      <c r="D31" s="63"/>
      <c r="E31" s="64"/>
    </row>
    <row r="32" spans="1:5" ht="14.25" thickTop="1">
      <c r="A32" s="428" t="s">
        <v>16</v>
      </c>
      <c r="B32" s="429"/>
      <c r="C32" s="430"/>
      <c r="D32" s="65"/>
      <c r="E32" s="66">
        <f>SUM(E5:E31)</f>
        <v>0</v>
      </c>
    </row>
    <row r="34" spans="1:6" s="157" customFormat="1" ht="12">
      <c r="A34" s="156" t="s">
        <v>162</v>
      </c>
      <c r="B34" s="156"/>
      <c r="C34" s="156"/>
      <c r="D34" s="156"/>
      <c r="E34" s="156"/>
      <c r="F34" s="156"/>
    </row>
    <row r="35" spans="1:6" s="157" customFormat="1" ht="12">
      <c r="A35" s="156" t="s">
        <v>168</v>
      </c>
      <c r="B35" s="156"/>
      <c r="C35" s="156"/>
      <c r="D35" s="156"/>
      <c r="E35" s="156"/>
      <c r="F35" s="156"/>
    </row>
    <row r="36" spans="1:6" s="157" customFormat="1" ht="12">
      <c r="A36" s="156" t="s">
        <v>169</v>
      </c>
      <c r="B36" s="156"/>
      <c r="C36" s="156"/>
      <c r="D36" s="156"/>
      <c r="E36" s="156"/>
      <c r="F36" s="156"/>
    </row>
    <row r="38" spans="1:6">
      <c r="A38" s="79" t="s">
        <v>254</v>
      </c>
    </row>
  </sheetData>
  <mergeCells count="1">
    <mergeCell ref="A32:C32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8" orientation="landscape" horizontalDpi="300" verticalDpi="300" r:id="rId1"/>
  <headerFooter alignWithMargins="0"/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50"/>
  </sheetPr>
  <dimension ref="A1:K27"/>
  <sheetViews>
    <sheetView view="pageBreakPreview" zoomScaleNormal="100" zoomScaleSheetLayoutView="100" workbookViewId="0">
      <selection activeCell="A26" sqref="A26"/>
    </sheetView>
  </sheetViews>
  <sheetFormatPr defaultRowHeight="13.5"/>
  <cols>
    <col min="1" max="1" width="10.77734375" style="228" customWidth="1"/>
    <col min="2" max="2" width="10.77734375" customWidth="1"/>
    <col min="3" max="3" width="4.77734375" customWidth="1"/>
    <col min="4" max="4" width="10.77734375" customWidth="1"/>
    <col min="5" max="5" width="8.6640625" customWidth="1"/>
    <col min="6" max="6" width="11.88671875" customWidth="1"/>
    <col min="7" max="7" width="20.6640625" customWidth="1"/>
    <col min="8" max="8" width="9.6640625" customWidth="1"/>
    <col min="9" max="9" width="10.44140625" customWidth="1"/>
    <col min="10" max="10" width="11.44140625" bestFit="1" customWidth="1"/>
  </cols>
  <sheetData>
    <row r="1" spans="1:11" ht="22.5">
      <c r="A1" s="431" t="s">
        <v>438</v>
      </c>
      <c r="B1" s="431"/>
      <c r="C1" s="431"/>
      <c r="D1" s="431"/>
      <c r="E1" s="431"/>
      <c r="F1" s="431"/>
      <c r="G1" s="431"/>
      <c r="H1" s="431"/>
    </row>
    <row r="2" spans="1:11" ht="20.100000000000001" customHeight="1">
      <c r="A2" s="225"/>
      <c r="B2" s="225"/>
      <c r="C2" s="225"/>
      <c r="D2" s="225"/>
      <c r="E2" s="225"/>
      <c r="F2" s="225"/>
      <c r="G2" s="225"/>
      <c r="H2" s="225"/>
    </row>
    <row r="3" spans="1:11" ht="30" customHeight="1" thickBot="1">
      <c r="A3" s="46" t="s">
        <v>409</v>
      </c>
      <c r="B3" s="432" t="s">
        <v>439</v>
      </c>
      <c r="C3" s="433"/>
      <c r="D3" s="434"/>
      <c r="E3" s="45" t="s">
        <v>383</v>
      </c>
      <c r="F3" s="45" t="s">
        <v>53</v>
      </c>
      <c r="G3" s="45" t="s">
        <v>54</v>
      </c>
      <c r="H3" s="45" t="s">
        <v>55</v>
      </c>
      <c r="I3" s="188" t="s">
        <v>353</v>
      </c>
      <c r="J3" s="424">
        <f>'1.평가서표지'!C17</f>
        <v>46023</v>
      </c>
      <c r="K3" s="425"/>
    </row>
    <row r="4" spans="1:11" ht="30" customHeight="1" thickTop="1">
      <c r="A4" s="23" t="str">
        <f>'3.공동수급협정 체결현황'!B4</f>
        <v>주식회사 0000000</v>
      </c>
      <c r="B4" s="271">
        <v>42887</v>
      </c>
      <c r="C4" s="270" t="s">
        <v>382</v>
      </c>
      <c r="D4" s="272">
        <v>42917</v>
      </c>
      <c r="E4" s="273">
        <f>IF($J$3-365&lt;D4,(D4-B4)/30,0)</f>
        <v>0</v>
      </c>
      <c r="F4" s="23"/>
      <c r="G4" s="23"/>
      <c r="H4" s="274">
        <f>ROUNDUP(E4,0)*0.2</f>
        <v>0</v>
      </c>
    </row>
    <row r="5" spans="1:11" ht="30" customHeight="1">
      <c r="A5" s="23" t="str">
        <f>'3.공동수급협정 체결현황'!B5</f>
        <v>공동2</v>
      </c>
      <c r="B5" s="271">
        <v>43435</v>
      </c>
      <c r="C5" s="233" t="s">
        <v>381</v>
      </c>
      <c r="D5" s="272">
        <v>43497</v>
      </c>
      <c r="E5" s="273">
        <f>IF($J$3-365&lt;D5,(D5-B5)/30,0)</f>
        <v>0</v>
      </c>
      <c r="F5" s="23"/>
      <c r="G5" s="23"/>
      <c r="H5" s="274">
        <f t="shared" ref="H5:H20" si="0">ROUNDUP(E5,0)*0.2</f>
        <v>0</v>
      </c>
      <c r="J5" s="219"/>
    </row>
    <row r="6" spans="1:11" ht="30" customHeight="1">
      <c r="A6" s="23" t="str">
        <f>'4.참여기술인배치표'!D7</f>
        <v>사책</v>
      </c>
      <c r="B6" s="271">
        <v>42887</v>
      </c>
      <c r="C6" s="233" t="s">
        <v>381</v>
      </c>
      <c r="D6" s="272">
        <v>43102</v>
      </c>
      <c r="E6" s="273">
        <f>IF($J$3-365&lt;D6,(D6-B6)/30,0)</f>
        <v>0</v>
      </c>
      <c r="F6" s="23"/>
      <c r="G6" s="23"/>
      <c r="H6" s="274">
        <f t="shared" si="0"/>
        <v>0</v>
      </c>
      <c r="J6" s="219"/>
    </row>
    <row r="7" spans="1:11" ht="30" customHeight="1">
      <c r="A7" s="23" t="str">
        <f>'4.참여기술인배치표'!D8</f>
        <v>분책1</v>
      </c>
      <c r="B7" s="271">
        <v>42887</v>
      </c>
      <c r="C7" s="233" t="s">
        <v>381</v>
      </c>
      <c r="D7" s="272">
        <v>43101</v>
      </c>
      <c r="E7" s="273">
        <f>IF($J$3-365&lt;D7,(D7-B7)/30,0)</f>
        <v>0</v>
      </c>
      <c r="F7" s="23"/>
      <c r="G7" s="23"/>
      <c r="H7" s="274">
        <f t="shared" si="0"/>
        <v>0</v>
      </c>
    </row>
    <row r="8" spans="1:11" ht="30" customHeight="1">
      <c r="A8" s="23"/>
      <c r="B8" s="232"/>
      <c r="C8" s="233" t="s">
        <v>381</v>
      </c>
      <c r="D8" s="234"/>
      <c r="E8" s="273"/>
      <c r="F8" s="23"/>
      <c r="G8" s="23"/>
      <c r="H8" s="274">
        <f t="shared" si="0"/>
        <v>0</v>
      </c>
    </row>
    <row r="9" spans="1:11" ht="30" customHeight="1">
      <c r="A9" s="23"/>
      <c r="B9" s="232"/>
      <c r="C9" s="233" t="s">
        <v>381</v>
      </c>
      <c r="D9" s="234"/>
      <c r="E9" s="273"/>
      <c r="F9" s="23"/>
      <c r="G9" s="23"/>
      <c r="H9" s="274">
        <f t="shared" si="0"/>
        <v>0</v>
      </c>
    </row>
    <row r="10" spans="1:11" ht="30" customHeight="1">
      <c r="A10" s="23"/>
      <c r="B10" s="232"/>
      <c r="C10" s="233" t="s">
        <v>381</v>
      </c>
      <c r="D10" s="234"/>
      <c r="E10" s="273"/>
      <c r="F10" s="23"/>
      <c r="G10" s="23"/>
      <c r="H10" s="274">
        <f t="shared" si="0"/>
        <v>0</v>
      </c>
    </row>
    <row r="11" spans="1:11" ht="30" customHeight="1">
      <c r="A11" s="23"/>
      <c r="B11" s="232"/>
      <c r="C11" s="233" t="s">
        <v>381</v>
      </c>
      <c r="D11" s="234"/>
      <c r="E11" s="273"/>
      <c r="F11" s="23"/>
      <c r="G11" s="23"/>
      <c r="H11" s="274">
        <f t="shared" si="0"/>
        <v>0</v>
      </c>
    </row>
    <row r="12" spans="1:11" ht="30" customHeight="1">
      <c r="A12" s="23"/>
      <c r="B12" s="232"/>
      <c r="C12" s="233" t="s">
        <v>381</v>
      </c>
      <c r="D12" s="234"/>
      <c r="E12" s="273"/>
      <c r="F12" s="23"/>
      <c r="G12" s="23"/>
      <c r="H12" s="274">
        <f t="shared" si="0"/>
        <v>0</v>
      </c>
    </row>
    <row r="13" spans="1:11" ht="30" customHeight="1">
      <c r="A13" s="23"/>
      <c r="B13" s="232"/>
      <c r="C13" s="233" t="s">
        <v>381</v>
      </c>
      <c r="D13" s="234"/>
      <c r="E13" s="273"/>
      <c r="F13" s="23"/>
      <c r="G13" s="23"/>
      <c r="H13" s="274">
        <f t="shared" si="0"/>
        <v>0</v>
      </c>
    </row>
    <row r="14" spans="1:11" ht="30" customHeight="1">
      <c r="A14" s="23"/>
      <c r="B14" s="232"/>
      <c r="C14" s="233" t="s">
        <v>381</v>
      </c>
      <c r="D14" s="234"/>
      <c r="E14" s="273"/>
      <c r="F14" s="23"/>
      <c r="G14" s="23"/>
      <c r="H14" s="274">
        <f t="shared" si="0"/>
        <v>0</v>
      </c>
    </row>
    <row r="15" spans="1:11" ht="30" customHeight="1">
      <c r="A15" s="23"/>
      <c r="B15" s="232"/>
      <c r="C15" s="233" t="s">
        <v>381</v>
      </c>
      <c r="D15" s="234"/>
      <c r="E15" s="273"/>
      <c r="F15" s="23"/>
      <c r="G15" s="23"/>
      <c r="H15" s="274">
        <f t="shared" si="0"/>
        <v>0</v>
      </c>
    </row>
    <row r="16" spans="1:11" ht="30" customHeight="1">
      <c r="A16" s="23"/>
      <c r="B16" s="232"/>
      <c r="C16" s="233" t="s">
        <v>381</v>
      </c>
      <c r="D16" s="234"/>
      <c r="E16" s="273"/>
      <c r="F16" s="23"/>
      <c r="G16" s="23"/>
      <c r="H16" s="274">
        <f t="shared" si="0"/>
        <v>0</v>
      </c>
    </row>
    <row r="17" spans="1:8" ht="30" customHeight="1">
      <c r="A17" s="23"/>
      <c r="B17" s="232"/>
      <c r="C17" s="233" t="s">
        <v>381</v>
      </c>
      <c r="D17" s="234"/>
      <c r="E17" s="273"/>
      <c r="F17" s="23"/>
      <c r="G17" s="23"/>
      <c r="H17" s="274">
        <f t="shared" si="0"/>
        <v>0</v>
      </c>
    </row>
    <row r="18" spans="1:8" ht="30" customHeight="1">
      <c r="A18" s="23"/>
      <c r="B18" s="229"/>
      <c r="C18" s="233" t="s">
        <v>381</v>
      </c>
      <c r="D18" s="230"/>
      <c r="E18" s="273"/>
      <c r="F18" s="11"/>
      <c r="G18" s="11"/>
      <c r="H18" s="274">
        <f t="shared" si="0"/>
        <v>0</v>
      </c>
    </row>
    <row r="19" spans="1:8" ht="30" customHeight="1">
      <c r="A19" s="23"/>
      <c r="B19" s="229"/>
      <c r="C19" s="233" t="s">
        <v>381</v>
      </c>
      <c r="D19" s="230"/>
      <c r="E19" s="273"/>
      <c r="F19" s="11"/>
      <c r="G19" s="11"/>
      <c r="H19" s="274">
        <f t="shared" si="0"/>
        <v>0</v>
      </c>
    </row>
    <row r="20" spans="1:8" ht="30" customHeight="1">
      <c r="A20" s="23"/>
      <c r="B20" s="229"/>
      <c r="C20" s="233" t="s">
        <v>381</v>
      </c>
      <c r="D20" s="230"/>
      <c r="E20" s="273"/>
      <c r="F20" s="11"/>
      <c r="G20" s="11"/>
      <c r="H20" s="274">
        <f t="shared" si="0"/>
        <v>0</v>
      </c>
    </row>
    <row r="21" spans="1:8" ht="30" customHeight="1" thickBot="1">
      <c r="A21" s="23" t="s">
        <v>37</v>
      </c>
      <c r="B21" s="229"/>
      <c r="C21" s="233"/>
      <c r="D21" s="230"/>
      <c r="E21" s="273"/>
      <c r="F21" s="11"/>
      <c r="G21" s="11"/>
      <c r="H21" s="276">
        <f>SUM(H4:H20)</f>
        <v>0</v>
      </c>
    </row>
    <row r="22" spans="1:8" ht="30" customHeight="1" thickBot="1">
      <c r="A22" s="11" t="s">
        <v>75</v>
      </c>
      <c r="B22" s="188"/>
      <c r="C22" s="275"/>
      <c r="D22" s="254"/>
      <c r="E22" s="11"/>
      <c r="F22" s="11"/>
      <c r="G22" s="229"/>
      <c r="H22" s="277">
        <f>ROUND(H21,3)</f>
        <v>0</v>
      </c>
    </row>
    <row r="23" spans="1:8" ht="30" customHeight="1">
      <c r="A23" s="158" t="s">
        <v>56</v>
      </c>
    </row>
    <row r="24" spans="1:8" ht="30" customHeight="1">
      <c r="A24" s="269" t="s">
        <v>255</v>
      </c>
    </row>
    <row r="25" spans="1:8" ht="30" customHeight="1">
      <c r="A25" s="269" t="s">
        <v>236</v>
      </c>
    </row>
    <row r="26" spans="1:8" ht="30" customHeight="1">
      <c r="A26" s="269" t="s">
        <v>472</v>
      </c>
    </row>
    <row r="27" spans="1:8" ht="30" customHeight="1">
      <c r="A27" s="269"/>
    </row>
  </sheetData>
  <mergeCells count="3">
    <mergeCell ref="A1:H1"/>
    <mergeCell ref="B3:D3"/>
    <mergeCell ref="J3:K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0" orientation="portrait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10"/>
  </sheetPr>
  <dimension ref="A1:Q26"/>
  <sheetViews>
    <sheetView view="pageBreakPreview" topLeftCell="A13" zoomScaleNormal="100" zoomScaleSheetLayoutView="100" workbookViewId="0">
      <selection activeCell="M15" sqref="M15"/>
    </sheetView>
  </sheetViews>
  <sheetFormatPr defaultRowHeight="13.5"/>
  <cols>
    <col min="1" max="1" width="10.77734375" customWidth="1"/>
    <col min="2" max="2" width="8.5546875" customWidth="1"/>
    <col min="3" max="3" width="20.77734375" customWidth="1"/>
    <col min="4" max="4" width="30.77734375" customWidth="1"/>
    <col min="5" max="5" width="8.21875" bestFit="1" customWidth="1"/>
    <col min="6" max="6" width="12.33203125" bestFit="1" customWidth="1"/>
    <col min="7" max="7" width="11.5546875" customWidth="1"/>
  </cols>
  <sheetData>
    <row r="1" spans="1:17" ht="25.5">
      <c r="A1" s="435" t="s">
        <v>440</v>
      </c>
      <c r="B1" s="435"/>
      <c r="C1" s="435"/>
      <c r="D1" s="435"/>
      <c r="E1" s="435"/>
      <c r="F1" s="435"/>
    </row>
    <row r="2" spans="1:17" ht="25.5">
      <c r="A2" s="47"/>
      <c r="B2" s="47"/>
      <c r="C2" s="47"/>
      <c r="D2" s="47"/>
      <c r="E2" s="47"/>
      <c r="F2" s="47"/>
    </row>
    <row r="3" spans="1:17" ht="30" customHeight="1" thickBot="1">
      <c r="A3" s="46" t="s">
        <v>409</v>
      </c>
      <c r="B3" s="46" t="s">
        <v>65</v>
      </c>
      <c r="C3" s="45" t="s">
        <v>385</v>
      </c>
      <c r="D3" s="46" t="s">
        <v>384</v>
      </c>
      <c r="E3" s="45" t="s">
        <v>218</v>
      </c>
      <c r="F3" s="45" t="s">
        <v>486</v>
      </c>
      <c r="G3" s="188" t="s">
        <v>353</v>
      </c>
      <c r="H3" s="424">
        <f>'1.평가서표지'!C17</f>
        <v>46023</v>
      </c>
      <c r="I3" s="425"/>
    </row>
    <row r="4" spans="1:17" ht="30" customHeight="1" thickTop="1">
      <c r="A4" s="23" t="str">
        <f>'3.공동수급협정 체결현황'!B4</f>
        <v>주식회사 0000000</v>
      </c>
      <c r="B4" s="23"/>
      <c r="C4" s="23"/>
      <c r="D4" s="23"/>
      <c r="E4" s="23"/>
      <c r="F4" s="23">
        <v>0.12</v>
      </c>
    </row>
    <row r="5" spans="1:17" ht="30" customHeight="1">
      <c r="A5" s="23" t="str">
        <f>'3.공동수급협정 체결현황'!B5</f>
        <v>공동2</v>
      </c>
      <c r="B5" s="23"/>
      <c r="C5" s="23"/>
      <c r="D5" s="23"/>
      <c r="E5" s="23"/>
      <c r="F5" s="23"/>
    </row>
    <row r="6" spans="1:17" ht="30" customHeight="1">
      <c r="A6" s="23" t="str">
        <f>'4.참여기술인배치표'!D7</f>
        <v>사책</v>
      </c>
      <c r="B6" s="23"/>
      <c r="C6" s="23"/>
      <c r="D6" s="23"/>
      <c r="E6" s="23"/>
      <c r="F6" s="23"/>
    </row>
    <row r="7" spans="1:17" ht="30" customHeight="1">
      <c r="A7" s="23" t="str">
        <f>'4.참여기술인배치표'!D8</f>
        <v>분책1</v>
      </c>
      <c r="B7" s="23"/>
      <c r="C7" s="23"/>
      <c r="D7" s="23"/>
      <c r="E7" s="23"/>
      <c r="F7" s="23"/>
      <c r="H7" s="308" t="s">
        <v>494</v>
      </c>
      <c r="I7" s="309"/>
      <c r="J7" s="309"/>
      <c r="K7" s="309"/>
      <c r="L7" s="309"/>
      <c r="M7" s="309"/>
      <c r="N7" s="309"/>
      <c r="O7" s="309"/>
      <c r="P7" s="309"/>
      <c r="Q7" s="309"/>
    </row>
    <row r="8" spans="1:17" ht="30" customHeight="1">
      <c r="A8" s="23"/>
      <c r="B8" s="23"/>
      <c r="C8" s="23"/>
      <c r="D8" s="23"/>
      <c r="E8" s="23"/>
      <c r="F8" s="23"/>
      <c r="H8" s="310" t="s">
        <v>495</v>
      </c>
      <c r="I8" s="309"/>
      <c r="J8" s="309"/>
      <c r="K8" s="309"/>
      <c r="L8" s="309"/>
      <c r="M8" s="309"/>
      <c r="N8" s="309"/>
      <c r="O8" s="309"/>
      <c r="P8" s="309"/>
      <c r="Q8" s="309"/>
    </row>
    <row r="9" spans="1:17" ht="30" customHeight="1">
      <c r="A9" s="23"/>
      <c r="B9" s="23"/>
      <c r="C9" s="23"/>
      <c r="D9" s="23"/>
      <c r="E9" s="23"/>
      <c r="F9" s="23"/>
      <c r="H9" s="309"/>
      <c r="I9" s="309"/>
      <c r="J9" s="309"/>
      <c r="K9" s="309"/>
      <c r="L9" s="309"/>
      <c r="M9" s="309"/>
      <c r="N9" s="309"/>
      <c r="O9" s="309"/>
      <c r="P9" s="309"/>
      <c r="Q9" s="309"/>
    </row>
    <row r="10" spans="1:17" ht="30" customHeight="1">
      <c r="A10" s="23"/>
      <c r="B10" s="23"/>
      <c r="C10" s="23"/>
      <c r="D10" s="23"/>
      <c r="E10" s="23"/>
      <c r="F10" s="23"/>
      <c r="H10" s="311" t="s">
        <v>496</v>
      </c>
      <c r="I10" s="312" t="s">
        <v>497</v>
      </c>
      <c r="J10" s="312" t="s">
        <v>498</v>
      </c>
      <c r="K10" s="312" t="s">
        <v>499</v>
      </c>
      <c r="L10" s="312" t="s">
        <v>500</v>
      </c>
      <c r="M10" s="312" t="s">
        <v>501</v>
      </c>
      <c r="N10" s="312" t="s">
        <v>502</v>
      </c>
      <c r="O10" s="312" t="s">
        <v>503</v>
      </c>
      <c r="P10" s="312" t="s">
        <v>504</v>
      </c>
      <c r="Q10" s="309"/>
    </row>
    <row r="11" spans="1:17" ht="30" customHeight="1">
      <c r="A11" s="23"/>
      <c r="B11" s="23"/>
      <c r="C11" s="23"/>
      <c r="D11" s="23"/>
      <c r="E11" s="23"/>
      <c r="F11" s="23"/>
      <c r="H11" s="311" t="s">
        <v>505</v>
      </c>
      <c r="I11" s="312">
        <v>0.1</v>
      </c>
      <c r="J11" s="312">
        <v>0.2</v>
      </c>
      <c r="K11" s="312">
        <v>0.3</v>
      </c>
      <c r="L11" s="312">
        <v>0.5</v>
      </c>
      <c r="M11" s="312">
        <v>1</v>
      </c>
      <c r="N11" s="312">
        <v>2</v>
      </c>
      <c r="O11" s="312">
        <v>3</v>
      </c>
      <c r="P11" s="312">
        <v>5</v>
      </c>
      <c r="Q11" s="309"/>
    </row>
    <row r="12" spans="1:17" ht="30" customHeight="1">
      <c r="A12" s="23"/>
      <c r="B12" s="23"/>
      <c r="C12" s="23"/>
      <c r="D12" s="23"/>
      <c r="E12" s="23"/>
      <c r="F12" s="23"/>
      <c r="H12" s="309"/>
      <c r="I12" s="309"/>
      <c r="J12" s="309"/>
      <c r="K12" s="309"/>
      <c r="L12" s="309"/>
      <c r="M12" s="309"/>
      <c r="N12" s="309"/>
      <c r="O12" s="309"/>
      <c r="P12" s="309"/>
      <c r="Q12" s="309"/>
    </row>
    <row r="13" spans="1:17" ht="30" customHeight="1">
      <c r="A13" s="23"/>
      <c r="B13" s="23"/>
      <c r="C13" s="23"/>
      <c r="D13" s="23"/>
      <c r="E13" s="23"/>
      <c r="F13" s="23"/>
    </row>
    <row r="14" spans="1:17" ht="30" customHeight="1">
      <c r="A14" s="23"/>
      <c r="B14" s="23"/>
      <c r="C14" s="23"/>
      <c r="D14" s="23"/>
      <c r="E14" s="23"/>
      <c r="F14" s="23"/>
    </row>
    <row r="15" spans="1:17" ht="30" customHeight="1">
      <c r="A15" s="23"/>
      <c r="B15" s="23"/>
      <c r="C15" s="23"/>
      <c r="D15" s="23"/>
      <c r="E15" s="23"/>
      <c r="F15" s="23"/>
    </row>
    <row r="16" spans="1:17" ht="30" customHeight="1">
      <c r="A16" s="23"/>
      <c r="B16" s="23"/>
      <c r="C16" s="23"/>
      <c r="D16" s="23"/>
      <c r="E16" s="23"/>
      <c r="F16" s="23"/>
    </row>
    <row r="17" spans="1:6" ht="30" customHeight="1">
      <c r="A17" s="23"/>
      <c r="B17" s="23"/>
      <c r="C17" s="23"/>
      <c r="D17" s="23"/>
      <c r="E17" s="23"/>
      <c r="F17" s="23"/>
    </row>
    <row r="18" spans="1:6" ht="30" customHeight="1">
      <c r="A18" s="23"/>
      <c r="B18" s="23"/>
      <c r="C18" s="23"/>
      <c r="D18" s="23"/>
      <c r="E18" s="23"/>
      <c r="F18" s="23"/>
    </row>
    <row r="19" spans="1:6" ht="30" customHeight="1">
      <c r="A19" s="23"/>
      <c r="B19" s="23"/>
      <c r="C19" s="23"/>
      <c r="D19" s="23"/>
      <c r="E19" s="23"/>
      <c r="F19" s="23"/>
    </row>
    <row r="20" spans="1:6" ht="30" customHeight="1">
      <c r="A20" s="23"/>
      <c r="B20" s="23"/>
      <c r="C20" s="23"/>
      <c r="D20" s="23"/>
      <c r="E20" s="23"/>
      <c r="F20" s="23"/>
    </row>
    <row r="21" spans="1:6" ht="30" customHeight="1">
      <c r="A21" s="23" t="s">
        <v>37</v>
      </c>
      <c r="B21" s="23"/>
      <c r="C21" s="23"/>
      <c r="D21" s="23"/>
      <c r="E21" s="23"/>
      <c r="F21" s="23">
        <f>SUM(F4:F20)</f>
        <v>0.12</v>
      </c>
    </row>
    <row r="22" spans="1:6" ht="30" customHeight="1">
      <c r="A22" s="11" t="s">
        <v>75</v>
      </c>
      <c r="B22" s="11"/>
      <c r="C22" s="11"/>
      <c r="D22" s="11"/>
      <c r="E22" s="11"/>
      <c r="F22" s="11">
        <f>IF(F21&lt;1,0,IF(F21&lt;2,0.2,IF(F21&lt;5,0.5,IF(F21&lt;10,1,IF(F21&lt;15,2,IF(F21&lt;20,3,5))))))</f>
        <v>0</v>
      </c>
    </row>
    <row r="23" spans="1:6" ht="20.100000000000001" customHeight="1">
      <c r="A23" s="257"/>
      <c r="B23" s="257"/>
      <c r="C23" s="257"/>
      <c r="D23" s="257"/>
      <c r="E23" s="257"/>
      <c r="F23" s="257"/>
    </row>
    <row r="24" spans="1:6" ht="20.100000000000001" customHeight="1">
      <c r="A24" t="s">
        <v>64</v>
      </c>
    </row>
    <row r="25" spans="1:6" ht="20.100000000000001" customHeight="1">
      <c r="A25" s="5" t="s">
        <v>255</v>
      </c>
    </row>
    <row r="26" spans="1:6" ht="20.100000000000001" customHeight="1">
      <c r="A26" s="5" t="s">
        <v>237</v>
      </c>
    </row>
  </sheetData>
  <mergeCells count="2">
    <mergeCell ref="A1:F1"/>
    <mergeCell ref="H3:I3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82" orientation="portrait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60"/>
  </sheetPr>
  <dimension ref="A1:F23"/>
  <sheetViews>
    <sheetView topLeftCell="A4" zoomScaleNormal="100" zoomScaleSheetLayoutView="100" workbookViewId="0">
      <selection activeCell="I26" sqref="I26"/>
    </sheetView>
  </sheetViews>
  <sheetFormatPr defaultRowHeight="13.5"/>
  <cols>
    <col min="1" max="1" width="16.109375" style="13" customWidth="1"/>
    <col min="2" max="2" width="17.44140625" style="13" customWidth="1"/>
    <col min="3" max="3" width="18.21875" style="13" customWidth="1"/>
    <col min="4" max="4" width="17.21875" style="13" customWidth="1"/>
    <col min="5" max="5" width="11.5546875" style="13" customWidth="1"/>
    <col min="6" max="6" width="8.88671875" style="13"/>
    <col min="7" max="7" width="9.21875" style="13" bestFit="1" customWidth="1"/>
    <col min="8" max="8" width="11.5546875" style="13" customWidth="1"/>
    <col min="9" max="16384" width="8.88671875" style="13"/>
  </cols>
  <sheetData>
    <row r="1" spans="1:6" ht="18.75">
      <c r="A1" s="439" t="s">
        <v>211</v>
      </c>
      <c r="B1" s="439"/>
      <c r="C1" s="439"/>
      <c r="D1" s="439"/>
      <c r="E1" s="439"/>
    </row>
    <row r="2" spans="1:6" ht="20.25" customHeight="1">
      <c r="A2" s="79" t="s">
        <v>99</v>
      </c>
      <c r="B2" s="79"/>
      <c r="C2" s="443"/>
      <c r="D2" s="443"/>
      <c r="E2" s="443"/>
    </row>
    <row r="3" spans="1:6" ht="22.5" customHeight="1">
      <c r="A3" s="79" t="s">
        <v>100</v>
      </c>
      <c r="B3" s="79"/>
      <c r="C3" s="443"/>
      <c r="D3" s="443"/>
      <c r="E3" s="443"/>
    </row>
    <row r="4" spans="1:6" ht="22.5" customHeight="1">
      <c r="A4" s="79" t="s">
        <v>204</v>
      </c>
      <c r="B4" s="79"/>
      <c r="C4" s="192"/>
      <c r="D4" s="192"/>
      <c r="E4" s="192"/>
    </row>
    <row r="5" spans="1:6" ht="27" customHeight="1">
      <c r="A5" s="194" t="s">
        <v>205</v>
      </c>
      <c r="B5" s="194" t="s">
        <v>206</v>
      </c>
      <c r="C5" s="194" t="s">
        <v>207</v>
      </c>
      <c r="D5" s="194" t="s">
        <v>208</v>
      </c>
      <c r="E5" s="194" t="s">
        <v>209</v>
      </c>
      <c r="F5" s="194" t="s">
        <v>210</v>
      </c>
    </row>
    <row r="6" spans="1:6" ht="57" customHeight="1">
      <c r="A6" s="6"/>
      <c r="B6" s="11" t="s">
        <v>213</v>
      </c>
      <c r="C6" s="6"/>
      <c r="D6" s="6"/>
      <c r="E6" s="6"/>
      <c r="F6" s="11">
        <v>3</v>
      </c>
    </row>
    <row r="7" spans="1:6" ht="22.5" customHeight="1">
      <c r="A7" s="79"/>
      <c r="B7" s="79"/>
      <c r="C7" s="192"/>
      <c r="D7" s="192"/>
      <c r="E7" s="192"/>
    </row>
    <row r="8" spans="1:6" ht="22.5" customHeight="1">
      <c r="A8" s="79"/>
      <c r="B8" s="79"/>
      <c r="C8" s="192"/>
      <c r="D8" s="192"/>
      <c r="E8" s="192"/>
    </row>
    <row r="9" spans="1:6" ht="18" customHeight="1">
      <c r="E9" s="81"/>
    </row>
    <row r="10" spans="1:6" ht="18" customHeight="1" thickBot="1">
      <c r="A10" s="79" t="s">
        <v>104</v>
      </c>
      <c r="B10" s="79"/>
      <c r="E10" s="81"/>
    </row>
    <row r="11" spans="1:6" s="30" customFormat="1" ht="18" customHeight="1" thickBot="1">
      <c r="A11" s="444" t="s">
        <v>105</v>
      </c>
      <c r="B11" s="445"/>
      <c r="C11" s="445"/>
      <c r="D11" s="446"/>
      <c r="E11" s="440" t="s">
        <v>101</v>
      </c>
    </row>
    <row r="12" spans="1:6" s="30" customFormat="1" ht="18" customHeight="1">
      <c r="A12" s="82" t="s">
        <v>174</v>
      </c>
      <c r="B12" s="83" t="s">
        <v>175</v>
      </c>
      <c r="C12" s="83" t="s">
        <v>176</v>
      </c>
      <c r="D12" s="84" t="s">
        <v>128</v>
      </c>
      <c r="E12" s="441"/>
    </row>
    <row r="13" spans="1:6" s="30" customFormat="1" ht="18" customHeight="1" thickBot="1">
      <c r="A13" s="85">
        <v>185700000</v>
      </c>
      <c r="B13" s="86">
        <v>125000000</v>
      </c>
      <c r="C13" s="87">
        <v>275000000</v>
      </c>
      <c r="D13" s="88">
        <f>SUM(A13:C13)</f>
        <v>585700000</v>
      </c>
      <c r="E13" s="442"/>
    </row>
    <row r="14" spans="1:6" s="30" customFormat="1" ht="18" customHeight="1" thickBot="1">
      <c r="A14" s="436" t="s">
        <v>129</v>
      </c>
      <c r="B14" s="437"/>
      <c r="C14" s="437"/>
      <c r="D14" s="438"/>
      <c r="E14" s="80"/>
    </row>
    <row r="15" spans="1:6" s="30" customFormat="1" ht="18" customHeight="1">
      <c r="A15" s="89" t="str">
        <f>A12</f>
        <v>1차년도(2004)</v>
      </c>
      <c r="B15" s="90" t="str">
        <f>B12</f>
        <v>2차년도(2005)</v>
      </c>
      <c r="C15" s="90" t="str">
        <f>C12</f>
        <v>3차년도(2006)</v>
      </c>
      <c r="D15" s="91" t="s">
        <v>130</v>
      </c>
      <c r="E15" s="92" t="s">
        <v>103</v>
      </c>
    </row>
    <row r="16" spans="1:6" s="30" customFormat="1" ht="18" customHeight="1" thickBot="1">
      <c r="A16" s="93">
        <v>3251000000</v>
      </c>
      <c r="B16" s="94">
        <v>2157000000</v>
      </c>
      <c r="C16" s="95">
        <v>4250000000</v>
      </c>
      <c r="D16" s="96">
        <f>SUM(A16:C16)</f>
        <v>9658000000</v>
      </c>
      <c r="E16" s="196">
        <f>D13/D16</f>
        <v>6.0644025678194241E-2</v>
      </c>
    </row>
    <row r="17" spans="1:5" ht="18" customHeight="1">
      <c r="E17" s="81"/>
    </row>
    <row r="19" spans="1:5" ht="25.5" customHeight="1">
      <c r="A19" s="176" t="s">
        <v>203</v>
      </c>
      <c r="B19" s="176"/>
      <c r="C19" s="176"/>
    </row>
    <row r="20" spans="1:5">
      <c r="A20" s="13" t="s">
        <v>106</v>
      </c>
    </row>
    <row r="21" spans="1:5">
      <c r="A21" s="13" t="s">
        <v>256</v>
      </c>
    </row>
    <row r="23" spans="1:5">
      <c r="A23" s="208" t="s">
        <v>257</v>
      </c>
    </row>
  </sheetData>
  <mergeCells count="6">
    <mergeCell ref="A14:D14"/>
    <mergeCell ref="A1:E1"/>
    <mergeCell ref="E11:E13"/>
    <mergeCell ref="C2:E2"/>
    <mergeCell ref="C3:E3"/>
    <mergeCell ref="A11:D11"/>
  </mergeCells>
  <phoneticPr fontId="11" type="noConversion"/>
  <printOptions horizontalCentered="1"/>
  <pageMargins left="0.74803149606299213" right="0.74803149606299213" top="0.62" bottom="0.56999999999999995" header="0.51181102362204722" footer="0.74"/>
  <pageSetup paperSize="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38"/>
  </sheetPr>
  <dimension ref="A1:L28"/>
  <sheetViews>
    <sheetView topLeftCell="A7" zoomScaleNormal="100" zoomScaleSheetLayoutView="100" workbookViewId="0">
      <selection activeCell="A28" sqref="A28"/>
    </sheetView>
  </sheetViews>
  <sheetFormatPr defaultRowHeight="13.5"/>
  <cols>
    <col min="1" max="1" width="7.88671875" style="52" customWidth="1"/>
    <col min="2" max="2" width="9.109375" style="13" customWidth="1"/>
    <col min="3" max="3" width="17.88671875" style="13" customWidth="1"/>
    <col min="4" max="4" width="8.6640625" style="13" bestFit="1" customWidth="1"/>
    <col min="5" max="6" width="10.77734375" style="13" customWidth="1"/>
    <col min="7" max="7" width="6.77734375" style="13" customWidth="1"/>
    <col min="8" max="8" width="7" style="13" customWidth="1"/>
    <col min="9" max="9" width="7.88671875" style="13" customWidth="1"/>
    <col min="10" max="10" width="4.6640625" style="52" customWidth="1"/>
    <col min="11" max="11" width="6.88671875" style="52" customWidth="1"/>
    <col min="12" max="12" width="8.6640625" style="52" customWidth="1"/>
    <col min="13" max="16384" width="8.88671875" style="13"/>
  </cols>
  <sheetData>
    <row r="1" spans="1:12" ht="18.75">
      <c r="A1" s="439" t="s">
        <v>138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</row>
    <row r="2" spans="1:12" ht="18.75">
      <c r="A2" s="69"/>
      <c r="B2" s="18"/>
    </row>
    <row r="3" spans="1:12" s="97" customFormat="1" ht="20.100000000000001" customHeight="1">
      <c r="A3" s="453" t="s">
        <v>102</v>
      </c>
      <c r="B3" s="457" t="s">
        <v>107</v>
      </c>
      <c r="C3" s="453" t="s">
        <v>108</v>
      </c>
      <c r="D3" s="457" t="s">
        <v>109</v>
      </c>
      <c r="E3" s="455" t="s">
        <v>110</v>
      </c>
      <c r="F3" s="457" t="s">
        <v>111</v>
      </c>
      <c r="G3" s="450" t="s">
        <v>112</v>
      </c>
      <c r="H3" s="451"/>
      <c r="I3" s="452"/>
      <c r="J3" s="453" t="s">
        <v>113</v>
      </c>
      <c r="K3" s="455" t="s">
        <v>164</v>
      </c>
      <c r="L3" s="457" t="s">
        <v>114</v>
      </c>
    </row>
    <row r="4" spans="1:12" s="97" customFormat="1" ht="24.75" customHeight="1">
      <c r="A4" s="454"/>
      <c r="B4" s="454"/>
      <c r="C4" s="454"/>
      <c r="D4" s="454"/>
      <c r="E4" s="458"/>
      <c r="F4" s="459"/>
      <c r="G4" s="68" t="s">
        <v>115</v>
      </c>
      <c r="H4" s="68" t="s">
        <v>116</v>
      </c>
      <c r="I4" s="68" t="s">
        <v>117</v>
      </c>
      <c r="J4" s="454"/>
      <c r="K4" s="456"/>
      <c r="L4" s="454"/>
    </row>
    <row r="5" spans="1:12" s="78" customFormat="1" ht="20.100000000000001" customHeight="1">
      <c r="A5" s="98" t="s">
        <v>118</v>
      </c>
      <c r="B5" s="98" t="s">
        <v>238</v>
      </c>
      <c r="C5" s="99" t="s">
        <v>119</v>
      </c>
      <c r="D5" s="98" t="s">
        <v>120</v>
      </c>
      <c r="E5" s="100">
        <v>37240</v>
      </c>
      <c r="F5" s="100">
        <v>38335</v>
      </c>
      <c r="G5" s="98">
        <v>2</v>
      </c>
      <c r="H5" s="98"/>
      <c r="I5" s="98"/>
      <c r="J5" s="101">
        <f>G5*1</f>
        <v>2</v>
      </c>
      <c r="K5" s="98">
        <v>1</v>
      </c>
      <c r="L5" s="102">
        <f>J5/K5</f>
        <v>2</v>
      </c>
    </row>
    <row r="6" spans="1:12" s="78" customFormat="1" ht="20.100000000000001" customHeight="1">
      <c r="A6" s="98"/>
      <c r="B6" s="98" t="s">
        <v>238</v>
      </c>
      <c r="C6" s="99" t="s">
        <v>119</v>
      </c>
      <c r="D6" s="98" t="s">
        <v>120</v>
      </c>
      <c r="E6" s="100">
        <v>37240</v>
      </c>
      <c r="F6" s="100">
        <v>38335</v>
      </c>
      <c r="G6" s="98">
        <v>2</v>
      </c>
      <c r="H6" s="98"/>
      <c r="I6" s="98"/>
      <c r="J6" s="101">
        <f>G6*1</f>
        <v>2</v>
      </c>
      <c r="K6" s="98">
        <v>1</v>
      </c>
      <c r="L6" s="102">
        <f>J6/K6</f>
        <v>2</v>
      </c>
    </row>
    <row r="7" spans="1:12" s="78" customFormat="1" ht="20.100000000000001" customHeight="1">
      <c r="A7" s="98"/>
      <c r="B7" s="98" t="s">
        <v>238</v>
      </c>
      <c r="C7" s="99" t="s">
        <v>119</v>
      </c>
      <c r="D7" s="98" t="s">
        <v>120</v>
      </c>
      <c r="E7" s="100">
        <v>37240</v>
      </c>
      <c r="F7" s="100">
        <v>38335</v>
      </c>
      <c r="G7" s="98">
        <v>2</v>
      </c>
      <c r="H7" s="98"/>
      <c r="I7" s="98"/>
      <c r="J7" s="101">
        <f>G7*1</f>
        <v>2</v>
      </c>
      <c r="K7" s="98">
        <v>1</v>
      </c>
      <c r="L7" s="102">
        <f>J7/K7</f>
        <v>2</v>
      </c>
    </row>
    <row r="8" spans="1:12" s="78" customFormat="1" ht="20.100000000000001" customHeight="1">
      <c r="A8" s="98"/>
      <c r="B8" s="98"/>
      <c r="C8" s="99"/>
      <c r="D8" s="99"/>
      <c r="E8" s="100"/>
      <c r="F8" s="100"/>
      <c r="G8" s="98"/>
      <c r="H8" s="98"/>
      <c r="I8" s="98"/>
      <c r="J8" s="101">
        <f>G8*1</f>
        <v>0</v>
      </c>
      <c r="K8" s="98">
        <v>1</v>
      </c>
      <c r="L8" s="102">
        <f>J8/K8</f>
        <v>0</v>
      </c>
    </row>
    <row r="9" spans="1:12" s="78" customFormat="1" ht="20.100000000000001" customHeight="1">
      <c r="A9" s="447" t="s">
        <v>121</v>
      </c>
      <c r="B9" s="448"/>
      <c r="C9" s="448"/>
      <c r="D9" s="448"/>
      <c r="E9" s="449"/>
      <c r="F9" s="103"/>
      <c r="G9" s="104">
        <v>1</v>
      </c>
      <c r="H9" s="104">
        <v>0.8</v>
      </c>
      <c r="I9" s="104">
        <v>0.6</v>
      </c>
      <c r="J9" s="105"/>
      <c r="K9" s="106"/>
      <c r="L9" s="102"/>
    </row>
    <row r="10" spans="1:12" s="78" customFormat="1" ht="20.100000000000001" customHeight="1">
      <c r="A10" s="98" t="s">
        <v>122</v>
      </c>
      <c r="B10" s="98" t="s">
        <v>123</v>
      </c>
      <c r="C10" s="99" t="s">
        <v>124</v>
      </c>
      <c r="D10" s="98" t="s">
        <v>120</v>
      </c>
      <c r="E10" s="100">
        <v>36512</v>
      </c>
      <c r="F10" s="100"/>
      <c r="G10" s="98">
        <v>1</v>
      </c>
      <c r="H10" s="98"/>
      <c r="I10" s="98"/>
      <c r="J10" s="101">
        <f>G10*100%</f>
        <v>1</v>
      </c>
      <c r="K10" s="98">
        <v>2</v>
      </c>
      <c r="L10" s="102">
        <f>J10/K10</f>
        <v>0.5</v>
      </c>
    </row>
    <row r="11" spans="1:12" s="78" customFormat="1" ht="20.100000000000001" customHeight="1">
      <c r="A11" s="98" t="s">
        <v>125</v>
      </c>
      <c r="B11" s="98" t="s">
        <v>123</v>
      </c>
      <c r="C11" s="99" t="s">
        <v>124</v>
      </c>
      <c r="D11" s="98" t="s">
        <v>120</v>
      </c>
      <c r="E11" s="100">
        <v>34687</v>
      </c>
      <c r="F11" s="100"/>
      <c r="G11" s="98"/>
      <c r="H11" s="98">
        <v>1</v>
      </c>
      <c r="I11" s="98"/>
      <c r="J11" s="101">
        <f>H11*80%</f>
        <v>0.8</v>
      </c>
      <c r="K11" s="98">
        <v>1</v>
      </c>
      <c r="L11" s="102">
        <f>J11/K11</f>
        <v>0.8</v>
      </c>
    </row>
    <row r="12" spans="1:12" s="78" customFormat="1" ht="20.100000000000001" customHeight="1">
      <c r="A12" s="98"/>
      <c r="B12" s="98" t="s">
        <v>123</v>
      </c>
      <c r="C12" s="99" t="s">
        <v>124</v>
      </c>
      <c r="D12" s="98" t="s">
        <v>120</v>
      </c>
      <c r="E12" s="100">
        <v>33592</v>
      </c>
      <c r="F12" s="100"/>
      <c r="G12" s="98"/>
      <c r="H12" s="98"/>
      <c r="I12" s="98">
        <v>1</v>
      </c>
      <c r="J12" s="101">
        <f>I12*60%</f>
        <v>0.6</v>
      </c>
      <c r="K12" s="98">
        <v>4</v>
      </c>
      <c r="L12" s="102">
        <f>J12/K12</f>
        <v>0.15</v>
      </c>
    </row>
    <row r="13" spans="1:12" s="78" customFormat="1" ht="20.100000000000001" customHeight="1">
      <c r="A13" s="98"/>
      <c r="B13" s="98"/>
      <c r="C13" s="99"/>
      <c r="D13" s="99"/>
      <c r="E13" s="100"/>
      <c r="F13" s="100"/>
      <c r="G13" s="98"/>
      <c r="H13" s="98"/>
      <c r="I13" s="98"/>
      <c r="J13" s="101"/>
      <c r="K13" s="98"/>
      <c r="L13" s="102"/>
    </row>
    <row r="14" spans="1:12" s="78" customFormat="1" ht="20.100000000000001" customHeight="1">
      <c r="A14" s="447" t="s">
        <v>126</v>
      </c>
      <c r="B14" s="448"/>
      <c r="C14" s="448"/>
      <c r="D14" s="448"/>
      <c r="E14" s="449"/>
      <c r="F14" s="103"/>
      <c r="G14" s="104">
        <v>1</v>
      </c>
      <c r="H14" s="104">
        <v>0.8</v>
      </c>
      <c r="I14" s="104">
        <v>0</v>
      </c>
      <c r="J14" s="105"/>
      <c r="K14" s="106"/>
      <c r="L14" s="102"/>
    </row>
    <row r="15" spans="1:12" s="78" customFormat="1" ht="20.100000000000001" customHeight="1">
      <c r="A15" s="98" t="s">
        <v>127</v>
      </c>
      <c r="B15" s="98" t="s">
        <v>123</v>
      </c>
      <c r="C15" s="99" t="s">
        <v>124</v>
      </c>
      <c r="D15" s="98" t="s">
        <v>120</v>
      </c>
      <c r="E15" s="100">
        <v>36512</v>
      </c>
      <c r="F15" s="100"/>
      <c r="G15" s="98">
        <v>0.5</v>
      </c>
      <c r="H15" s="98"/>
      <c r="I15" s="98"/>
      <c r="J15" s="101">
        <f>G15*G14</f>
        <v>0.5</v>
      </c>
      <c r="K15" s="98">
        <v>2</v>
      </c>
      <c r="L15" s="102">
        <f>J15/K15</f>
        <v>0.25</v>
      </c>
    </row>
    <row r="16" spans="1:12" s="78" customFormat="1" ht="20.100000000000001" customHeight="1">
      <c r="A16" s="74"/>
      <c r="B16" s="107"/>
      <c r="C16" s="99" t="s">
        <v>124</v>
      </c>
      <c r="D16" s="98" t="s">
        <v>120</v>
      </c>
      <c r="E16" s="100">
        <v>34687</v>
      </c>
      <c r="F16" s="100"/>
      <c r="G16" s="74"/>
      <c r="H16" s="74">
        <v>0.5</v>
      </c>
      <c r="I16" s="74"/>
      <c r="J16" s="108">
        <f>H16*H14</f>
        <v>0.4</v>
      </c>
      <c r="K16" s="74">
        <v>2</v>
      </c>
      <c r="L16" s="102">
        <f>J16/K16</f>
        <v>0.2</v>
      </c>
    </row>
    <row r="17" spans="1:12" s="78" customFormat="1" ht="20.100000000000001" customHeight="1">
      <c r="A17" s="74"/>
      <c r="B17" s="107"/>
      <c r="C17" s="99" t="s">
        <v>124</v>
      </c>
      <c r="D17" s="98" t="s">
        <v>120</v>
      </c>
      <c r="E17" s="100">
        <v>33592</v>
      </c>
      <c r="F17" s="100"/>
      <c r="G17" s="74"/>
      <c r="H17" s="74"/>
      <c r="I17" s="74">
        <v>0.5</v>
      </c>
      <c r="J17" s="108">
        <f>I17*I14</f>
        <v>0</v>
      </c>
      <c r="K17" s="74">
        <v>4</v>
      </c>
      <c r="L17" s="102">
        <f>J17/K17</f>
        <v>0</v>
      </c>
    </row>
    <row r="18" spans="1:12" ht="20.100000000000001" customHeight="1">
      <c r="A18" s="36"/>
      <c r="B18" s="109"/>
      <c r="C18" s="109"/>
      <c r="D18" s="109"/>
      <c r="E18" s="110"/>
      <c r="F18" s="110"/>
      <c r="G18" s="36"/>
      <c r="H18" s="36"/>
      <c r="I18" s="36"/>
      <c r="J18" s="36"/>
      <c r="K18" s="36"/>
      <c r="L18" s="111"/>
    </row>
    <row r="19" spans="1:12" ht="20.100000000000001" customHeight="1" thickBot="1">
      <c r="A19" s="51" t="s">
        <v>85</v>
      </c>
      <c r="B19" s="71"/>
      <c r="C19" s="71"/>
      <c r="D19" s="71"/>
      <c r="E19" s="110"/>
      <c r="F19" s="110"/>
      <c r="G19" s="51"/>
      <c r="H19" s="51"/>
      <c r="I19" s="51"/>
      <c r="J19" s="51"/>
      <c r="K19" s="51"/>
      <c r="L19" s="112">
        <f>SUM(L5:L18)</f>
        <v>7.9</v>
      </c>
    </row>
    <row r="20" spans="1:12" ht="20.25" customHeight="1" thickBot="1">
      <c r="A20" s="6"/>
      <c r="B20" s="71"/>
      <c r="C20" s="6"/>
      <c r="D20" s="6"/>
      <c r="E20" s="6"/>
      <c r="F20" s="6"/>
      <c r="G20" s="6"/>
      <c r="H20" s="6"/>
      <c r="I20" s="6"/>
      <c r="J20" s="11"/>
      <c r="K20" s="51" t="s">
        <v>101</v>
      </c>
      <c r="L20" s="113">
        <f>IF(L19&gt;=2,2,L19)</f>
        <v>2</v>
      </c>
    </row>
    <row r="21" spans="1:12" ht="8.25" customHeight="1">
      <c r="A21" s="72"/>
      <c r="B21" s="18"/>
    </row>
    <row r="22" spans="1:12" s="160" customFormat="1">
      <c r="A22" s="161" t="s">
        <v>167</v>
      </c>
      <c r="B22" s="161"/>
      <c r="C22" s="161"/>
      <c r="D22" s="161"/>
      <c r="E22" s="279"/>
      <c r="F22" s="279"/>
      <c r="G22" s="279"/>
      <c r="H22" s="279"/>
      <c r="I22" s="279"/>
      <c r="J22" s="279"/>
      <c r="K22" s="279"/>
      <c r="L22" s="279"/>
    </row>
    <row r="23" spans="1:12" s="160" customFormat="1">
      <c r="A23" s="204" t="s">
        <v>386</v>
      </c>
      <c r="B23" s="161"/>
      <c r="C23" s="161"/>
      <c r="D23" s="161"/>
      <c r="E23" s="279"/>
      <c r="F23" s="279"/>
      <c r="G23" s="279"/>
      <c r="H23" s="279"/>
      <c r="I23" s="279"/>
      <c r="J23" s="279"/>
      <c r="K23" s="279"/>
      <c r="L23" s="279"/>
    </row>
    <row r="24" spans="1:12" s="160" customFormat="1">
      <c r="A24" s="204" t="s">
        <v>387</v>
      </c>
      <c r="B24" s="161"/>
      <c r="C24" s="161"/>
      <c r="D24" s="161"/>
      <c r="E24" s="279"/>
      <c r="F24" s="279"/>
      <c r="G24" s="279"/>
      <c r="H24" s="279"/>
      <c r="I24" s="279"/>
      <c r="J24" s="279"/>
      <c r="K24" s="279"/>
      <c r="L24" s="279"/>
    </row>
    <row r="25" spans="1:12">
      <c r="A25" s="159" t="s">
        <v>239</v>
      </c>
      <c r="B25" s="159"/>
      <c r="C25" s="159"/>
      <c r="D25" s="159"/>
      <c r="E25" s="159"/>
      <c r="F25" s="159"/>
      <c r="G25" s="159"/>
      <c r="H25" s="282"/>
      <c r="I25" s="282"/>
      <c r="J25" s="282"/>
      <c r="K25" s="282"/>
      <c r="L25" s="282"/>
    </row>
    <row r="26" spans="1:12">
      <c r="A26" s="159" t="s">
        <v>163</v>
      </c>
      <c r="B26" s="159"/>
      <c r="C26" s="159"/>
      <c r="D26" s="159"/>
      <c r="E26" s="159"/>
      <c r="F26" s="159"/>
      <c r="G26" s="159"/>
      <c r="H26" s="282"/>
      <c r="I26" s="282"/>
      <c r="J26" s="282"/>
      <c r="K26" s="282"/>
      <c r="L26" s="282"/>
    </row>
    <row r="27" spans="1:12">
      <c r="A27" s="283" t="s">
        <v>388</v>
      </c>
      <c r="B27" s="284"/>
      <c r="C27" s="284"/>
      <c r="D27" s="284"/>
      <c r="E27" s="284"/>
      <c r="F27" s="284"/>
      <c r="G27" s="284"/>
      <c r="H27" s="284"/>
      <c r="I27" s="284"/>
      <c r="J27" s="284"/>
      <c r="K27" s="284"/>
      <c r="L27" s="284"/>
    </row>
    <row r="28" spans="1:12">
      <c r="A28" s="208" t="s">
        <v>257</v>
      </c>
    </row>
  </sheetData>
  <mergeCells count="13">
    <mergeCell ref="A14:E14"/>
    <mergeCell ref="G3:I3"/>
    <mergeCell ref="J3:J4"/>
    <mergeCell ref="A9:E9"/>
    <mergeCell ref="A1:L1"/>
    <mergeCell ref="K3:K4"/>
    <mergeCell ref="L3:L4"/>
    <mergeCell ref="A3:A4"/>
    <mergeCell ref="B3:B4"/>
    <mergeCell ref="C3:C4"/>
    <mergeCell ref="D3:D4"/>
    <mergeCell ref="E3:E4"/>
    <mergeCell ref="F3:F4"/>
  </mergeCells>
  <phoneticPr fontId="11" type="noConversion"/>
  <printOptions horizontalCentered="1"/>
  <pageMargins left="0.74803149606299213" right="0.74803149606299213" top="0.56000000000000005" bottom="0.56000000000000005" header="0.51181102362204722" footer="0.51181102362204722"/>
  <pageSetup paperSize="9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theme="2" tint="-0.249977111117893"/>
  </sheetPr>
  <dimension ref="A1:H31"/>
  <sheetViews>
    <sheetView view="pageBreakPreview" zoomScaleNormal="100" zoomScaleSheetLayoutView="100" workbookViewId="0">
      <pane ySplit="4" topLeftCell="A23" activePane="bottomLeft" state="frozen"/>
      <selection activeCell="I24" sqref="I24"/>
      <selection pane="bottomLeft" activeCell="O59" sqref="O59"/>
    </sheetView>
  </sheetViews>
  <sheetFormatPr defaultRowHeight="13.5"/>
  <cols>
    <col min="1" max="1" width="7" style="52" customWidth="1"/>
    <col min="2" max="2" width="8.6640625" style="13" customWidth="1"/>
    <col min="3" max="3" width="20.44140625" style="13" customWidth="1"/>
    <col min="4" max="4" width="11.33203125" style="13" customWidth="1"/>
    <col min="5" max="5" width="6.5546875" style="13" customWidth="1"/>
    <col min="6" max="6" width="9" style="13" customWidth="1"/>
    <col min="7" max="7" width="8.44140625" style="52" customWidth="1"/>
    <col min="8" max="8" width="8.109375" style="52" customWidth="1"/>
    <col min="9" max="16384" width="8.88671875" style="13"/>
  </cols>
  <sheetData>
    <row r="1" spans="1:8" ht="18.75">
      <c r="A1" s="439" t="s">
        <v>177</v>
      </c>
      <c r="B1" s="439"/>
      <c r="C1" s="439"/>
      <c r="D1" s="439"/>
      <c r="E1" s="439"/>
      <c r="F1" s="439"/>
      <c r="G1" s="439"/>
      <c r="H1" s="439"/>
    </row>
    <row r="2" spans="1:8" ht="18.75">
      <c r="A2" s="69"/>
    </row>
    <row r="3" spans="1:8" s="97" customFormat="1" ht="20.100000000000001" customHeight="1">
      <c r="A3" s="453" t="s">
        <v>178</v>
      </c>
      <c r="B3" s="457" t="s">
        <v>179</v>
      </c>
      <c r="C3" s="453" t="s">
        <v>180</v>
      </c>
      <c r="D3" s="461" t="s">
        <v>181</v>
      </c>
      <c r="E3" s="463" t="s">
        <v>182</v>
      </c>
      <c r="F3" s="463"/>
      <c r="G3" s="457" t="s">
        <v>183</v>
      </c>
      <c r="H3" s="457" t="s">
        <v>184</v>
      </c>
    </row>
    <row r="4" spans="1:8" s="97" customFormat="1" ht="24.75" customHeight="1">
      <c r="A4" s="454"/>
      <c r="B4" s="454"/>
      <c r="C4" s="454"/>
      <c r="D4" s="462"/>
      <c r="E4" s="177" t="s">
        <v>185</v>
      </c>
      <c r="F4" s="177" t="s">
        <v>186</v>
      </c>
      <c r="G4" s="454"/>
      <c r="H4" s="454"/>
    </row>
    <row r="5" spans="1:8" s="78" customFormat="1" ht="49.5" customHeight="1">
      <c r="A5" s="460" t="s">
        <v>187</v>
      </c>
      <c r="B5" s="460"/>
      <c r="C5" s="460"/>
      <c r="D5" s="460"/>
      <c r="E5" s="460"/>
      <c r="F5" s="460"/>
      <c r="G5" s="460"/>
      <c r="H5" s="460"/>
    </row>
    <row r="6" spans="1:8" s="78" customFormat="1" ht="74.25" customHeight="1">
      <c r="A6" s="98" t="s">
        <v>188</v>
      </c>
      <c r="B6" s="178"/>
      <c r="C6" s="179" t="s">
        <v>193</v>
      </c>
      <c r="D6" s="180" t="s">
        <v>194</v>
      </c>
      <c r="E6" s="181">
        <v>2</v>
      </c>
      <c r="F6" s="182">
        <v>228000</v>
      </c>
      <c r="G6" s="183">
        <v>0.7</v>
      </c>
      <c r="H6" s="184">
        <f>1*G6</f>
        <v>0.7</v>
      </c>
    </row>
    <row r="7" spans="1:8" s="78" customFormat="1" ht="74.25" customHeight="1">
      <c r="A7" s="98" t="s">
        <v>188</v>
      </c>
      <c r="B7" s="178"/>
      <c r="C7" s="179"/>
      <c r="D7" s="180"/>
      <c r="E7" s="181"/>
      <c r="F7" s="182"/>
      <c r="G7" s="183"/>
      <c r="H7" s="184"/>
    </row>
    <row r="8" spans="1:8" s="78" customFormat="1" ht="74.25" customHeight="1">
      <c r="A8" s="98" t="s">
        <v>188</v>
      </c>
      <c r="B8" s="178"/>
      <c r="C8" s="179"/>
      <c r="D8" s="180"/>
      <c r="E8" s="181"/>
      <c r="F8" s="182"/>
      <c r="G8" s="183"/>
      <c r="H8" s="184"/>
    </row>
    <row r="9" spans="1:8" s="78" customFormat="1" ht="74.25" customHeight="1">
      <c r="A9" s="98" t="s">
        <v>188</v>
      </c>
      <c r="B9" s="178"/>
      <c r="C9" s="179"/>
      <c r="D9" s="180"/>
      <c r="E9" s="181"/>
      <c r="F9" s="182"/>
      <c r="G9" s="183"/>
      <c r="H9" s="184"/>
    </row>
    <row r="10" spans="1:8" s="78" customFormat="1" ht="74.25" customHeight="1">
      <c r="A10" s="98" t="s">
        <v>188</v>
      </c>
      <c r="B10" s="178"/>
      <c r="C10" s="179"/>
      <c r="D10" s="180"/>
      <c r="E10" s="181"/>
      <c r="F10" s="182"/>
      <c r="G10" s="183"/>
      <c r="H10" s="184"/>
    </row>
    <row r="11" spans="1:8" s="78" customFormat="1" ht="74.25" customHeight="1">
      <c r="A11" s="98" t="s">
        <v>188</v>
      </c>
      <c r="B11" s="178"/>
      <c r="C11" s="179"/>
      <c r="D11" s="180"/>
      <c r="E11" s="181"/>
      <c r="F11" s="182"/>
      <c r="G11" s="183"/>
      <c r="H11" s="184"/>
    </row>
    <row r="12" spans="1:8" s="78" customFormat="1" ht="74.25" customHeight="1">
      <c r="A12" s="98" t="s">
        <v>188</v>
      </c>
      <c r="B12" s="178"/>
      <c r="C12" s="179"/>
      <c r="D12" s="180"/>
      <c r="E12" s="181"/>
      <c r="F12" s="182"/>
      <c r="G12" s="183"/>
      <c r="H12" s="184"/>
    </row>
    <row r="13" spans="1:8" s="78" customFormat="1" ht="74.25" customHeight="1">
      <c r="A13" s="98" t="s">
        <v>188</v>
      </c>
      <c r="B13" s="178"/>
      <c r="C13" s="179"/>
      <c r="D13" s="180"/>
      <c r="E13" s="181"/>
      <c r="F13" s="182"/>
      <c r="G13" s="183"/>
      <c r="H13" s="184"/>
    </row>
    <row r="14" spans="1:8" s="78" customFormat="1" ht="49.5" customHeight="1">
      <c r="A14" s="460" t="s">
        <v>189</v>
      </c>
      <c r="B14" s="460"/>
      <c r="C14" s="460"/>
      <c r="D14" s="460"/>
      <c r="E14" s="460"/>
      <c r="F14" s="460"/>
      <c r="G14" s="460"/>
      <c r="H14" s="460"/>
    </row>
    <row r="15" spans="1:8" s="78" customFormat="1" ht="76.5" customHeight="1">
      <c r="A15" s="98" t="s">
        <v>190</v>
      </c>
      <c r="B15" s="178"/>
      <c r="C15" s="179" t="s">
        <v>191</v>
      </c>
      <c r="D15" s="180" t="s">
        <v>195</v>
      </c>
      <c r="E15" s="185">
        <v>2</v>
      </c>
      <c r="F15" s="182">
        <v>383958</v>
      </c>
      <c r="G15" s="183">
        <v>0.7</v>
      </c>
      <c r="H15" s="186">
        <f>0.6*0.8*G15</f>
        <v>0.33599999999999997</v>
      </c>
    </row>
    <row r="16" spans="1:8" s="78" customFormat="1" ht="76.5" customHeight="1">
      <c r="A16" s="98"/>
      <c r="B16" s="178"/>
      <c r="C16" s="179"/>
      <c r="D16" s="180"/>
      <c r="E16" s="185"/>
      <c r="F16" s="182"/>
      <c r="G16" s="183"/>
      <c r="H16" s="186"/>
    </row>
    <row r="17" spans="1:8" s="78" customFormat="1" ht="76.5" customHeight="1">
      <c r="A17" s="98"/>
      <c r="B17" s="178"/>
      <c r="C17" s="179"/>
      <c r="D17" s="180"/>
      <c r="E17" s="185"/>
      <c r="F17" s="182"/>
      <c r="G17" s="183"/>
      <c r="H17" s="186"/>
    </row>
    <row r="18" spans="1:8" s="78" customFormat="1" ht="76.5" customHeight="1">
      <c r="A18" s="98"/>
      <c r="B18" s="178"/>
      <c r="C18" s="179"/>
      <c r="D18" s="180"/>
      <c r="E18" s="185"/>
      <c r="F18" s="182"/>
      <c r="G18" s="183"/>
      <c r="H18" s="186"/>
    </row>
    <row r="19" spans="1:8" ht="75.75" customHeight="1" thickBot="1">
      <c r="A19" s="51" t="s">
        <v>85</v>
      </c>
      <c r="B19" s="71"/>
      <c r="C19" s="71"/>
      <c r="D19" s="71"/>
      <c r="E19" s="110"/>
      <c r="F19" s="110"/>
      <c r="G19" s="112"/>
      <c r="H19" s="187">
        <f>SUM(H6:H13,H15:H18)</f>
        <v>1.036</v>
      </c>
    </row>
    <row r="20" spans="1:8" ht="75.75" customHeight="1" thickBot="1">
      <c r="A20" s="6"/>
      <c r="B20" s="6"/>
      <c r="C20" s="6"/>
      <c r="D20" s="6"/>
      <c r="E20" s="6"/>
      <c r="F20" s="188"/>
      <c r="G20" s="189" t="s">
        <v>192</v>
      </c>
      <c r="H20" s="113">
        <f>IF(H19&gt;=3,3,H19)</f>
        <v>1.036</v>
      </c>
    </row>
    <row r="21" spans="1:8" ht="8.25" customHeight="1">
      <c r="A21" s="72"/>
    </row>
    <row r="22" spans="1:8" s="160" customFormat="1">
      <c r="A22" s="280" t="s">
        <v>390</v>
      </c>
      <c r="B22" s="279"/>
      <c r="C22" s="279"/>
      <c r="D22" s="279"/>
      <c r="E22" s="279"/>
      <c r="F22" s="279"/>
      <c r="G22" s="278"/>
      <c r="H22" s="278"/>
    </row>
    <row r="23" spans="1:8" s="160" customFormat="1">
      <c r="A23" s="280" t="s">
        <v>391</v>
      </c>
      <c r="B23" s="279"/>
      <c r="C23" s="279"/>
      <c r="D23" s="279"/>
      <c r="E23" s="279"/>
      <c r="F23" s="279"/>
      <c r="G23" s="278"/>
      <c r="H23" s="278"/>
    </row>
    <row r="24" spans="1:8">
      <c r="A24" s="280" t="s">
        <v>392</v>
      </c>
      <c r="B24" s="279"/>
      <c r="C24" s="279"/>
      <c r="D24" s="279"/>
      <c r="E24" s="279"/>
      <c r="F24" s="279"/>
      <c r="G24" s="278"/>
      <c r="H24" s="278"/>
    </row>
    <row r="25" spans="1:8">
      <c r="A25" s="280" t="s">
        <v>393</v>
      </c>
      <c r="B25" s="279"/>
      <c r="C25" s="279"/>
      <c r="D25" s="279"/>
      <c r="E25" s="279"/>
      <c r="F25" s="279"/>
      <c r="G25" s="278"/>
      <c r="H25" s="278"/>
    </row>
    <row r="26" spans="1:8">
      <c r="A26" s="280" t="s">
        <v>394</v>
      </c>
      <c r="B26" s="279"/>
      <c r="C26" s="279"/>
      <c r="D26" s="279"/>
      <c r="E26" s="279"/>
      <c r="F26" s="279"/>
      <c r="G26" s="278"/>
      <c r="H26" s="278"/>
    </row>
    <row r="27" spans="1:8">
      <c r="A27" s="282" t="s">
        <v>395</v>
      </c>
      <c r="B27" s="282"/>
      <c r="C27" s="282"/>
      <c r="D27" s="282"/>
      <c r="E27" s="282"/>
      <c r="F27" s="282"/>
      <c r="G27" s="281"/>
      <c r="H27" s="281"/>
    </row>
    <row r="28" spans="1:8">
      <c r="A28" s="282" t="s">
        <v>396</v>
      </c>
      <c r="B28" s="282"/>
      <c r="C28" s="282"/>
      <c r="D28" s="282"/>
      <c r="E28" s="282"/>
      <c r="F28" s="282"/>
      <c r="G28" s="281"/>
      <c r="H28" s="281"/>
    </row>
    <row r="29" spans="1:8">
      <c r="A29" s="283" t="s">
        <v>389</v>
      </c>
      <c r="B29" s="284"/>
      <c r="C29" s="284"/>
      <c r="D29" s="284"/>
      <c r="E29" s="284"/>
      <c r="F29" s="284"/>
      <c r="G29" s="284"/>
      <c r="H29" s="284"/>
    </row>
    <row r="30" spans="1:8">
      <c r="A30" s="208" t="s">
        <v>397</v>
      </c>
      <c r="B30"/>
      <c r="C30"/>
      <c r="D30"/>
      <c r="E30"/>
      <c r="F30"/>
      <c r="G30"/>
      <c r="H30"/>
    </row>
    <row r="31" spans="1:8">
      <c r="F31" s="52"/>
      <c r="H31" s="13"/>
    </row>
  </sheetData>
  <mergeCells count="10">
    <mergeCell ref="A14:H14"/>
    <mergeCell ref="A1:H1"/>
    <mergeCell ref="A3:A4"/>
    <mergeCell ref="B3:B4"/>
    <mergeCell ref="C3:C4"/>
    <mergeCell ref="D3:D4"/>
    <mergeCell ref="G3:G4"/>
    <mergeCell ref="E3:F3"/>
    <mergeCell ref="H3:H4"/>
    <mergeCell ref="A5:H5"/>
  </mergeCells>
  <phoneticPr fontId="3" type="noConversion"/>
  <printOptions horizontalCentered="1"/>
  <pageMargins left="0.51181102362204722" right="0.51181102362204722" top="0.55118110236220474" bottom="0.55118110236220474" header="0.51181102362204722" footer="0.51181102362204722"/>
  <pageSetup paperSize="9" orientation="portrait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53"/>
  </sheetPr>
  <dimension ref="A1:I32"/>
  <sheetViews>
    <sheetView topLeftCell="A10" zoomScaleNormal="100" workbookViewId="0">
      <selection activeCell="K27" sqref="K27"/>
    </sheetView>
  </sheetViews>
  <sheetFormatPr defaultRowHeight="13.5"/>
  <cols>
    <col min="1" max="1" width="6.33203125" customWidth="1"/>
    <col min="2" max="2" width="4.21875" customWidth="1"/>
    <col min="3" max="3" width="7.88671875" customWidth="1"/>
    <col min="4" max="4" width="24.109375" customWidth="1"/>
    <col min="5" max="5" width="15.21875" customWidth="1"/>
    <col min="6" max="6" width="4.5546875" customWidth="1"/>
    <col min="7" max="7" width="5.44140625" customWidth="1"/>
    <col min="8" max="8" width="6.21875" customWidth="1"/>
    <col min="9" max="9" width="7.21875" customWidth="1"/>
  </cols>
  <sheetData>
    <row r="1" spans="1:9" ht="26.25" customHeight="1"/>
    <row r="2" spans="1:9" ht="26.25" customHeight="1">
      <c r="A2" s="466" t="s">
        <v>425</v>
      </c>
      <c r="B2" s="466"/>
      <c r="C2" s="466"/>
      <c r="D2" s="466"/>
      <c r="E2" s="466"/>
      <c r="F2" s="466"/>
      <c r="G2" s="466"/>
      <c r="H2" s="466"/>
    </row>
    <row r="3" spans="1:9" ht="26.25" customHeight="1">
      <c r="A3" s="12"/>
      <c r="B3" s="12"/>
      <c r="C3" s="12"/>
      <c r="D3" s="12"/>
      <c r="E3" s="12"/>
      <c r="F3" s="12"/>
      <c r="G3" s="12"/>
      <c r="H3" s="12"/>
    </row>
    <row r="4" spans="1:9" ht="26.25" customHeight="1">
      <c r="A4" s="285" t="s">
        <v>414</v>
      </c>
      <c r="B4" s="48" t="s">
        <v>61</v>
      </c>
      <c r="C4" s="48" t="s">
        <v>78</v>
      </c>
      <c r="D4" s="42" t="s">
        <v>43</v>
      </c>
      <c r="E4" s="42" t="s">
        <v>11</v>
      </c>
      <c r="F4" s="48" t="s">
        <v>12</v>
      </c>
      <c r="G4" s="48" t="s">
        <v>13</v>
      </c>
      <c r="H4" s="48" t="s">
        <v>14</v>
      </c>
      <c r="I4" s="49" t="s">
        <v>1</v>
      </c>
    </row>
    <row r="5" spans="1:9" ht="33.75" customHeight="1">
      <c r="A5" s="467" t="str">
        <f>'4.참여기술인배치표'!D7</f>
        <v>사책</v>
      </c>
      <c r="B5" s="470" t="s">
        <v>410</v>
      </c>
      <c r="C5" s="467"/>
      <c r="D5" s="44"/>
      <c r="E5" s="44"/>
      <c r="F5" s="44"/>
      <c r="G5" s="42">
        <v>0.3</v>
      </c>
      <c r="H5" s="42">
        <f t="shared" ref="H5:H16" si="0">F5*G5</f>
        <v>0</v>
      </c>
      <c r="I5" s="42"/>
    </row>
    <row r="6" spans="1:9" ht="33.75" customHeight="1">
      <c r="A6" s="468"/>
      <c r="B6" s="468"/>
      <c r="C6" s="468"/>
      <c r="D6" s="44"/>
      <c r="E6" s="44"/>
      <c r="F6" s="44"/>
      <c r="G6" s="42">
        <v>0.3</v>
      </c>
      <c r="H6" s="42">
        <f t="shared" si="0"/>
        <v>0</v>
      </c>
      <c r="I6" s="42"/>
    </row>
    <row r="7" spans="1:9" ht="33.75" customHeight="1">
      <c r="A7" s="468"/>
      <c r="B7" s="468"/>
      <c r="C7" s="468"/>
      <c r="D7" s="44"/>
      <c r="E7" s="44"/>
      <c r="F7" s="44"/>
      <c r="G7" s="42">
        <v>0.3</v>
      </c>
      <c r="H7" s="42">
        <f t="shared" si="0"/>
        <v>0</v>
      </c>
      <c r="I7" s="42"/>
    </row>
    <row r="8" spans="1:9" ht="33.75" customHeight="1">
      <c r="A8" s="469"/>
      <c r="B8" s="469"/>
      <c r="C8" s="469"/>
      <c r="D8" s="44"/>
      <c r="E8" s="44"/>
      <c r="F8" s="44"/>
      <c r="G8" s="42">
        <v>0.3</v>
      </c>
      <c r="H8" s="42">
        <f t="shared" si="0"/>
        <v>0</v>
      </c>
      <c r="I8" s="42"/>
    </row>
    <row r="9" spans="1:9" ht="26.25" customHeight="1">
      <c r="A9" s="470" t="s">
        <v>365</v>
      </c>
      <c r="B9" s="470" t="s">
        <v>411</v>
      </c>
      <c r="C9" s="131"/>
      <c r="D9" s="44"/>
      <c r="E9" s="44"/>
      <c r="F9" s="44"/>
      <c r="G9" s="42">
        <v>0.4</v>
      </c>
      <c r="H9" s="42">
        <f t="shared" si="0"/>
        <v>0</v>
      </c>
      <c r="I9" s="42"/>
    </row>
    <row r="10" spans="1:9" ht="26.25" customHeight="1">
      <c r="A10" s="468"/>
      <c r="B10" s="468"/>
      <c r="C10" s="131"/>
      <c r="D10" s="44"/>
      <c r="E10" s="44"/>
      <c r="F10" s="44"/>
      <c r="G10" s="42">
        <v>0.4</v>
      </c>
      <c r="H10" s="42">
        <f t="shared" si="0"/>
        <v>0</v>
      </c>
      <c r="I10" s="42"/>
    </row>
    <row r="11" spans="1:9" ht="26.25" customHeight="1">
      <c r="A11" s="468"/>
      <c r="B11" s="468"/>
      <c r="C11" s="131"/>
      <c r="D11" s="44"/>
      <c r="E11" s="44"/>
      <c r="F11" s="44"/>
      <c r="G11" s="42">
        <v>0.4</v>
      </c>
      <c r="H11" s="42">
        <f t="shared" si="0"/>
        <v>0</v>
      </c>
      <c r="I11" s="42"/>
    </row>
    <row r="12" spans="1:9" ht="26.25" customHeight="1">
      <c r="A12" s="468"/>
      <c r="B12" s="468"/>
      <c r="C12" s="131"/>
      <c r="D12" s="44"/>
      <c r="E12" s="44"/>
      <c r="F12" s="44"/>
      <c r="G12" s="42"/>
      <c r="H12" s="42"/>
      <c r="I12" s="42"/>
    </row>
    <row r="13" spans="1:9" ht="26.25" customHeight="1">
      <c r="A13" s="469"/>
      <c r="B13" s="469"/>
      <c r="C13" s="131"/>
      <c r="D13" s="44"/>
      <c r="E13" s="44"/>
      <c r="F13" s="44"/>
      <c r="G13" s="42"/>
      <c r="H13" s="42"/>
      <c r="I13" s="42"/>
    </row>
    <row r="14" spans="1:9" ht="20.25" customHeight="1">
      <c r="A14" s="470" t="s">
        <v>369</v>
      </c>
      <c r="B14" s="470" t="s">
        <v>412</v>
      </c>
      <c r="C14" s="48"/>
      <c r="D14" s="44"/>
      <c r="E14" s="44"/>
      <c r="F14" s="44"/>
      <c r="G14" s="42">
        <v>0.2</v>
      </c>
      <c r="H14" s="42">
        <f t="shared" si="0"/>
        <v>0</v>
      </c>
      <c r="I14" s="42"/>
    </row>
    <row r="15" spans="1:9" ht="20.25" customHeight="1">
      <c r="A15" s="468"/>
      <c r="B15" s="468"/>
      <c r="C15" s="48"/>
      <c r="D15" s="44"/>
      <c r="E15" s="44"/>
      <c r="F15" s="44"/>
      <c r="G15" s="42">
        <v>0.2</v>
      </c>
      <c r="H15" s="42">
        <f t="shared" si="0"/>
        <v>0</v>
      </c>
      <c r="I15" s="42"/>
    </row>
    <row r="16" spans="1:9" ht="20.25" customHeight="1">
      <c r="A16" s="468"/>
      <c r="B16" s="468"/>
      <c r="C16" s="48"/>
      <c r="D16" s="44"/>
      <c r="E16" s="44"/>
      <c r="F16" s="44"/>
      <c r="G16" s="42">
        <v>0.2</v>
      </c>
      <c r="H16" s="42">
        <f t="shared" si="0"/>
        <v>0</v>
      </c>
      <c r="I16" s="42"/>
    </row>
    <row r="17" spans="1:9" ht="20.25" customHeight="1">
      <c r="A17" s="468"/>
      <c r="B17" s="468"/>
      <c r="C17" s="48"/>
      <c r="D17" s="44"/>
      <c r="E17" s="44"/>
      <c r="F17" s="44"/>
      <c r="G17" s="42"/>
      <c r="H17" s="42"/>
      <c r="I17" s="42"/>
    </row>
    <row r="18" spans="1:9" ht="20.25" customHeight="1">
      <c r="A18" s="468"/>
      <c r="B18" s="468"/>
      <c r="C18" s="48"/>
      <c r="D18" s="44"/>
      <c r="E18" s="44"/>
      <c r="F18" s="44"/>
      <c r="G18" s="42"/>
      <c r="H18" s="42"/>
      <c r="I18" s="42"/>
    </row>
    <row r="19" spans="1:9" ht="20.25" customHeight="1">
      <c r="A19" s="468"/>
      <c r="B19" s="468"/>
      <c r="C19" s="48"/>
      <c r="D19" s="44"/>
      <c r="E19" s="44"/>
      <c r="F19" s="44"/>
      <c r="G19" s="42"/>
      <c r="H19" s="42"/>
      <c r="I19" s="42"/>
    </row>
    <row r="20" spans="1:9" ht="20.25" customHeight="1">
      <c r="A20" s="468"/>
      <c r="B20" s="468"/>
      <c r="C20" s="48"/>
      <c r="D20" s="44"/>
      <c r="E20" s="44"/>
      <c r="F20" s="44"/>
      <c r="G20" s="42"/>
      <c r="H20" s="42"/>
      <c r="I20" s="42"/>
    </row>
    <row r="21" spans="1:9" ht="20.25" customHeight="1">
      <c r="A21" s="469"/>
      <c r="B21" s="469"/>
      <c r="C21" s="48"/>
      <c r="D21" s="44"/>
      <c r="E21" s="44"/>
      <c r="F21" s="44"/>
      <c r="G21" s="42"/>
      <c r="H21" s="42"/>
      <c r="I21" s="42"/>
    </row>
    <row r="22" spans="1:9" ht="20.25" customHeight="1">
      <c r="A22" s="470" t="s">
        <v>415</v>
      </c>
      <c r="B22" s="470" t="s">
        <v>413</v>
      </c>
      <c r="C22" s="48"/>
      <c r="D22" s="44"/>
      <c r="E22" s="44"/>
      <c r="F22" s="44"/>
      <c r="G22" s="42">
        <v>0.1</v>
      </c>
      <c r="H22" s="42">
        <f>F22*G22</f>
        <v>0</v>
      </c>
      <c r="I22" s="42"/>
    </row>
    <row r="23" spans="1:9" ht="20.25" customHeight="1">
      <c r="A23" s="468"/>
      <c r="B23" s="468"/>
      <c r="C23" s="48"/>
      <c r="D23" s="44"/>
      <c r="E23" s="44"/>
      <c r="F23" s="44"/>
      <c r="G23" s="42">
        <v>0.1</v>
      </c>
      <c r="H23" s="42">
        <f>F23*G23</f>
        <v>0</v>
      </c>
      <c r="I23" s="42"/>
    </row>
    <row r="24" spans="1:9" ht="20.25" customHeight="1">
      <c r="A24" s="468"/>
      <c r="B24" s="468"/>
      <c r="C24" s="48"/>
      <c r="D24" s="44"/>
      <c r="E24" s="44"/>
      <c r="F24" s="44"/>
      <c r="G24" s="42">
        <v>0.1</v>
      </c>
      <c r="H24" s="42">
        <f>F24*G24</f>
        <v>0</v>
      </c>
      <c r="I24" s="42"/>
    </row>
    <row r="25" spans="1:9" ht="20.25" customHeight="1">
      <c r="A25" s="468"/>
      <c r="B25" s="468"/>
      <c r="C25" s="48"/>
      <c r="D25" s="44"/>
      <c r="E25" s="44"/>
      <c r="F25" s="44"/>
      <c r="G25" s="42"/>
      <c r="H25" s="42"/>
      <c r="I25" s="42"/>
    </row>
    <row r="26" spans="1:9" ht="20.25" customHeight="1">
      <c r="A26" s="469"/>
      <c r="B26" s="469"/>
      <c r="C26" s="48"/>
      <c r="D26" s="44"/>
      <c r="E26" s="44"/>
      <c r="F26" s="44"/>
      <c r="G26" s="42"/>
      <c r="H26" s="42"/>
      <c r="I26" s="42"/>
    </row>
    <row r="27" spans="1:9" ht="26.25" customHeight="1">
      <c r="A27" s="44" t="s">
        <v>14</v>
      </c>
      <c r="B27" s="44"/>
      <c r="C27" s="44"/>
      <c r="D27" s="42"/>
      <c r="E27" s="42"/>
      <c r="F27" s="42"/>
      <c r="G27" s="42"/>
      <c r="H27" s="42">
        <f>SUM(H5:H26)</f>
        <v>0</v>
      </c>
      <c r="I27" s="155">
        <f>10-H27</f>
        <v>10</v>
      </c>
    </row>
    <row r="28" spans="1:9" s="162" customFormat="1" ht="11.25">
      <c r="A28" s="471"/>
      <c r="B28" s="471"/>
      <c r="C28" s="471"/>
      <c r="D28" s="471"/>
      <c r="E28" s="471"/>
      <c r="F28" s="471"/>
      <c r="G28" s="471"/>
      <c r="H28" s="471"/>
      <c r="I28" s="471"/>
    </row>
    <row r="29" spans="1:9" s="163" customFormat="1" ht="42.75" customHeight="1">
      <c r="A29" s="464" t="s">
        <v>475</v>
      </c>
      <c r="B29" s="465"/>
      <c r="C29" s="465"/>
      <c r="D29" s="465"/>
      <c r="E29" s="465"/>
      <c r="F29" s="465"/>
      <c r="G29" s="465"/>
      <c r="H29" s="465"/>
      <c r="I29" s="465"/>
    </row>
    <row r="30" spans="1:9" ht="24" customHeight="1">
      <c r="A30" s="302" t="s">
        <v>426</v>
      </c>
      <c r="B30" s="303"/>
      <c r="C30" s="303"/>
      <c r="D30" s="303"/>
      <c r="E30" s="304"/>
      <c r="F30" s="304"/>
      <c r="G30" s="304"/>
      <c r="H30" s="304"/>
      <c r="I30" s="304"/>
    </row>
    <row r="31" spans="1:9" ht="24" customHeight="1">
      <c r="A31" s="292" t="s">
        <v>473</v>
      </c>
      <c r="B31" s="293"/>
      <c r="C31" s="293"/>
      <c r="D31" s="293"/>
      <c r="E31" s="294"/>
      <c r="F31" s="293"/>
      <c r="G31" s="293"/>
      <c r="H31" s="293"/>
      <c r="I31" s="293"/>
    </row>
    <row r="32" spans="1:9" ht="24" customHeight="1">
      <c r="A32" s="292" t="s">
        <v>474</v>
      </c>
      <c r="B32" s="293"/>
      <c r="C32" s="293"/>
      <c r="D32" s="293"/>
      <c r="E32" s="293"/>
      <c r="F32" s="293"/>
      <c r="G32" s="293"/>
      <c r="H32" s="293"/>
      <c r="I32" s="293"/>
    </row>
  </sheetData>
  <mergeCells count="12">
    <mergeCell ref="A29:I29"/>
    <mergeCell ref="A2:H2"/>
    <mergeCell ref="A5:A8"/>
    <mergeCell ref="A14:A21"/>
    <mergeCell ref="B5:B8"/>
    <mergeCell ref="B14:B21"/>
    <mergeCell ref="C5:C8"/>
    <mergeCell ref="A22:A26"/>
    <mergeCell ref="B22:B26"/>
    <mergeCell ref="A9:A13"/>
    <mergeCell ref="B9:B13"/>
    <mergeCell ref="A28:I28"/>
  </mergeCells>
  <phoneticPr fontId="3" type="noConversion"/>
  <printOptions horizontalCentered="1"/>
  <pageMargins left="0.33" right="0.28000000000000003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53"/>
  </sheetPr>
  <dimension ref="A1:G29"/>
  <sheetViews>
    <sheetView view="pageBreakPreview" zoomScaleNormal="100" zoomScaleSheetLayoutView="100" workbookViewId="0">
      <selection activeCell="H2" sqref="H2"/>
    </sheetView>
  </sheetViews>
  <sheetFormatPr defaultRowHeight="13.5"/>
  <cols>
    <col min="1" max="1" width="18.5546875" customWidth="1"/>
    <col min="2" max="2" width="15.77734375" customWidth="1"/>
    <col min="3" max="3" width="2.33203125" customWidth="1"/>
    <col min="4" max="4" width="15.77734375" customWidth="1"/>
    <col min="5" max="5" width="13.6640625" customWidth="1"/>
    <col min="6" max="6" width="16.6640625" customWidth="1"/>
    <col min="7" max="7" width="10.44140625" customWidth="1"/>
  </cols>
  <sheetData>
    <row r="1" spans="1:7" ht="37.5" customHeight="1">
      <c r="A1" s="481" t="s">
        <v>459</v>
      </c>
      <c r="B1" s="481"/>
      <c r="C1" s="481"/>
      <c r="D1" s="481"/>
      <c r="E1" s="481"/>
      <c r="F1" s="481"/>
      <c r="G1" s="297"/>
    </row>
    <row r="2" spans="1:7" ht="26.25" customHeight="1">
      <c r="A2" s="13"/>
      <c r="B2" s="13"/>
      <c r="C2" s="13"/>
      <c r="D2" s="13"/>
      <c r="E2" s="13"/>
      <c r="F2" s="13"/>
      <c r="G2" s="13"/>
    </row>
    <row r="3" spans="1:7" ht="50.1" customHeight="1">
      <c r="A3" s="11" t="s">
        <v>10</v>
      </c>
      <c r="B3" s="480" t="s">
        <v>464</v>
      </c>
      <c r="C3" s="480"/>
      <c r="D3" s="480"/>
      <c r="E3" s="480"/>
      <c r="F3" s="480"/>
      <c r="G3" s="13"/>
    </row>
    <row r="4" spans="1:7" ht="50.1" customHeight="1">
      <c r="A4" s="11" t="s">
        <v>443</v>
      </c>
      <c r="B4" s="480" t="s">
        <v>448</v>
      </c>
      <c r="C4" s="480"/>
      <c r="D4" s="480"/>
      <c r="E4" s="11" t="s">
        <v>441</v>
      </c>
      <c r="F4" s="11" t="s">
        <v>447</v>
      </c>
      <c r="G4" s="13"/>
    </row>
    <row r="5" spans="1:7" ht="50.1" customHeight="1">
      <c r="A5" s="11" t="s">
        <v>442</v>
      </c>
      <c r="B5" s="409" t="s">
        <v>446</v>
      </c>
      <c r="C5" s="410"/>
      <c r="D5" s="410"/>
      <c r="E5" s="410"/>
      <c r="F5" s="413"/>
      <c r="G5" s="13"/>
    </row>
    <row r="6" spans="1:7" ht="50.1" customHeight="1" thickBot="1">
      <c r="A6" s="11" t="s">
        <v>11</v>
      </c>
      <c r="B6" s="295">
        <v>42869</v>
      </c>
      <c r="C6" s="290" t="s">
        <v>445</v>
      </c>
      <c r="D6" s="255">
        <v>44126</v>
      </c>
      <c r="E6" s="296" t="s">
        <v>449</v>
      </c>
      <c r="F6" s="298">
        <f>'1.평가서표지'!C17</f>
        <v>46023</v>
      </c>
      <c r="G6" s="13"/>
    </row>
    <row r="7" spans="1:7" ht="50.1" customHeight="1" thickTop="1" thickBot="1">
      <c r="A7" s="11" t="s">
        <v>444</v>
      </c>
      <c r="B7" s="295">
        <v>43753</v>
      </c>
      <c r="C7" s="290" t="s">
        <v>445</v>
      </c>
      <c r="D7" s="291" t="s">
        <v>467</v>
      </c>
      <c r="E7" s="289" t="s">
        <v>450</v>
      </c>
      <c r="F7" s="299" t="s">
        <v>463</v>
      </c>
      <c r="G7" s="13"/>
    </row>
    <row r="8" spans="1:7" ht="50.1" customHeight="1" thickTop="1">
      <c r="A8" s="296" t="s">
        <v>462</v>
      </c>
      <c r="B8" s="477" t="s">
        <v>460</v>
      </c>
      <c r="C8" s="478"/>
      <c r="D8" s="479"/>
      <c r="E8" s="300" t="s">
        <v>461</v>
      </c>
      <c r="F8" s="301" t="s">
        <v>465</v>
      </c>
      <c r="G8" s="13"/>
    </row>
    <row r="9" spans="1:7" ht="50.1" customHeight="1">
      <c r="A9" s="11" t="s">
        <v>453</v>
      </c>
      <c r="B9" s="474" t="s">
        <v>455</v>
      </c>
      <c r="C9" s="475"/>
      <c r="D9" s="475"/>
      <c r="E9" s="475"/>
      <c r="F9" s="476"/>
    </row>
    <row r="10" spans="1:7" ht="50.1" customHeight="1">
      <c r="A10" s="11" t="s">
        <v>454</v>
      </c>
      <c r="B10" s="409" t="s">
        <v>457</v>
      </c>
      <c r="C10" s="410"/>
      <c r="D10" s="413"/>
      <c r="E10" s="11" t="s">
        <v>456</v>
      </c>
      <c r="F10" s="11" t="s">
        <v>458</v>
      </c>
    </row>
    <row r="11" spans="1:7" ht="37.5" customHeight="1">
      <c r="A11" s="13"/>
      <c r="B11" s="13"/>
      <c r="C11" s="13"/>
      <c r="D11" s="13"/>
      <c r="E11" s="13"/>
      <c r="F11" s="13"/>
    </row>
    <row r="12" spans="1:7" ht="20.25" customHeight="1">
      <c r="A12" s="482" t="s">
        <v>469</v>
      </c>
      <c r="B12" s="482"/>
      <c r="C12" s="482"/>
      <c r="D12" s="482"/>
      <c r="E12" s="482"/>
      <c r="F12" s="482"/>
    </row>
    <row r="13" spans="1:7" ht="20.25" customHeight="1"/>
    <row r="14" spans="1:7" ht="20.25" customHeight="1">
      <c r="A14" s="13" t="s">
        <v>452</v>
      </c>
    </row>
    <row r="15" spans="1:7" ht="20.25" customHeight="1"/>
    <row r="16" spans="1:7" ht="20.25" customHeight="1">
      <c r="A16" s="52"/>
      <c r="B16" s="52"/>
      <c r="C16" s="52"/>
      <c r="D16" s="52"/>
      <c r="E16" s="52"/>
      <c r="F16" s="52"/>
    </row>
    <row r="17" spans="1:6" ht="20.25" customHeight="1">
      <c r="A17" s="473" t="s">
        <v>468</v>
      </c>
      <c r="B17" s="473"/>
      <c r="C17" s="473"/>
      <c r="D17" s="473"/>
      <c r="E17" s="473"/>
      <c r="F17" s="473"/>
    </row>
    <row r="18" spans="1:6" ht="20.25" customHeight="1"/>
    <row r="19" spans="1:6" ht="36.75" customHeight="1">
      <c r="A19" s="472" t="s">
        <v>451</v>
      </c>
      <c r="B19" s="472"/>
      <c r="C19" s="472"/>
      <c r="D19" s="472"/>
      <c r="E19" s="472"/>
      <c r="F19" s="472"/>
    </row>
    <row r="20" spans="1:6" ht="20.25" customHeight="1"/>
    <row r="21" spans="1:6" ht="20.25" customHeight="1">
      <c r="A21" s="292" t="s">
        <v>466</v>
      </c>
    </row>
    <row r="22" spans="1:6" ht="20.25" customHeight="1">
      <c r="A22" s="292"/>
    </row>
    <row r="23" spans="1:6" ht="20.25" customHeight="1"/>
    <row r="24" spans="1:6" ht="20.25" customHeight="1"/>
    <row r="25" spans="1:6" ht="20.25" customHeight="1"/>
    <row r="26" spans="1:6" ht="26.25" customHeight="1"/>
    <row r="27" spans="1:6" s="162" customFormat="1" ht="11.25"/>
    <row r="28" spans="1:6" s="163" customFormat="1" ht="42.75" customHeight="1"/>
    <row r="29" spans="1:6" ht="24" customHeight="1"/>
  </sheetData>
  <mergeCells count="10">
    <mergeCell ref="B3:F3"/>
    <mergeCell ref="B4:D4"/>
    <mergeCell ref="B5:F5"/>
    <mergeCell ref="A1:F1"/>
    <mergeCell ref="A12:F12"/>
    <mergeCell ref="A19:F19"/>
    <mergeCell ref="A17:F17"/>
    <mergeCell ref="B10:D10"/>
    <mergeCell ref="B9:F9"/>
    <mergeCell ref="B8:D8"/>
  </mergeCells>
  <phoneticPr fontId="3" type="noConversion"/>
  <printOptions horizontalCentered="1"/>
  <pageMargins left="0.33" right="0.28000000000000003" top="0.98425196850393704" bottom="0.98425196850393704" header="0.51181102362204722" footer="0.51181102362204722"/>
  <pageSetup paperSize="9" orientation="portrait" r:id="rId1"/>
  <headerFooter alignWithMargins="0"/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50"/>
  </sheetPr>
  <dimension ref="A1:P26"/>
  <sheetViews>
    <sheetView tabSelected="1" zoomScaleNormal="100" zoomScaleSheetLayoutView="100" workbookViewId="0">
      <selection activeCell="S7" sqref="S7"/>
    </sheetView>
  </sheetViews>
  <sheetFormatPr defaultRowHeight="13.5"/>
  <cols>
    <col min="1" max="1" width="2" style="52" customWidth="1"/>
    <col min="2" max="7" width="7.5546875" style="52" customWidth="1"/>
    <col min="8" max="11" width="7.5546875" style="52" bestFit="1" customWidth="1"/>
    <col min="12" max="13" width="7.5546875" style="52" customWidth="1"/>
    <col min="14" max="14" width="14.6640625" style="52" customWidth="1"/>
    <col min="15" max="15" width="17.88671875" style="52" customWidth="1"/>
    <col min="16" max="16" width="10.44140625" style="52" customWidth="1"/>
    <col min="17" max="17" width="6.88671875" style="52" bestFit="1" customWidth="1"/>
    <col min="18" max="16384" width="8.88671875" style="52"/>
  </cols>
  <sheetData>
    <row r="1" spans="1:16" ht="20.25">
      <c r="A1" s="497" t="s">
        <v>478</v>
      </c>
      <c r="B1" s="497"/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</row>
    <row r="2" spans="1:16">
      <c r="A2" s="192"/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2"/>
    </row>
    <row r="3" spans="1:16" ht="20.100000000000001" customHeight="1">
      <c r="A3" s="498"/>
      <c r="B3" s="490" t="s">
        <v>476</v>
      </c>
      <c r="C3" s="491"/>
      <c r="D3" s="491"/>
      <c r="E3" s="491"/>
      <c r="F3" s="491"/>
      <c r="G3" s="491"/>
      <c r="H3" s="491"/>
      <c r="I3" s="491"/>
      <c r="J3" s="491"/>
      <c r="K3" s="491"/>
      <c r="L3" s="491"/>
      <c r="M3" s="491"/>
      <c r="N3" s="491"/>
      <c r="O3" s="499" t="s">
        <v>477</v>
      </c>
      <c r="P3" s="416" t="s">
        <v>1</v>
      </c>
    </row>
    <row r="4" spans="1:16" ht="20.100000000000001" customHeight="1">
      <c r="A4" s="498"/>
      <c r="B4" s="31" t="s">
        <v>273</v>
      </c>
      <c r="C4" s="31" t="s">
        <v>272</v>
      </c>
      <c r="D4" s="31" t="s">
        <v>271</v>
      </c>
      <c r="E4" s="31" t="s">
        <v>270</v>
      </c>
      <c r="F4" s="31" t="s">
        <v>269</v>
      </c>
      <c r="G4" s="31" t="s">
        <v>268</v>
      </c>
      <c r="H4" s="31" t="s">
        <v>261</v>
      </c>
      <c r="I4" s="31" t="s">
        <v>262</v>
      </c>
      <c r="J4" s="31" t="s">
        <v>263</v>
      </c>
      <c r="K4" s="31" t="s">
        <v>264</v>
      </c>
      <c r="L4" s="31" t="s">
        <v>265</v>
      </c>
      <c r="M4" s="31" t="s">
        <v>266</v>
      </c>
      <c r="N4" s="31" t="s">
        <v>507</v>
      </c>
      <c r="O4" s="416"/>
      <c r="P4" s="416"/>
    </row>
    <row r="5" spans="1:16" ht="20.100000000000001" customHeight="1">
      <c r="A5" s="210"/>
      <c r="B5" s="11">
        <v>1</v>
      </c>
      <c r="C5" s="11">
        <v>0</v>
      </c>
      <c r="D5" s="11">
        <v>1</v>
      </c>
      <c r="E5" s="11">
        <v>1</v>
      </c>
      <c r="F5" s="11">
        <v>0</v>
      </c>
      <c r="G5" s="11">
        <v>1</v>
      </c>
      <c r="H5" s="11">
        <v>1</v>
      </c>
      <c r="I5" s="11">
        <v>0</v>
      </c>
      <c r="J5" s="11">
        <v>1</v>
      </c>
      <c r="K5" s="11">
        <v>1</v>
      </c>
      <c r="L5" s="11">
        <v>0</v>
      </c>
      <c r="M5" s="11">
        <v>1</v>
      </c>
      <c r="N5" s="211">
        <f>ROUNDUP(SUM(B5:M5),0)</f>
        <v>8</v>
      </c>
      <c r="O5" s="487">
        <f>N5/N8</f>
        <v>7.6923076923076927E-2</v>
      </c>
      <c r="P5" s="492">
        <v>0.4</v>
      </c>
    </row>
    <row r="6" spans="1:16" ht="20.100000000000001" customHeight="1">
      <c r="A6" s="210"/>
      <c r="B6" s="490" t="s">
        <v>506</v>
      </c>
      <c r="C6" s="491"/>
      <c r="D6" s="491"/>
      <c r="E6" s="491"/>
      <c r="F6" s="491"/>
      <c r="G6" s="491"/>
      <c r="H6" s="491"/>
      <c r="I6" s="491"/>
      <c r="J6" s="491"/>
      <c r="K6" s="491"/>
      <c r="L6" s="491"/>
      <c r="M6" s="491"/>
      <c r="N6" s="491"/>
      <c r="O6" s="488"/>
      <c r="P6" s="493"/>
    </row>
    <row r="7" spans="1:16" ht="20.100000000000001" customHeight="1">
      <c r="A7" s="210"/>
      <c r="B7" s="31" t="s">
        <v>273</v>
      </c>
      <c r="C7" s="31" t="s">
        <v>272</v>
      </c>
      <c r="D7" s="31" t="s">
        <v>271</v>
      </c>
      <c r="E7" s="31" t="s">
        <v>270</v>
      </c>
      <c r="F7" s="31" t="s">
        <v>269</v>
      </c>
      <c r="G7" s="31" t="s">
        <v>268</v>
      </c>
      <c r="H7" s="31" t="s">
        <v>261</v>
      </c>
      <c r="I7" s="31" t="s">
        <v>262</v>
      </c>
      <c r="J7" s="31" t="s">
        <v>263</v>
      </c>
      <c r="K7" s="31" t="s">
        <v>264</v>
      </c>
      <c r="L7" s="31" t="s">
        <v>265</v>
      </c>
      <c r="M7" s="31" t="s">
        <v>266</v>
      </c>
      <c r="N7" s="31" t="s">
        <v>267</v>
      </c>
      <c r="O7" s="488"/>
      <c r="P7" s="493"/>
    </row>
    <row r="8" spans="1:16" ht="20.100000000000001" customHeight="1">
      <c r="A8" s="210"/>
      <c r="B8" s="11">
        <v>103</v>
      </c>
      <c r="C8" s="11">
        <v>104</v>
      </c>
      <c r="D8" s="11">
        <v>103</v>
      </c>
      <c r="E8" s="11">
        <v>103</v>
      </c>
      <c r="F8" s="11">
        <v>103</v>
      </c>
      <c r="G8" s="11">
        <v>103</v>
      </c>
      <c r="H8" s="11">
        <v>103</v>
      </c>
      <c r="I8" s="11">
        <v>103</v>
      </c>
      <c r="J8" s="11">
        <v>103</v>
      </c>
      <c r="K8" s="11">
        <v>103</v>
      </c>
      <c r="L8" s="11">
        <v>104</v>
      </c>
      <c r="M8" s="11">
        <v>105</v>
      </c>
      <c r="N8" s="211">
        <f>ROUNDUP(SUM(B8:M8)/12,0)</f>
        <v>104</v>
      </c>
      <c r="O8" s="489"/>
      <c r="P8" s="494"/>
    </row>
    <row r="9" spans="1:16">
      <c r="A9" s="50"/>
    </row>
    <row r="11" spans="1:16">
      <c r="B11" s="305" t="s">
        <v>508</v>
      </c>
    </row>
    <row r="12" spans="1:16">
      <c r="B12" s="305" t="s">
        <v>523</v>
      </c>
    </row>
    <row r="13" spans="1:16">
      <c r="B13" s="305" t="s">
        <v>509</v>
      </c>
    </row>
    <row r="14" spans="1:16" s="306" customFormat="1">
      <c r="B14" s="305"/>
    </row>
    <row r="15" spans="1:16">
      <c r="B15" s="305" t="s">
        <v>482</v>
      </c>
      <c r="C15" s="305" t="s">
        <v>483</v>
      </c>
    </row>
    <row r="16" spans="1:16">
      <c r="C16" s="305" t="s">
        <v>484</v>
      </c>
    </row>
    <row r="18" spans="2:11">
      <c r="B18" s="13" t="s">
        <v>485</v>
      </c>
    </row>
    <row r="20" spans="2:11" ht="14.25">
      <c r="E20" s="495" t="s">
        <v>510</v>
      </c>
      <c r="F20" s="495"/>
      <c r="G20" s="495"/>
      <c r="H20" s="495"/>
      <c r="I20" s="495"/>
      <c r="J20" s="495"/>
      <c r="K20" s="495"/>
    </row>
    <row r="21" spans="2:11">
      <c r="E21" s="313"/>
      <c r="F21" s="314"/>
      <c r="G21" s="314"/>
      <c r="H21" s="314"/>
      <c r="I21" s="314"/>
      <c r="J21" s="314"/>
      <c r="K21" s="314"/>
    </row>
    <row r="22" spans="2:11">
      <c r="E22" s="496" t="s">
        <v>511</v>
      </c>
      <c r="F22" s="496"/>
      <c r="G22" s="496"/>
      <c r="H22" s="496"/>
      <c r="I22" s="496"/>
      <c r="J22" s="496"/>
      <c r="K22" s="496"/>
    </row>
    <row r="23" spans="2:11">
      <c r="E23" s="314"/>
      <c r="F23" s="314"/>
      <c r="G23" s="314"/>
      <c r="H23" s="314"/>
      <c r="I23" s="314"/>
      <c r="J23" s="314"/>
      <c r="K23" s="314"/>
    </row>
    <row r="24" spans="2:11">
      <c r="E24" s="483" t="s">
        <v>512</v>
      </c>
      <c r="F24" s="485" t="s">
        <v>513</v>
      </c>
      <c r="G24" s="485" t="s">
        <v>514</v>
      </c>
      <c r="H24" s="315" t="s">
        <v>515</v>
      </c>
      <c r="I24" s="485" t="s">
        <v>516</v>
      </c>
      <c r="J24" s="314"/>
      <c r="K24" s="314"/>
    </row>
    <row r="25" spans="2:11">
      <c r="E25" s="484"/>
      <c r="F25" s="486"/>
      <c r="G25" s="486"/>
      <c r="H25" s="316" t="s">
        <v>517</v>
      </c>
      <c r="I25" s="486"/>
      <c r="J25" s="314"/>
      <c r="K25" s="314"/>
    </row>
    <row r="26" spans="2:11">
      <c r="E26" s="317" t="s">
        <v>518</v>
      </c>
      <c r="F26" s="318" t="s">
        <v>519</v>
      </c>
      <c r="G26" s="318" t="s">
        <v>520</v>
      </c>
      <c r="H26" s="318" t="s">
        <v>521</v>
      </c>
      <c r="I26" s="318" t="s">
        <v>522</v>
      </c>
      <c r="J26" s="314"/>
      <c r="K26" s="314"/>
    </row>
  </sheetData>
  <mergeCells count="14">
    <mergeCell ref="P5:P8"/>
    <mergeCell ref="E20:K20"/>
    <mergeCell ref="E22:K22"/>
    <mergeCell ref="A1:P1"/>
    <mergeCell ref="A3:A4"/>
    <mergeCell ref="B3:N3"/>
    <mergeCell ref="O3:O4"/>
    <mergeCell ref="P3:P4"/>
    <mergeCell ref="E24:E25"/>
    <mergeCell ref="F24:F25"/>
    <mergeCell ref="G24:G25"/>
    <mergeCell ref="I24:I25"/>
    <mergeCell ref="O5:O8"/>
    <mergeCell ref="B6:N6"/>
  </mergeCells>
  <phoneticPr fontId="3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U100"/>
  <sheetViews>
    <sheetView view="pageBreakPreview" zoomScaleNormal="100" zoomScaleSheetLayoutView="100" workbookViewId="0">
      <selection activeCell="AK98" sqref="AK98"/>
    </sheetView>
  </sheetViews>
  <sheetFormatPr defaultRowHeight="13.5"/>
  <cols>
    <col min="1" max="41" width="3.77734375" customWidth="1"/>
    <col min="42" max="45" width="2.77734375" customWidth="1"/>
    <col min="47" max="47" width="11.44140625" bestFit="1" customWidth="1"/>
  </cols>
  <sheetData>
    <row r="1" spans="1:47" ht="32.25" customHeight="1">
      <c r="A1" s="439" t="s">
        <v>274</v>
      </c>
      <c r="B1" s="439"/>
      <c r="C1" s="439"/>
      <c r="D1" s="439"/>
      <c r="E1" s="439"/>
      <c r="F1" s="439"/>
      <c r="G1" s="439"/>
      <c r="H1" s="439"/>
      <c r="I1" s="439"/>
      <c r="J1" s="439"/>
      <c r="K1" s="439"/>
      <c r="L1" s="439"/>
      <c r="M1" s="439"/>
      <c r="N1" s="439"/>
      <c r="O1" s="439"/>
      <c r="P1" s="439"/>
      <c r="Q1" s="439"/>
      <c r="R1" s="439"/>
      <c r="S1" s="439"/>
      <c r="T1" s="439"/>
      <c r="U1" s="439"/>
      <c r="V1" s="439"/>
      <c r="W1" s="439"/>
      <c r="X1" s="439"/>
      <c r="Y1" s="439"/>
      <c r="Z1" s="439"/>
      <c r="AA1" s="439"/>
      <c r="AB1" s="439"/>
      <c r="AC1" s="439"/>
      <c r="AD1" s="439"/>
      <c r="AE1" s="439"/>
      <c r="AF1" s="439"/>
      <c r="AG1" s="439"/>
      <c r="AH1" s="18"/>
      <c r="AI1" s="18"/>
      <c r="AJ1" s="18"/>
      <c r="AK1" s="18"/>
      <c r="AL1" s="18"/>
      <c r="AM1" s="18"/>
      <c r="AN1" s="18"/>
      <c r="AO1" s="18"/>
      <c r="AP1" s="18"/>
      <c r="AQ1" s="18"/>
      <c r="AR1" s="18"/>
      <c r="AS1" s="18"/>
    </row>
    <row r="2" spans="1:47" ht="18.75">
      <c r="A2" s="500" t="s">
        <v>275</v>
      </c>
      <c r="B2" s="500"/>
      <c r="C2" s="500"/>
      <c r="D2" s="500"/>
      <c r="E2" s="500"/>
      <c r="F2" s="500"/>
      <c r="G2" s="500"/>
      <c r="H2" s="500"/>
      <c r="I2" s="500"/>
      <c r="J2" s="500"/>
      <c r="K2" s="500"/>
      <c r="L2" s="500"/>
      <c r="M2" s="500"/>
      <c r="N2" s="500"/>
      <c r="O2" s="500"/>
      <c r="P2" s="500"/>
      <c r="Q2" s="500"/>
      <c r="R2" s="500"/>
      <c r="S2" s="500"/>
      <c r="T2" s="500"/>
      <c r="U2" s="500"/>
      <c r="V2" s="500"/>
      <c r="W2" s="500"/>
      <c r="X2" s="500"/>
      <c r="Y2" s="500"/>
      <c r="Z2" s="500"/>
      <c r="AA2" s="500"/>
      <c r="AB2" s="500"/>
      <c r="AC2" s="500"/>
      <c r="AD2" s="500"/>
      <c r="AE2" s="500"/>
      <c r="AF2" s="500"/>
      <c r="AG2" s="500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</row>
    <row r="3" spans="1:47" ht="14.25">
      <c r="A3" s="500" t="s">
        <v>276</v>
      </c>
      <c r="B3" s="500"/>
      <c r="C3" s="500"/>
      <c r="D3" s="500"/>
      <c r="E3" s="500"/>
      <c r="F3" s="500"/>
      <c r="G3" s="500"/>
      <c r="H3" s="500"/>
      <c r="I3" s="500"/>
      <c r="J3" s="500"/>
      <c r="K3" s="500"/>
      <c r="L3" s="500"/>
      <c r="M3" s="500"/>
      <c r="N3" s="500"/>
      <c r="O3" s="500"/>
      <c r="P3" s="500"/>
      <c r="Q3" s="500"/>
      <c r="R3" s="500"/>
      <c r="S3" s="500"/>
      <c r="T3" s="500"/>
      <c r="U3" s="500"/>
      <c r="V3" s="500"/>
      <c r="W3" s="500"/>
      <c r="X3" s="500"/>
      <c r="Y3" s="500"/>
      <c r="Z3" s="500"/>
      <c r="AA3" s="500"/>
      <c r="AB3" s="500"/>
      <c r="AC3" s="500"/>
      <c r="AD3" s="500"/>
      <c r="AE3" s="500"/>
      <c r="AF3" s="500"/>
      <c r="AG3" s="500"/>
      <c r="AH3" s="215"/>
      <c r="AI3" s="215"/>
      <c r="AJ3" s="215"/>
      <c r="AK3" s="215"/>
      <c r="AL3" s="215"/>
      <c r="AM3" s="215"/>
      <c r="AN3" s="215"/>
      <c r="AO3" s="215"/>
      <c r="AP3" s="215"/>
      <c r="AQ3" s="215"/>
      <c r="AR3" s="215"/>
      <c r="AS3" s="215"/>
    </row>
    <row r="4" spans="1:47" ht="14.25">
      <c r="A4" s="501" t="s">
        <v>277</v>
      </c>
      <c r="B4" s="501"/>
      <c r="C4" s="501"/>
      <c r="D4" s="501"/>
      <c r="E4" s="501"/>
      <c r="F4" s="501"/>
      <c r="G4" s="501"/>
      <c r="H4" s="501"/>
      <c r="I4" s="501"/>
      <c r="J4" s="501"/>
      <c r="K4" s="501"/>
      <c r="L4" s="501"/>
      <c r="M4" s="501"/>
      <c r="N4" s="501"/>
      <c r="O4" s="501"/>
      <c r="P4" s="501"/>
      <c r="Q4" s="501"/>
      <c r="R4" s="501"/>
      <c r="S4" s="501"/>
      <c r="T4" s="501"/>
      <c r="U4" s="501"/>
      <c r="V4" s="501"/>
      <c r="W4" s="501"/>
      <c r="X4" s="501"/>
      <c r="Y4" s="501"/>
      <c r="Z4" s="501"/>
      <c r="AA4" s="501"/>
      <c r="AB4" s="501"/>
      <c r="AC4" s="501"/>
      <c r="AD4" s="501"/>
      <c r="AE4" s="501"/>
      <c r="AF4" s="501"/>
      <c r="AG4" s="501"/>
      <c r="AH4" s="216"/>
      <c r="AI4" s="216"/>
      <c r="AJ4" s="216"/>
      <c r="AK4" s="216"/>
      <c r="AL4" s="216"/>
      <c r="AM4" s="216"/>
      <c r="AN4" s="216"/>
      <c r="AO4" s="216"/>
      <c r="AP4" s="216"/>
      <c r="AQ4" s="216"/>
      <c r="AR4" s="216"/>
      <c r="AS4" s="216"/>
    </row>
    <row r="6" spans="1:47" ht="14.25">
      <c r="A6" s="21" t="s">
        <v>416</v>
      </c>
      <c r="B6" s="21"/>
      <c r="C6" s="21"/>
      <c r="D6" s="21"/>
      <c r="E6" s="21"/>
      <c r="F6" s="21"/>
      <c r="G6" s="21"/>
    </row>
    <row r="7" spans="1:47" ht="14.25">
      <c r="A7" s="217" t="s">
        <v>278</v>
      </c>
      <c r="B7" s="21"/>
      <c r="C7" s="21"/>
      <c r="D7" s="21"/>
      <c r="E7" s="21"/>
      <c r="F7" s="21"/>
      <c r="G7" s="21"/>
    </row>
    <row r="8" spans="1:47" ht="14.25" thickBot="1">
      <c r="A8" s="407" t="s">
        <v>79</v>
      </c>
      <c r="B8" s="502"/>
      <c r="C8" s="408"/>
      <c r="D8" s="407" t="s">
        <v>279</v>
      </c>
      <c r="E8" s="502"/>
      <c r="F8" s="502"/>
      <c r="G8" s="408"/>
      <c r="H8" s="407" t="s">
        <v>80</v>
      </c>
      <c r="I8" s="502"/>
      <c r="J8" s="502"/>
      <c r="K8" s="502"/>
      <c r="L8" s="502"/>
      <c r="M8" s="502"/>
      <c r="N8" s="502"/>
      <c r="O8" s="502"/>
      <c r="P8" s="502"/>
      <c r="Q8" s="408"/>
      <c r="R8" s="407" t="s">
        <v>81</v>
      </c>
      <c r="S8" s="502"/>
      <c r="T8" s="502"/>
      <c r="U8" s="408"/>
      <c r="V8" s="407" t="s">
        <v>280</v>
      </c>
      <c r="W8" s="502"/>
      <c r="X8" s="502"/>
      <c r="Y8" s="502"/>
      <c r="Z8" s="502"/>
      <c r="AA8" s="408"/>
      <c r="AB8" s="407" t="s">
        <v>282</v>
      </c>
      <c r="AC8" s="502"/>
      <c r="AD8" s="408"/>
      <c r="AE8" s="407" t="s">
        <v>283</v>
      </c>
      <c r="AF8" s="502"/>
      <c r="AG8" s="408"/>
      <c r="AI8" s="218"/>
    </row>
    <row r="9" spans="1:47" ht="14.25" thickTop="1">
      <c r="A9" s="427" t="s">
        <v>285</v>
      </c>
      <c r="B9" s="503"/>
      <c r="C9" s="504"/>
      <c r="D9" s="427" t="s">
        <v>286</v>
      </c>
      <c r="E9" s="503"/>
      <c r="F9" s="503"/>
      <c r="G9" s="504"/>
      <c r="H9" s="427" t="s">
        <v>288</v>
      </c>
      <c r="I9" s="503"/>
      <c r="J9" s="503"/>
      <c r="K9" s="503"/>
      <c r="L9" s="503"/>
      <c r="M9" s="503"/>
      <c r="N9" s="503"/>
      <c r="O9" s="503"/>
      <c r="P9" s="503"/>
      <c r="Q9" s="504"/>
      <c r="R9" s="427"/>
      <c r="S9" s="503"/>
      <c r="T9" s="503"/>
      <c r="U9" s="504"/>
      <c r="V9" s="505">
        <v>40212</v>
      </c>
      <c r="W9" s="506"/>
      <c r="X9" s="507"/>
      <c r="Y9" s="505">
        <v>40247</v>
      </c>
      <c r="Z9" s="506"/>
      <c r="AA9" s="507"/>
      <c r="AB9" s="505"/>
      <c r="AC9" s="506"/>
      <c r="AD9" s="507"/>
      <c r="AE9" s="508">
        <f>Y9-V9+1</f>
        <v>36</v>
      </c>
      <c r="AF9" s="509"/>
      <c r="AG9" s="510"/>
    </row>
    <row r="10" spans="1:47">
      <c r="A10" s="409"/>
      <c r="B10" s="410"/>
      <c r="C10" s="413"/>
      <c r="D10" s="409"/>
      <c r="E10" s="410"/>
      <c r="F10" s="410"/>
      <c r="G10" s="413"/>
      <c r="H10" s="427" t="s">
        <v>290</v>
      </c>
      <c r="I10" s="503"/>
      <c r="J10" s="503"/>
      <c r="K10" s="503"/>
      <c r="L10" s="503"/>
      <c r="M10" s="503"/>
      <c r="N10" s="503"/>
      <c r="O10" s="503"/>
      <c r="P10" s="503"/>
      <c r="Q10" s="504"/>
      <c r="R10" s="419"/>
      <c r="S10" s="420"/>
      <c r="T10" s="420"/>
      <c r="U10" s="421"/>
      <c r="V10" s="511">
        <v>40267</v>
      </c>
      <c r="W10" s="512"/>
      <c r="X10" s="513"/>
      <c r="Y10" s="511">
        <v>40297</v>
      </c>
      <c r="Z10" s="512"/>
      <c r="AA10" s="513"/>
      <c r="AB10" s="511"/>
      <c r="AC10" s="512"/>
      <c r="AD10" s="513"/>
      <c r="AE10" s="514">
        <f t="shared" ref="AE10:AE16" si="0">IF(V10&gt;Y9,Y10-V10+1,Y10-Y9)</f>
        <v>31</v>
      </c>
      <c r="AF10" s="515"/>
      <c r="AG10" s="516"/>
    </row>
    <row r="11" spans="1:47">
      <c r="A11" s="409"/>
      <c r="B11" s="410"/>
      <c r="C11" s="413"/>
      <c r="D11" s="409"/>
      <c r="E11" s="410"/>
      <c r="F11" s="410"/>
      <c r="G11" s="413"/>
      <c r="H11" s="427" t="s">
        <v>292</v>
      </c>
      <c r="I11" s="503"/>
      <c r="J11" s="503"/>
      <c r="K11" s="503"/>
      <c r="L11" s="503"/>
      <c r="M11" s="503"/>
      <c r="N11" s="503"/>
      <c r="O11" s="503"/>
      <c r="P11" s="503"/>
      <c r="Q11" s="504"/>
      <c r="R11" s="419"/>
      <c r="S11" s="420"/>
      <c r="T11" s="420"/>
      <c r="U11" s="421"/>
      <c r="V11" s="511">
        <v>40210</v>
      </c>
      <c r="W11" s="512"/>
      <c r="X11" s="513"/>
      <c r="Y11" s="511">
        <v>40512</v>
      </c>
      <c r="Z11" s="512"/>
      <c r="AA11" s="513"/>
      <c r="AB11" s="511"/>
      <c r="AC11" s="512"/>
      <c r="AD11" s="513"/>
      <c r="AE11" s="514">
        <f t="shared" si="0"/>
        <v>215</v>
      </c>
      <c r="AF11" s="515"/>
      <c r="AG11" s="516"/>
    </row>
    <row r="12" spans="1:47">
      <c r="A12" s="409"/>
      <c r="B12" s="410"/>
      <c r="C12" s="413"/>
      <c r="D12" s="409"/>
      <c r="E12" s="410"/>
      <c r="F12" s="410"/>
      <c r="G12" s="413"/>
      <c r="H12" s="427" t="s">
        <v>294</v>
      </c>
      <c r="I12" s="503"/>
      <c r="J12" s="503"/>
      <c r="K12" s="503"/>
      <c r="L12" s="503"/>
      <c r="M12" s="503"/>
      <c r="N12" s="503"/>
      <c r="O12" s="503"/>
      <c r="P12" s="503"/>
      <c r="Q12" s="504"/>
      <c r="R12" s="419"/>
      <c r="S12" s="420"/>
      <c r="T12" s="420"/>
      <c r="U12" s="421"/>
      <c r="V12" s="511">
        <v>40527</v>
      </c>
      <c r="W12" s="512"/>
      <c r="X12" s="513"/>
      <c r="Y12" s="511">
        <v>40908</v>
      </c>
      <c r="Z12" s="512"/>
      <c r="AA12" s="513"/>
      <c r="AB12" s="511"/>
      <c r="AC12" s="512"/>
      <c r="AD12" s="513"/>
      <c r="AE12" s="514">
        <f t="shared" si="0"/>
        <v>382</v>
      </c>
      <c r="AF12" s="515"/>
      <c r="AG12" s="516"/>
    </row>
    <row r="13" spans="1:47">
      <c r="A13" s="409"/>
      <c r="B13" s="410"/>
      <c r="C13" s="413"/>
      <c r="D13" s="409"/>
      <c r="E13" s="410"/>
      <c r="F13" s="410"/>
      <c r="G13" s="413"/>
      <c r="H13" s="419" t="s">
        <v>296</v>
      </c>
      <c r="I13" s="420"/>
      <c r="J13" s="420"/>
      <c r="K13" s="420"/>
      <c r="L13" s="420"/>
      <c r="M13" s="420"/>
      <c r="N13" s="420"/>
      <c r="O13" s="420"/>
      <c r="P13" s="420"/>
      <c r="Q13" s="421"/>
      <c r="R13" s="419"/>
      <c r="S13" s="420"/>
      <c r="T13" s="420"/>
      <c r="U13" s="421"/>
      <c r="V13" s="511">
        <v>40909</v>
      </c>
      <c r="W13" s="512"/>
      <c r="X13" s="513"/>
      <c r="Y13" s="511">
        <v>42431</v>
      </c>
      <c r="Z13" s="512"/>
      <c r="AA13" s="513"/>
      <c r="AB13" s="511"/>
      <c r="AC13" s="512"/>
      <c r="AD13" s="513"/>
      <c r="AE13" s="514">
        <f t="shared" si="0"/>
        <v>1523</v>
      </c>
      <c r="AF13" s="515"/>
      <c r="AG13" s="516"/>
      <c r="AI13" s="517">
        <v>42431</v>
      </c>
      <c r="AJ13" s="517"/>
      <c r="AK13" s="517"/>
    </row>
    <row r="14" spans="1:47" ht="13.5" customHeight="1">
      <c r="A14" s="409"/>
      <c r="B14" s="410"/>
      <c r="C14" s="413"/>
      <c r="D14" s="409"/>
      <c r="E14" s="410"/>
      <c r="F14" s="410"/>
      <c r="G14" s="413"/>
      <c r="H14" s="419" t="s">
        <v>298</v>
      </c>
      <c r="I14" s="420"/>
      <c r="J14" s="420"/>
      <c r="K14" s="420"/>
      <c r="L14" s="420"/>
      <c r="M14" s="420"/>
      <c r="N14" s="420"/>
      <c r="O14" s="420"/>
      <c r="P14" s="420"/>
      <c r="Q14" s="421"/>
      <c r="R14" s="419"/>
      <c r="S14" s="420"/>
      <c r="T14" s="420"/>
      <c r="U14" s="421"/>
      <c r="V14" s="518">
        <v>41365</v>
      </c>
      <c r="W14" s="519"/>
      <c r="X14" s="520"/>
      <c r="Y14" s="518">
        <v>41790</v>
      </c>
      <c r="Z14" s="519"/>
      <c r="AA14" s="520"/>
      <c r="AB14" s="511"/>
      <c r="AC14" s="512"/>
      <c r="AD14" s="513"/>
      <c r="AE14" s="521">
        <f t="shared" si="0"/>
        <v>-641</v>
      </c>
      <c r="AF14" s="522"/>
      <c r="AG14" s="523"/>
      <c r="AH14" t="s">
        <v>299</v>
      </c>
      <c r="AI14" s="524">
        <v>41790</v>
      </c>
      <c r="AJ14" s="524"/>
      <c r="AK14" s="525"/>
      <c r="AL14" s="526" t="s">
        <v>300</v>
      </c>
      <c r="AM14" s="527"/>
      <c r="AN14" s="527"/>
      <c r="AO14" s="527"/>
      <c r="AP14" s="527"/>
      <c r="AQ14" s="527"/>
      <c r="AR14" s="527"/>
      <c r="AS14" s="528"/>
      <c r="AU14" s="219">
        <v>40212</v>
      </c>
    </row>
    <row r="15" spans="1:47">
      <c r="A15" s="409"/>
      <c r="B15" s="410"/>
      <c r="C15" s="413"/>
      <c r="D15" s="409"/>
      <c r="E15" s="410"/>
      <c r="F15" s="410"/>
      <c r="G15" s="413"/>
      <c r="H15" s="419" t="s">
        <v>302</v>
      </c>
      <c r="I15" s="420"/>
      <c r="J15" s="420"/>
      <c r="K15" s="420"/>
      <c r="L15" s="420"/>
      <c r="M15" s="420"/>
      <c r="N15" s="420"/>
      <c r="O15" s="420"/>
      <c r="P15" s="420"/>
      <c r="Q15" s="421"/>
      <c r="R15" s="419"/>
      <c r="S15" s="420"/>
      <c r="T15" s="420"/>
      <c r="U15" s="421"/>
      <c r="V15" s="518">
        <v>41791</v>
      </c>
      <c r="W15" s="519"/>
      <c r="X15" s="520"/>
      <c r="Y15" s="518">
        <v>42348</v>
      </c>
      <c r="Z15" s="519"/>
      <c r="AA15" s="520"/>
      <c r="AB15" s="511"/>
      <c r="AC15" s="512"/>
      <c r="AD15" s="513"/>
      <c r="AE15" s="521">
        <f t="shared" si="0"/>
        <v>558</v>
      </c>
      <c r="AF15" s="522"/>
      <c r="AG15" s="523"/>
      <c r="AH15" t="s">
        <v>299</v>
      </c>
      <c r="AI15" s="524">
        <v>42348</v>
      </c>
      <c r="AJ15" s="524"/>
      <c r="AK15" s="525"/>
      <c r="AL15" s="529"/>
      <c r="AM15" s="530"/>
      <c r="AN15" s="530"/>
      <c r="AO15" s="530"/>
      <c r="AP15" s="530"/>
      <c r="AQ15" s="530"/>
      <c r="AR15" s="530"/>
      <c r="AS15" s="531"/>
      <c r="AU15" s="219">
        <v>43300</v>
      </c>
    </row>
    <row r="16" spans="1:47">
      <c r="A16" s="409"/>
      <c r="B16" s="410"/>
      <c r="C16" s="413"/>
      <c r="D16" s="409"/>
      <c r="E16" s="410"/>
      <c r="F16" s="410"/>
      <c r="G16" s="413"/>
      <c r="H16" s="419" t="s">
        <v>304</v>
      </c>
      <c r="I16" s="420"/>
      <c r="J16" s="420"/>
      <c r="K16" s="420"/>
      <c r="L16" s="420"/>
      <c r="M16" s="420"/>
      <c r="N16" s="420"/>
      <c r="O16" s="420"/>
      <c r="P16" s="420"/>
      <c r="Q16" s="421"/>
      <c r="R16" s="419"/>
      <c r="S16" s="420"/>
      <c r="T16" s="420"/>
      <c r="U16" s="421"/>
      <c r="V16" s="518">
        <v>42370</v>
      </c>
      <c r="W16" s="519"/>
      <c r="X16" s="520"/>
      <c r="Y16" s="518">
        <v>42420</v>
      </c>
      <c r="Z16" s="519"/>
      <c r="AA16" s="520"/>
      <c r="AB16" s="511"/>
      <c r="AC16" s="512"/>
      <c r="AD16" s="513"/>
      <c r="AE16" s="521">
        <f t="shared" si="0"/>
        <v>51</v>
      </c>
      <c r="AF16" s="522"/>
      <c r="AG16" s="523"/>
      <c r="AH16" t="s">
        <v>299</v>
      </c>
      <c r="AI16" s="524">
        <v>42420</v>
      </c>
      <c r="AJ16" s="524"/>
      <c r="AK16" s="525"/>
      <c r="AL16" s="532"/>
      <c r="AM16" s="533"/>
      <c r="AN16" s="533"/>
      <c r="AO16" s="533"/>
      <c r="AP16" s="533"/>
      <c r="AQ16" s="533"/>
      <c r="AR16" s="533"/>
      <c r="AS16" s="534"/>
      <c r="AU16">
        <f>AU15-AU14+1</f>
        <v>3089</v>
      </c>
    </row>
    <row r="17" spans="1:38">
      <c r="AL17" s="219"/>
    </row>
    <row r="18" spans="1:38" ht="14.25" thickBot="1">
      <c r="A18" s="407" t="s">
        <v>79</v>
      </c>
      <c r="B18" s="502"/>
      <c r="C18" s="408"/>
      <c r="D18" s="407" t="s">
        <v>279</v>
      </c>
      <c r="E18" s="502"/>
      <c r="F18" s="502"/>
      <c r="G18" s="408"/>
      <c r="H18" s="407" t="s">
        <v>80</v>
      </c>
      <c r="I18" s="502"/>
      <c r="J18" s="502"/>
      <c r="K18" s="502"/>
      <c r="L18" s="502"/>
      <c r="M18" s="502"/>
      <c r="N18" s="502"/>
      <c r="O18" s="502"/>
      <c r="P18" s="502"/>
      <c r="Q18" s="408"/>
      <c r="R18" s="407" t="s">
        <v>81</v>
      </c>
      <c r="S18" s="502"/>
      <c r="T18" s="502"/>
      <c r="U18" s="408"/>
      <c r="V18" s="407" t="s">
        <v>280</v>
      </c>
      <c r="W18" s="502"/>
      <c r="X18" s="502"/>
      <c r="Y18" s="502"/>
      <c r="Z18" s="502"/>
      <c r="AA18" s="408"/>
      <c r="AB18" s="407" t="s">
        <v>282</v>
      </c>
      <c r="AC18" s="502"/>
      <c r="AD18" s="408"/>
      <c r="AE18" s="407" t="s">
        <v>283</v>
      </c>
      <c r="AF18" s="502"/>
      <c r="AG18" s="408"/>
      <c r="AL18" s="219"/>
    </row>
    <row r="19" spans="1:38" ht="14.25" thickTop="1">
      <c r="A19" s="427" t="s">
        <v>306</v>
      </c>
      <c r="B19" s="503"/>
      <c r="C19" s="504"/>
      <c r="D19" s="427" t="s">
        <v>308</v>
      </c>
      <c r="E19" s="503"/>
      <c r="F19" s="503"/>
      <c r="G19" s="504"/>
      <c r="H19" s="427" t="s">
        <v>288</v>
      </c>
      <c r="I19" s="503"/>
      <c r="J19" s="503"/>
      <c r="K19" s="503"/>
      <c r="L19" s="503"/>
      <c r="M19" s="503"/>
      <c r="N19" s="503"/>
      <c r="O19" s="503"/>
      <c r="P19" s="503"/>
      <c r="Q19" s="504"/>
      <c r="R19" s="427"/>
      <c r="S19" s="503"/>
      <c r="T19" s="503"/>
      <c r="U19" s="504"/>
      <c r="V19" s="505">
        <v>40212</v>
      </c>
      <c r="W19" s="506"/>
      <c r="X19" s="507"/>
      <c r="Y19" s="505">
        <v>40247</v>
      </c>
      <c r="Z19" s="506"/>
      <c r="AA19" s="507"/>
      <c r="AB19" s="505"/>
      <c r="AC19" s="506"/>
      <c r="AD19" s="507"/>
      <c r="AE19" s="508">
        <f>Y19-V19+1</f>
        <v>36</v>
      </c>
      <c r="AF19" s="509"/>
      <c r="AG19" s="510"/>
      <c r="AL19" s="219"/>
    </row>
    <row r="20" spans="1:38">
      <c r="A20" s="409"/>
      <c r="B20" s="410"/>
      <c r="C20" s="413"/>
      <c r="D20" s="409"/>
      <c r="E20" s="410"/>
      <c r="F20" s="410"/>
      <c r="G20" s="413"/>
      <c r="H20" s="427" t="s">
        <v>290</v>
      </c>
      <c r="I20" s="503"/>
      <c r="J20" s="503"/>
      <c r="K20" s="503"/>
      <c r="L20" s="503"/>
      <c r="M20" s="503"/>
      <c r="N20" s="503"/>
      <c r="O20" s="503"/>
      <c r="P20" s="503"/>
      <c r="Q20" s="504"/>
      <c r="R20" s="419"/>
      <c r="S20" s="420"/>
      <c r="T20" s="420"/>
      <c r="U20" s="421"/>
      <c r="V20" s="511">
        <v>40267</v>
      </c>
      <c r="W20" s="512"/>
      <c r="X20" s="513"/>
      <c r="Y20" s="511">
        <v>40297</v>
      </c>
      <c r="Z20" s="512"/>
      <c r="AA20" s="513"/>
      <c r="AB20" s="511"/>
      <c r="AC20" s="512"/>
      <c r="AD20" s="513"/>
      <c r="AE20" s="514">
        <f t="shared" ref="AE20:AE26" si="1">IF(V20&gt;Y19,Y20-V20+1,Y20-Y19)</f>
        <v>31</v>
      </c>
      <c r="AF20" s="515"/>
      <c r="AG20" s="516"/>
      <c r="AL20" s="219"/>
    </row>
    <row r="21" spans="1:38">
      <c r="A21" s="409"/>
      <c r="B21" s="410"/>
      <c r="C21" s="413"/>
      <c r="D21" s="409"/>
      <c r="E21" s="410"/>
      <c r="F21" s="410"/>
      <c r="G21" s="413"/>
      <c r="H21" s="427" t="s">
        <v>291</v>
      </c>
      <c r="I21" s="503"/>
      <c r="J21" s="503"/>
      <c r="K21" s="503"/>
      <c r="L21" s="503"/>
      <c r="M21" s="503"/>
      <c r="N21" s="503"/>
      <c r="O21" s="503"/>
      <c r="P21" s="503"/>
      <c r="Q21" s="504"/>
      <c r="R21" s="419"/>
      <c r="S21" s="420"/>
      <c r="T21" s="420"/>
      <c r="U21" s="421"/>
      <c r="V21" s="511">
        <v>40210</v>
      </c>
      <c r="W21" s="512"/>
      <c r="X21" s="513"/>
      <c r="Y21" s="511">
        <v>40512</v>
      </c>
      <c r="Z21" s="512"/>
      <c r="AA21" s="513"/>
      <c r="AB21" s="511"/>
      <c r="AC21" s="512"/>
      <c r="AD21" s="513"/>
      <c r="AE21" s="514">
        <f t="shared" si="1"/>
        <v>215</v>
      </c>
      <c r="AF21" s="515"/>
      <c r="AG21" s="516"/>
      <c r="AL21" s="219"/>
    </row>
    <row r="22" spans="1:38">
      <c r="A22" s="409"/>
      <c r="B22" s="410"/>
      <c r="C22" s="413"/>
      <c r="D22" s="409"/>
      <c r="E22" s="410"/>
      <c r="F22" s="410"/>
      <c r="G22" s="413"/>
      <c r="H22" s="427" t="s">
        <v>293</v>
      </c>
      <c r="I22" s="503"/>
      <c r="J22" s="503"/>
      <c r="K22" s="503"/>
      <c r="L22" s="503"/>
      <c r="M22" s="503"/>
      <c r="N22" s="503"/>
      <c r="O22" s="503"/>
      <c r="P22" s="503"/>
      <c r="Q22" s="504"/>
      <c r="R22" s="419"/>
      <c r="S22" s="420"/>
      <c r="T22" s="420"/>
      <c r="U22" s="421"/>
      <c r="V22" s="511">
        <v>40527</v>
      </c>
      <c r="W22" s="512"/>
      <c r="X22" s="513"/>
      <c r="Y22" s="511">
        <v>40908</v>
      </c>
      <c r="Z22" s="512"/>
      <c r="AA22" s="513"/>
      <c r="AB22" s="511"/>
      <c r="AC22" s="512"/>
      <c r="AD22" s="513"/>
      <c r="AE22" s="514">
        <f t="shared" si="1"/>
        <v>382</v>
      </c>
      <c r="AF22" s="515"/>
      <c r="AG22" s="516"/>
      <c r="AL22" s="219"/>
    </row>
    <row r="23" spans="1:38">
      <c r="A23" s="409"/>
      <c r="B23" s="410"/>
      <c r="C23" s="413"/>
      <c r="D23" s="409"/>
      <c r="E23" s="410"/>
      <c r="F23" s="410"/>
      <c r="G23" s="413"/>
      <c r="H23" s="419" t="s">
        <v>295</v>
      </c>
      <c r="I23" s="420"/>
      <c r="J23" s="420"/>
      <c r="K23" s="420"/>
      <c r="L23" s="420"/>
      <c r="M23" s="420"/>
      <c r="N23" s="420"/>
      <c r="O23" s="420"/>
      <c r="P23" s="420"/>
      <c r="Q23" s="421"/>
      <c r="R23" s="419"/>
      <c r="S23" s="420"/>
      <c r="T23" s="420"/>
      <c r="U23" s="421"/>
      <c r="V23" s="511">
        <v>40909</v>
      </c>
      <c r="W23" s="512"/>
      <c r="X23" s="513"/>
      <c r="Y23" s="511">
        <v>42431</v>
      </c>
      <c r="Z23" s="512"/>
      <c r="AA23" s="513"/>
      <c r="AB23" s="511"/>
      <c r="AC23" s="512"/>
      <c r="AD23" s="513"/>
      <c r="AE23" s="514">
        <f t="shared" si="1"/>
        <v>1523</v>
      </c>
      <c r="AF23" s="515"/>
      <c r="AG23" s="516"/>
      <c r="AL23" s="219"/>
    </row>
    <row r="24" spans="1:38">
      <c r="A24" s="409"/>
      <c r="B24" s="410"/>
      <c r="C24" s="413"/>
      <c r="D24" s="409"/>
      <c r="E24" s="410"/>
      <c r="F24" s="410"/>
      <c r="G24" s="413"/>
      <c r="H24" s="419" t="s">
        <v>297</v>
      </c>
      <c r="I24" s="420"/>
      <c r="J24" s="420"/>
      <c r="K24" s="420"/>
      <c r="L24" s="420"/>
      <c r="M24" s="420"/>
      <c r="N24" s="420"/>
      <c r="O24" s="420"/>
      <c r="P24" s="420"/>
      <c r="Q24" s="421"/>
      <c r="R24" s="419"/>
      <c r="S24" s="420"/>
      <c r="T24" s="420"/>
      <c r="U24" s="421"/>
      <c r="V24" s="518">
        <v>41365</v>
      </c>
      <c r="W24" s="519"/>
      <c r="X24" s="520"/>
      <c r="Y24" s="518">
        <v>41790</v>
      </c>
      <c r="Z24" s="519"/>
      <c r="AA24" s="520"/>
      <c r="AB24" s="511"/>
      <c r="AC24" s="512"/>
      <c r="AD24" s="513"/>
      <c r="AE24" s="521">
        <f t="shared" si="1"/>
        <v>-641</v>
      </c>
      <c r="AF24" s="522"/>
      <c r="AG24" s="523"/>
      <c r="AL24" s="219"/>
    </row>
    <row r="25" spans="1:38">
      <c r="A25" s="409"/>
      <c r="B25" s="410"/>
      <c r="C25" s="413"/>
      <c r="D25" s="409"/>
      <c r="E25" s="410"/>
      <c r="F25" s="410"/>
      <c r="G25" s="413"/>
      <c r="H25" s="419" t="s">
        <v>301</v>
      </c>
      <c r="I25" s="420"/>
      <c r="J25" s="420"/>
      <c r="K25" s="420"/>
      <c r="L25" s="420"/>
      <c r="M25" s="420"/>
      <c r="N25" s="420"/>
      <c r="O25" s="420"/>
      <c r="P25" s="420"/>
      <c r="Q25" s="421"/>
      <c r="R25" s="419"/>
      <c r="S25" s="420"/>
      <c r="T25" s="420"/>
      <c r="U25" s="421"/>
      <c r="V25" s="518">
        <v>41791</v>
      </c>
      <c r="W25" s="519"/>
      <c r="X25" s="520"/>
      <c r="Y25" s="518">
        <v>42348</v>
      </c>
      <c r="Z25" s="519"/>
      <c r="AA25" s="520"/>
      <c r="AB25" s="511"/>
      <c r="AC25" s="512"/>
      <c r="AD25" s="513"/>
      <c r="AE25" s="521">
        <f t="shared" si="1"/>
        <v>558</v>
      </c>
      <c r="AF25" s="522"/>
      <c r="AG25" s="523"/>
      <c r="AL25" s="219"/>
    </row>
    <row r="26" spans="1:38">
      <c r="A26" s="409"/>
      <c r="B26" s="410"/>
      <c r="C26" s="413"/>
      <c r="D26" s="409"/>
      <c r="E26" s="410"/>
      <c r="F26" s="410"/>
      <c r="G26" s="413"/>
      <c r="H26" s="419" t="s">
        <v>303</v>
      </c>
      <c r="I26" s="420"/>
      <c r="J26" s="420"/>
      <c r="K26" s="420"/>
      <c r="L26" s="420"/>
      <c r="M26" s="420"/>
      <c r="N26" s="420"/>
      <c r="O26" s="420"/>
      <c r="P26" s="420"/>
      <c r="Q26" s="421"/>
      <c r="R26" s="419"/>
      <c r="S26" s="420"/>
      <c r="T26" s="420"/>
      <c r="U26" s="421"/>
      <c r="V26" s="518">
        <v>42370</v>
      </c>
      <c r="W26" s="519"/>
      <c r="X26" s="520"/>
      <c r="Y26" s="518">
        <v>42420</v>
      </c>
      <c r="Z26" s="519"/>
      <c r="AA26" s="520"/>
      <c r="AB26" s="511"/>
      <c r="AC26" s="512"/>
      <c r="AD26" s="513"/>
      <c r="AE26" s="521">
        <f t="shared" si="1"/>
        <v>51</v>
      </c>
      <c r="AF26" s="522"/>
      <c r="AG26" s="523"/>
      <c r="AL26" s="219"/>
    </row>
    <row r="27" spans="1:38">
      <c r="AL27" s="219"/>
    </row>
    <row r="28" spans="1:38" ht="14.25" thickBot="1">
      <c r="A28" s="407" t="s">
        <v>79</v>
      </c>
      <c r="B28" s="502"/>
      <c r="C28" s="408"/>
      <c r="D28" s="407" t="s">
        <v>232</v>
      </c>
      <c r="E28" s="502"/>
      <c r="F28" s="502"/>
      <c r="G28" s="408"/>
      <c r="H28" s="407" t="s">
        <v>80</v>
      </c>
      <c r="I28" s="502"/>
      <c r="J28" s="502"/>
      <c r="K28" s="502"/>
      <c r="L28" s="502"/>
      <c r="M28" s="502"/>
      <c r="N28" s="502"/>
      <c r="O28" s="502"/>
      <c r="P28" s="502"/>
      <c r="Q28" s="408"/>
      <c r="R28" s="407" t="s">
        <v>81</v>
      </c>
      <c r="S28" s="502"/>
      <c r="T28" s="502"/>
      <c r="U28" s="408"/>
      <c r="V28" s="407" t="s">
        <v>280</v>
      </c>
      <c r="W28" s="502"/>
      <c r="X28" s="502"/>
      <c r="Y28" s="502"/>
      <c r="Z28" s="502"/>
      <c r="AA28" s="408"/>
      <c r="AB28" s="407" t="s">
        <v>281</v>
      </c>
      <c r="AC28" s="502"/>
      <c r="AD28" s="408"/>
      <c r="AE28" s="407" t="s">
        <v>283</v>
      </c>
      <c r="AF28" s="502"/>
      <c r="AG28" s="408"/>
      <c r="AL28" s="219"/>
    </row>
    <row r="29" spans="1:38" ht="14.25" thickTop="1">
      <c r="A29" s="427" t="s">
        <v>309</v>
      </c>
      <c r="B29" s="503"/>
      <c r="C29" s="504"/>
      <c r="D29" s="427" t="s">
        <v>310</v>
      </c>
      <c r="E29" s="503"/>
      <c r="F29" s="503"/>
      <c r="G29" s="504"/>
      <c r="H29" s="427" t="s">
        <v>287</v>
      </c>
      <c r="I29" s="503"/>
      <c r="J29" s="503"/>
      <c r="K29" s="503"/>
      <c r="L29" s="503"/>
      <c r="M29" s="503"/>
      <c r="N29" s="503"/>
      <c r="O29" s="503"/>
      <c r="P29" s="503"/>
      <c r="Q29" s="504"/>
      <c r="R29" s="427"/>
      <c r="S29" s="503"/>
      <c r="T29" s="503"/>
      <c r="U29" s="504"/>
      <c r="V29" s="505">
        <v>40212</v>
      </c>
      <c r="W29" s="506"/>
      <c r="X29" s="507"/>
      <c r="Y29" s="505">
        <v>40247</v>
      </c>
      <c r="Z29" s="506"/>
      <c r="AA29" s="507"/>
      <c r="AB29" s="505"/>
      <c r="AC29" s="506"/>
      <c r="AD29" s="507"/>
      <c r="AE29" s="508">
        <f>Y29-V29+1</f>
        <v>36</v>
      </c>
      <c r="AF29" s="509"/>
      <c r="AG29" s="510"/>
      <c r="AL29" s="219"/>
    </row>
    <row r="30" spans="1:38">
      <c r="A30" s="409"/>
      <c r="B30" s="410"/>
      <c r="C30" s="413"/>
      <c r="D30" s="409"/>
      <c r="E30" s="410"/>
      <c r="F30" s="410"/>
      <c r="G30" s="413"/>
      <c r="H30" s="427" t="s">
        <v>289</v>
      </c>
      <c r="I30" s="503"/>
      <c r="J30" s="503"/>
      <c r="K30" s="503"/>
      <c r="L30" s="503"/>
      <c r="M30" s="503"/>
      <c r="N30" s="503"/>
      <c r="O30" s="503"/>
      <c r="P30" s="503"/>
      <c r="Q30" s="504"/>
      <c r="R30" s="419"/>
      <c r="S30" s="420"/>
      <c r="T30" s="420"/>
      <c r="U30" s="421"/>
      <c r="V30" s="511">
        <v>40267</v>
      </c>
      <c r="W30" s="512"/>
      <c r="X30" s="513"/>
      <c r="Y30" s="511">
        <v>40297</v>
      </c>
      <c r="Z30" s="512"/>
      <c r="AA30" s="513"/>
      <c r="AB30" s="511"/>
      <c r="AC30" s="512"/>
      <c r="AD30" s="513"/>
      <c r="AE30" s="514">
        <f t="shared" ref="AE30:AE36" si="2">IF(V30&gt;Y29,Y30-V30+1,Y30-Y29)</f>
        <v>31</v>
      </c>
      <c r="AF30" s="515"/>
      <c r="AG30" s="516"/>
      <c r="AL30" s="219"/>
    </row>
    <row r="31" spans="1:38">
      <c r="A31" s="409"/>
      <c r="B31" s="410"/>
      <c r="C31" s="413"/>
      <c r="D31" s="409"/>
      <c r="E31" s="410"/>
      <c r="F31" s="410"/>
      <c r="G31" s="413"/>
      <c r="H31" s="427" t="s">
        <v>291</v>
      </c>
      <c r="I31" s="503"/>
      <c r="J31" s="503"/>
      <c r="K31" s="503"/>
      <c r="L31" s="503"/>
      <c r="M31" s="503"/>
      <c r="N31" s="503"/>
      <c r="O31" s="503"/>
      <c r="P31" s="503"/>
      <c r="Q31" s="504"/>
      <c r="R31" s="419"/>
      <c r="S31" s="420"/>
      <c r="T31" s="420"/>
      <c r="U31" s="421"/>
      <c r="V31" s="511">
        <v>40210</v>
      </c>
      <c r="W31" s="512"/>
      <c r="X31" s="513"/>
      <c r="Y31" s="511">
        <v>40512</v>
      </c>
      <c r="Z31" s="512"/>
      <c r="AA31" s="513"/>
      <c r="AB31" s="511"/>
      <c r="AC31" s="512"/>
      <c r="AD31" s="513"/>
      <c r="AE31" s="514">
        <f t="shared" si="2"/>
        <v>215</v>
      </c>
      <c r="AF31" s="515"/>
      <c r="AG31" s="516"/>
      <c r="AL31" s="219"/>
    </row>
    <row r="32" spans="1:38">
      <c r="A32" s="409"/>
      <c r="B32" s="410"/>
      <c r="C32" s="413"/>
      <c r="D32" s="409"/>
      <c r="E32" s="410"/>
      <c r="F32" s="410"/>
      <c r="G32" s="413"/>
      <c r="H32" s="427" t="s">
        <v>293</v>
      </c>
      <c r="I32" s="503"/>
      <c r="J32" s="503"/>
      <c r="K32" s="503"/>
      <c r="L32" s="503"/>
      <c r="M32" s="503"/>
      <c r="N32" s="503"/>
      <c r="O32" s="503"/>
      <c r="P32" s="503"/>
      <c r="Q32" s="504"/>
      <c r="R32" s="419"/>
      <c r="S32" s="420"/>
      <c r="T32" s="420"/>
      <c r="U32" s="421"/>
      <c r="V32" s="511">
        <v>40527</v>
      </c>
      <c r="W32" s="512"/>
      <c r="X32" s="513"/>
      <c r="Y32" s="511">
        <v>40908</v>
      </c>
      <c r="Z32" s="512"/>
      <c r="AA32" s="513"/>
      <c r="AB32" s="511"/>
      <c r="AC32" s="512"/>
      <c r="AD32" s="513"/>
      <c r="AE32" s="514">
        <f t="shared" si="2"/>
        <v>382</v>
      </c>
      <c r="AF32" s="515"/>
      <c r="AG32" s="516"/>
      <c r="AL32" s="219"/>
    </row>
    <row r="33" spans="1:38">
      <c r="A33" s="409"/>
      <c r="B33" s="410"/>
      <c r="C33" s="413"/>
      <c r="D33" s="409"/>
      <c r="E33" s="410"/>
      <c r="F33" s="410"/>
      <c r="G33" s="413"/>
      <c r="H33" s="419" t="s">
        <v>295</v>
      </c>
      <c r="I33" s="420"/>
      <c r="J33" s="420"/>
      <c r="K33" s="420"/>
      <c r="L33" s="420"/>
      <c r="M33" s="420"/>
      <c r="N33" s="420"/>
      <c r="O33" s="420"/>
      <c r="P33" s="420"/>
      <c r="Q33" s="421"/>
      <c r="R33" s="419"/>
      <c r="S33" s="420"/>
      <c r="T33" s="420"/>
      <c r="U33" s="421"/>
      <c r="V33" s="511">
        <v>40909</v>
      </c>
      <c r="W33" s="512"/>
      <c r="X33" s="513"/>
      <c r="Y33" s="511">
        <v>42431</v>
      </c>
      <c r="Z33" s="512"/>
      <c r="AA33" s="513"/>
      <c r="AB33" s="511"/>
      <c r="AC33" s="512"/>
      <c r="AD33" s="513"/>
      <c r="AE33" s="514">
        <f t="shared" si="2"/>
        <v>1523</v>
      </c>
      <c r="AF33" s="515"/>
      <c r="AG33" s="516"/>
      <c r="AL33" s="219"/>
    </row>
    <row r="34" spans="1:38">
      <c r="A34" s="409"/>
      <c r="B34" s="410"/>
      <c r="C34" s="413"/>
      <c r="D34" s="409"/>
      <c r="E34" s="410"/>
      <c r="F34" s="410"/>
      <c r="G34" s="413"/>
      <c r="H34" s="419" t="s">
        <v>297</v>
      </c>
      <c r="I34" s="420"/>
      <c r="J34" s="420"/>
      <c r="K34" s="420"/>
      <c r="L34" s="420"/>
      <c r="M34" s="420"/>
      <c r="N34" s="420"/>
      <c r="O34" s="420"/>
      <c r="P34" s="420"/>
      <c r="Q34" s="421"/>
      <c r="R34" s="419"/>
      <c r="S34" s="420"/>
      <c r="T34" s="420"/>
      <c r="U34" s="421"/>
      <c r="V34" s="518">
        <v>41365</v>
      </c>
      <c r="W34" s="519"/>
      <c r="X34" s="520"/>
      <c r="Y34" s="518">
        <v>41790</v>
      </c>
      <c r="Z34" s="519"/>
      <c r="AA34" s="520"/>
      <c r="AB34" s="511"/>
      <c r="AC34" s="512"/>
      <c r="AD34" s="513"/>
      <c r="AE34" s="521">
        <f t="shared" si="2"/>
        <v>-641</v>
      </c>
      <c r="AF34" s="522"/>
      <c r="AG34" s="523"/>
      <c r="AL34" s="219"/>
    </row>
    <row r="35" spans="1:38">
      <c r="A35" s="409"/>
      <c r="B35" s="410"/>
      <c r="C35" s="413"/>
      <c r="D35" s="409"/>
      <c r="E35" s="410"/>
      <c r="F35" s="410"/>
      <c r="G35" s="413"/>
      <c r="H35" s="419" t="s">
        <v>301</v>
      </c>
      <c r="I35" s="420"/>
      <c r="J35" s="420"/>
      <c r="K35" s="420"/>
      <c r="L35" s="420"/>
      <c r="M35" s="420"/>
      <c r="N35" s="420"/>
      <c r="O35" s="420"/>
      <c r="P35" s="420"/>
      <c r="Q35" s="421"/>
      <c r="R35" s="419"/>
      <c r="S35" s="420"/>
      <c r="T35" s="420"/>
      <c r="U35" s="421"/>
      <c r="V35" s="518">
        <v>41791</v>
      </c>
      <c r="W35" s="519"/>
      <c r="X35" s="520"/>
      <c r="Y35" s="518">
        <v>42348</v>
      </c>
      <c r="Z35" s="519"/>
      <c r="AA35" s="520"/>
      <c r="AB35" s="511"/>
      <c r="AC35" s="512"/>
      <c r="AD35" s="513"/>
      <c r="AE35" s="521">
        <f t="shared" si="2"/>
        <v>558</v>
      </c>
      <c r="AF35" s="522"/>
      <c r="AG35" s="523"/>
      <c r="AL35" s="219"/>
    </row>
    <row r="36" spans="1:38">
      <c r="A36" s="409"/>
      <c r="B36" s="410"/>
      <c r="C36" s="413"/>
      <c r="D36" s="409"/>
      <c r="E36" s="410"/>
      <c r="F36" s="410"/>
      <c r="G36" s="413"/>
      <c r="H36" s="419" t="s">
        <v>303</v>
      </c>
      <c r="I36" s="420"/>
      <c r="J36" s="420"/>
      <c r="K36" s="420"/>
      <c r="L36" s="420"/>
      <c r="M36" s="420"/>
      <c r="N36" s="420"/>
      <c r="O36" s="420"/>
      <c r="P36" s="420"/>
      <c r="Q36" s="421"/>
      <c r="R36" s="419"/>
      <c r="S36" s="420"/>
      <c r="T36" s="420"/>
      <c r="U36" s="421"/>
      <c r="V36" s="518">
        <v>42370</v>
      </c>
      <c r="W36" s="519"/>
      <c r="X36" s="520"/>
      <c r="Y36" s="518">
        <v>42420</v>
      </c>
      <c r="Z36" s="519"/>
      <c r="AA36" s="520"/>
      <c r="AB36" s="511"/>
      <c r="AC36" s="512"/>
      <c r="AD36" s="513"/>
      <c r="AE36" s="521">
        <f t="shared" si="2"/>
        <v>51</v>
      </c>
      <c r="AF36" s="522"/>
      <c r="AG36" s="523"/>
      <c r="AL36" s="219"/>
    </row>
    <row r="37" spans="1:38">
      <c r="AL37" s="219"/>
    </row>
    <row r="38" spans="1:38" ht="14.25">
      <c r="A38" s="21" t="s">
        <v>417</v>
      </c>
      <c r="AL38" s="219"/>
    </row>
    <row r="39" spans="1:38">
      <c r="A39" s="217" t="s">
        <v>418</v>
      </c>
      <c r="AL39" s="219"/>
    </row>
    <row r="40" spans="1:38" ht="14.25" thickBot="1">
      <c r="A40" s="407" t="s">
        <v>79</v>
      </c>
      <c r="B40" s="502"/>
      <c r="C40" s="408"/>
      <c r="D40" s="407" t="s">
        <v>232</v>
      </c>
      <c r="E40" s="502"/>
      <c r="F40" s="502"/>
      <c r="G40" s="408"/>
      <c r="H40" s="407" t="s">
        <v>80</v>
      </c>
      <c r="I40" s="502"/>
      <c r="J40" s="502"/>
      <c r="K40" s="502"/>
      <c r="L40" s="502"/>
      <c r="M40" s="502"/>
      <c r="N40" s="502"/>
      <c r="O40" s="502"/>
      <c r="P40" s="502"/>
      <c r="Q40" s="408"/>
      <c r="R40" s="407" t="s">
        <v>81</v>
      </c>
      <c r="S40" s="502"/>
      <c r="T40" s="502"/>
      <c r="U40" s="408"/>
      <c r="V40" s="407" t="s">
        <v>280</v>
      </c>
      <c r="W40" s="502"/>
      <c r="X40" s="502"/>
      <c r="Y40" s="502"/>
      <c r="Z40" s="502"/>
      <c r="AA40" s="408"/>
      <c r="AB40" s="407" t="s">
        <v>281</v>
      </c>
      <c r="AC40" s="502"/>
      <c r="AD40" s="408"/>
      <c r="AE40" s="407" t="s">
        <v>283</v>
      </c>
      <c r="AF40" s="502"/>
      <c r="AG40" s="408"/>
      <c r="AL40" s="219"/>
    </row>
    <row r="41" spans="1:38" ht="14.25" thickTop="1">
      <c r="A41" s="427" t="s">
        <v>284</v>
      </c>
      <c r="B41" s="503"/>
      <c r="C41" s="504"/>
      <c r="D41" s="427" t="s">
        <v>233</v>
      </c>
      <c r="E41" s="503"/>
      <c r="F41" s="503"/>
      <c r="G41" s="504"/>
      <c r="H41" s="427"/>
      <c r="I41" s="503"/>
      <c r="J41" s="503"/>
      <c r="K41" s="503"/>
      <c r="L41" s="503"/>
      <c r="M41" s="503"/>
      <c r="N41" s="503"/>
      <c r="O41" s="503"/>
      <c r="P41" s="503"/>
      <c r="Q41" s="504"/>
      <c r="R41" s="427"/>
      <c r="S41" s="503"/>
      <c r="T41" s="503"/>
      <c r="U41" s="504"/>
      <c r="V41" s="505">
        <v>40212</v>
      </c>
      <c r="W41" s="506"/>
      <c r="X41" s="507"/>
      <c r="Y41" s="505">
        <v>40247</v>
      </c>
      <c r="Z41" s="506"/>
      <c r="AA41" s="507"/>
      <c r="AB41" s="505"/>
      <c r="AC41" s="506"/>
      <c r="AD41" s="507"/>
      <c r="AE41" s="508">
        <f>Y41-V41+1</f>
        <v>36</v>
      </c>
      <c r="AF41" s="509"/>
      <c r="AG41" s="510"/>
      <c r="AL41" s="219"/>
    </row>
    <row r="42" spans="1:38">
      <c r="A42" s="409"/>
      <c r="B42" s="410"/>
      <c r="C42" s="413"/>
      <c r="D42" s="409"/>
      <c r="E42" s="410"/>
      <c r="F42" s="410"/>
      <c r="G42" s="413"/>
      <c r="H42" s="427"/>
      <c r="I42" s="503"/>
      <c r="J42" s="503"/>
      <c r="K42" s="503"/>
      <c r="L42" s="503"/>
      <c r="M42" s="503"/>
      <c r="N42" s="503"/>
      <c r="O42" s="503"/>
      <c r="P42" s="503"/>
      <c r="Q42" s="504"/>
      <c r="R42" s="419"/>
      <c r="S42" s="420"/>
      <c r="T42" s="420"/>
      <c r="U42" s="421"/>
      <c r="V42" s="511">
        <v>40267</v>
      </c>
      <c r="W42" s="512"/>
      <c r="X42" s="513"/>
      <c r="Y42" s="511">
        <v>40297</v>
      </c>
      <c r="Z42" s="512"/>
      <c r="AA42" s="513"/>
      <c r="AB42" s="511"/>
      <c r="AC42" s="512"/>
      <c r="AD42" s="513"/>
      <c r="AE42" s="514">
        <f>IF(V42&gt;Y41,Y42-V42+1,Y42-Y41)</f>
        <v>31</v>
      </c>
      <c r="AF42" s="515"/>
      <c r="AG42" s="516"/>
      <c r="AL42" s="219"/>
    </row>
    <row r="43" spans="1:38">
      <c r="A43" s="409"/>
      <c r="B43" s="410"/>
      <c r="C43" s="413"/>
      <c r="D43" s="409"/>
      <c r="E43" s="410"/>
      <c r="F43" s="410"/>
      <c r="G43" s="413"/>
      <c r="H43" s="427"/>
      <c r="I43" s="503"/>
      <c r="J43" s="503"/>
      <c r="K43" s="503"/>
      <c r="L43" s="503"/>
      <c r="M43" s="503"/>
      <c r="N43" s="503"/>
      <c r="O43" s="503"/>
      <c r="P43" s="503"/>
      <c r="Q43" s="504"/>
      <c r="R43" s="419"/>
      <c r="S43" s="420"/>
      <c r="T43" s="420"/>
      <c r="U43" s="421"/>
      <c r="V43" s="511">
        <v>40210</v>
      </c>
      <c r="W43" s="512"/>
      <c r="X43" s="513"/>
      <c r="Y43" s="511">
        <v>40512</v>
      </c>
      <c r="Z43" s="512"/>
      <c r="AA43" s="513"/>
      <c r="AB43" s="511"/>
      <c r="AC43" s="512"/>
      <c r="AD43" s="513"/>
      <c r="AE43" s="514">
        <f>IF(V43&gt;Y42,Y43-V43+1,Y43-Y42)</f>
        <v>215</v>
      </c>
      <c r="AF43" s="515"/>
      <c r="AG43" s="516"/>
      <c r="AL43" s="219"/>
    </row>
    <row r="44" spans="1:38">
      <c r="A44" s="409"/>
      <c r="B44" s="410"/>
      <c r="C44" s="413"/>
      <c r="D44" s="409"/>
      <c r="E44" s="410"/>
      <c r="F44" s="410"/>
      <c r="G44" s="413"/>
      <c r="H44" s="427"/>
      <c r="I44" s="503"/>
      <c r="J44" s="503"/>
      <c r="K44" s="503"/>
      <c r="L44" s="503"/>
      <c r="M44" s="503"/>
      <c r="N44" s="503"/>
      <c r="O44" s="503"/>
      <c r="P44" s="503"/>
      <c r="Q44" s="504"/>
      <c r="R44" s="419"/>
      <c r="S44" s="420"/>
      <c r="T44" s="420"/>
      <c r="U44" s="421"/>
      <c r="V44" s="511">
        <v>40527</v>
      </c>
      <c r="W44" s="512"/>
      <c r="X44" s="513"/>
      <c r="Y44" s="511">
        <v>40908</v>
      </c>
      <c r="Z44" s="512"/>
      <c r="AA44" s="513"/>
      <c r="AB44" s="511"/>
      <c r="AC44" s="512"/>
      <c r="AD44" s="513"/>
      <c r="AE44" s="514">
        <f>IF(V44&gt;Y43,Y44-V44+1,Y44-Y43)</f>
        <v>382</v>
      </c>
      <c r="AF44" s="515"/>
      <c r="AG44" s="516"/>
      <c r="AL44" s="219"/>
    </row>
    <row r="45" spans="1:38">
      <c r="A45" s="409"/>
      <c r="B45" s="410"/>
      <c r="C45" s="413"/>
      <c r="D45" s="409"/>
      <c r="E45" s="410"/>
      <c r="F45" s="410"/>
      <c r="G45" s="413"/>
      <c r="H45" s="419"/>
      <c r="I45" s="420"/>
      <c r="J45" s="420"/>
      <c r="K45" s="420"/>
      <c r="L45" s="420"/>
      <c r="M45" s="420"/>
      <c r="N45" s="420"/>
      <c r="O45" s="420"/>
      <c r="P45" s="420"/>
      <c r="Q45" s="421"/>
      <c r="R45" s="419"/>
      <c r="S45" s="420"/>
      <c r="T45" s="420"/>
      <c r="U45" s="421"/>
      <c r="V45" s="511">
        <v>40909</v>
      </c>
      <c r="W45" s="512"/>
      <c r="X45" s="513"/>
      <c r="Y45" s="511">
        <v>42431</v>
      </c>
      <c r="Z45" s="512"/>
      <c r="AA45" s="513"/>
      <c r="AB45" s="511"/>
      <c r="AC45" s="512"/>
      <c r="AD45" s="513"/>
      <c r="AE45" s="514">
        <f>IF(V45&gt;Y44,Y45-V45+1,Y45-Y44)</f>
        <v>1523</v>
      </c>
      <c r="AF45" s="515"/>
      <c r="AG45" s="516"/>
      <c r="AL45" s="219"/>
    </row>
    <row r="46" spans="1:38" ht="14.25" thickBot="1">
      <c r="A46" s="535" t="s">
        <v>85</v>
      </c>
      <c r="B46" s="536"/>
      <c r="C46" s="537"/>
      <c r="D46" s="535" t="s">
        <v>311</v>
      </c>
      <c r="E46" s="536"/>
      <c r="F46" s="536"/>
      <c r="G46" s="536"/>
      <c r="H46" s="535"/>
      <c r="I46" s="536"/>
      <c r="J46" s="536"/>
      <c r="K46" s="536"/>
      <c r="L46" s="536"/>
      <c r="M46" s="536"/>
      <c r="N46" s="536"/>
      <c r="O46" s="536"/>
      <c r="P46" s="536"/>
      <c r="Q46" s="537"/>
      <c r="R46" s="535"/>
      <c r="S46" s="536"/>
      <c r="T46" s="536"/>
      <c r="U46" s="537"/>
      <c r="V46" s="535"/>
      <c r="W46" s="536"/>
      <c r="X46" s="537"/>
      <c r="Y46" s="535"/>
      <c r="Z46" s="536"/>
      <c r="AA46" s="537"/>
      <c r="AB46" s="535"/>
      <c r="AC46" s="536"/>
      <c r="AD46" s="537"/>
      <c r="AE46" s="538">
        <f>SUM(AE41:AE45)</f>
        <v>2187</v>
      </c>
      <c r="AF46" s="539"/>
      <c r="AG46" s="540"/>
      <c r="AL46" s="219"/>
    </row>
    <row r="47" spans="1:38" ht="14.25" thickTop="1">
      <c r="A47" s="427" t="s">
        <v>305</v>
      </c>
      <c r="B47" s="503"/>
      <c r="C47" s="504"/>
      <c r="D47" s="427" t="s">
        <v>312</v>
      </c>
      <c r="E47" s="503"/>
      <c r="F47" s="503"/>
      <c r="G47" s="504"/>
      <c r="H47" s="427"/>
      <c r="I47" s="503"/>
      <c r="J47" s="503"/>
      <c r="K47" s="503"/>
      <c r="L47" s="503"/>
      <c r="M47" s="503"/>
      <c r="N47" s="503"/>
      <c r="O47" s="503"/>
      <c r="P47" s="503"/>
      <c r="Q47" s="504"/>
      <c r="R47" s="427"/>
      <c r="S47" s="503"/>
      <c r="T47" s="503"/>
      <c r="U47" s="504"/>
      <c r="V47" s="505"/>
      <c r="W47" s="506"/>
      <c r="X47" s="507"/>
      <c r="Y47" s="505"/>
      <c r="Z47" s="506"/>
      <c r="AA47" s="507"/>
      <c r="AB47" s="505"/>
      <c r="AC47" s="506"/>
      <c r="AD47" s="507"/>
      <c r="AE47" s="508">
        <f>Y47-V47+1</f>
        <v>1</v>
      </c>
      <c r="AF47" s="509"/>
      <c r="AG47" s="510"/>
      <c r="AL47" s="219"/>
    </row>
    <row r="48" spans="1:38">
      <c r="A48" s="409"/>
      <c r="B48" s="410"/>
      <c r="C48" s="413"/>
      <c r="D48" s="409"/>
      <c r="E48" s="410"/>
      <c r="F48" s="410"/>
      <c r="G48" s="413"/>
      <c r="H48" s="427"/>
      <c r="I48" s="503"/>
      <c r="J48" s="503"/>
      <c r="K48" s="503"/>
      <c r="L48" s="503"/>
      <c r="M48" s="503"/>
      <c r="N48" s="503"/>
      <c r="O48" s="503"/>
      <c r="P48" s="503"/>
      <c r="Q48" s="504"/>
      <c r="R48" s="419"/>
      <c r="S48" s="420"/>
      <c r="T48" s="420"/>
      <c r="U48" s="421"/>
      <c r="V48" s="511"/>
      <c r="W48" s="512"/>
      <c r="X48" s="513"/>
      <c r="Y48" s="511"/>
      <c r="Z48" s="512"/>
      <c r="AA48" s="513"/>
      <c r="AB48" s="511"/>
      <c r="AC48" s="512"/>
      <c r="AD48" s="513"/>
      <c r="AE48" s="514">
        <f>IF(V48&gt;Y47,Y48-V48+1,Y48-Y47)</f>
        <v>0</v>
      </c>
      <c r="AF48" s="515"/>
      <c r="AG48" s="516"/>
      <c r="AL48" s="219"/>
    </row>
    <row r="49" spans="1:38">
      <c r="A49" s="409"/>
      <c r="B49" s="410"/>
      <c r="C49" s="413"/>
      <c r="D49" s="409"/>
      <c r="E49" s="410"/>
      <c r="F49" s="410"/>
      <c r="G49" s="413"/>
      <c r="H49" s="427"/>
      <c r="I49" s="503"/>
      <c r="J49" s="503"/>
      <c r="K49" s="503"/>
      <c r="L49" s="503"/>
      <c r="M49" s="503"/>
      <c r="N49" s="503"/>
      <c r="O49" s="503"/>
      <c r="P49" s="503"/>
      <c r="Q49" s="504"/>
      <c r="R49" s="419"/>
      <c r="S49" s="420"/>
      <c r="T49" s="420"/>
      <c r="U49" s="421"/>
      <c r="V49" s="511"/>
      <c r="W49" s="512"/>
      <c r="X49" s="513"/>
      <c r="Y49" s="511"/>
      <c r="Z49" s="512"/>
      <c r="AA49" s="513"/>
      <c r="AB49" s="511"/>
      <c r="AC49" s="512"/>
      <c r="AD49" s="513"/>
      <c r="AE49" s="514">
        <f>IF(V49&gt;Y48,Y49-V49+1,Y49-Y48)</f>
        <v>0</v>
      </c>
      <c r="AF49" s="515"/>
      <c r="AG49" s="516"/>
      <c r="AL49" s="219"/>
    </row>
    <row r="50" spans="1:38">
      <c r="A50" s="409"/>
      <c r="B50" s="410"/>
      <c r="C50" s="413"/>
      <c r="D50" s="409"/>
      <c r="E50" s="410"/>
      <c r="F50" s="410"/>
      <c r="G50" s="413"/>
      <c r="H50" s="427"/>
      <c r="I50" s="503"/>
      <c r="J50" s="503"/>
      <c r="K50" s="503"/>
      <c r="L50" s="503"/>
      <c r="M50" s="503"/>
      <c r="N50" s="503"/>
      <c r="O50" s="503"/>
      <c r="P50" s="503"/>
      <c r="Q50" s="504"/>
      <c r="R50" s="419"/>
      <c r="S50" s="420"/>
      <c r="T50" s="420"/>
      <c r="U50" s="421"/>
      <c r="V50" s="511"/>
      <c r="W50" s="512"/>
      <c r="X50" s="513"/>
      <c r="Y50" s="511"/>
      <c r="Z50" s="512"/>
      <c r="AA50" s="513"/>
      <c r="AB50" s="511"/>
      <c r="AC50" s="512"/>
      <c r="AD50" s="513"/>
      <c r="AE50" s="514">
        <f>IF(V50&gt;Y49,Y50-V50+1,Y50-Y49)</f>
        <v>0</v>
      </c>
      <c r="AF50" s="515"/>
      <c r="AG50" s="516"/>
      <c r="AL50" s="219"/>
    </row>
    <row r="51" spans="1:38">
      <c r="A51" s="409"/>
      <c r="B51" s="410"/>
      <c r="C51" s="413"/>
      <c r="D51" s="409"/>
      <c r="E51" s="410"/>
      <c r="F51" s="410"/>
      <c r="G51" s="413"/>
      <c r="H51" s="419"/>
      <c r="I51" s="420"/>
      <c r="J51" s="420"/>
      <c r="K51" s="420"/>
      <c r="L51" s="420"/>
      <c r="M51" s="420"/>
      <c r="N51" s="420"/>
      <c r="O51" s="420"/>
      <c r="P51" s="420"/>
      <c r="Q51" s="421"/>
      <c r="R51" s="419"/>
      <c r="S51" s="420"/>
      <c r="T51" s="420"/>
      <c r="U51" s="421"/>
      <c r="V51" s="511"/>
      <c r="W51" s="512"/>
      <c r="X51" s="513"/>
      <c r="Y51" s="511"/>
      <c r="Z51" s="512"/>
      <c r="AA51" s="513"/>
      <c r="AB51" s="511"/>
      <c r="AC51" s="512"/>
      <c r="AD51" s="513"/>
      <c r="AE51" s="514">
        <f>IF(V51&gt;Y50,Y51-V51+1,Y51-Y50)</f>
        <v>0</v>
      </c>
      <c r="AF51" s="515"/>
      <c r="AG51" s="516"/>
      <c r="AL51" s="219"/>
    </row>
    <row r="52" spans="1:38" ht="14.25" thickBot="1">
      <c r="A52" s="535" t="s">
        <v>85</v>
      </c>
      <c r="B52" s="536"/>
      <c r="C52" s="537"/>
      <c r="D52" s="535" t="s">
        <v>311</v>
      </c>
      <c r="E52" s="536"/>
      <c r="F52" s="536"/>
      <c r="G52" s="536"/>
      <c r="H52" s="535"/>
      <c r="I52" s="536"/>
      <c r="J52" s="536"/>
      <c r="K52" s="536"/>
      <c r="L52" s="536"/>
      <c r="M52" s="536"/>
      <c r="N52" s="536"/>
      <c r="O52" s="536"/>
      <c r="P52" s="536"/>
      <c r="Q52" s="537"/>
      <c r="R52" s="535"/>
      <c r="S52" s="536"/>
      <c r="T52" s="536"/>
      <c r="U52" s="537"/>
      <c r="V52" s="535"/>
      <c r="W52" s="536"/>
      <c r="X52" s="537"/>
      <c r="Y52" s="535"/>
      <c r="Z52" s="536"/>
      <c r="AA52" s="537"/>
      <c r="AB52" s="535"/>
      <c r="AC52" s="536"/>
      <c r="AD52" s="537"/>
      <c r="AE52" s="538">
        <f>SUM(AE47:AE51)</f>
        <v>1</v>
      </c>
      <c r="AF52" s="539"/>
      <c r="AG52" s="540"/>
      <c r="AL52" s="219"/>
    </row>
    <row r="53" spans="1:38" ht="14.25" thickTop="1">
      <c r="A53" s="427" t="s">
        <v>309</v>
      </c>
      <c r="B53" s="503"/>
      <c r="C53" s="504"/>
      <c r="D53" s="427" t="s">
        <v>313</v>
      </c>
      <c r="E53" s="503"/>
      <c r="F53" s="503"/>
      <c r="G53" s="504"/>
      <c r="H53" s="427"/>
      <c r="I53" s="503"/>
      <c r="J53" s="503"/>
      <c r="K53" s="503"/>
      <c r="L53" s="503"/>
      <c r="M53" s="503"/>
      <c r="N53" s="503"/>
      <c r="O53" s="503"/>
      <c r="P53" s="503"/>
      <c r="Q53" s="504"/>
      <c r="R53" s="427"/>
      <c r="S53" s="503"/>
      <c r="T53" s="503"/>
      <c r="U53" s="504"/>
      <c r="V53" s="505"/>
      <c r="W53" s="506"/>
      <c r="X53" s="507"/>
      <c r="Y53" s="505"/>
      <c r="Z53" s="506"/>
      <c r="AA53" s="507"/>
      <c r="AB53" s="505"/>
      <c r="AC53" s="506"/>
      <c r="AD53" s="507"/>
      <c r="AE53" s="508">
        <f>Y53-V53+1</f>
        <v>1</v>
      </c>
      <c r="AF53" s="509"/>
      <c r="AG53" s="510"/>
      <c r="AL53" s="219"/>
    </row>
    <row r="54" spans="1:38">
      <c r="A54" s="409"/>
      <c r="B54" s="410"/>
      <c r="C54" s="413"/>
      <c r="D54" s="409"/>
      <c r="E54" s="410"/>
      <c r="F54" s="410"/>
      <c r="G54" s="413"/>
      <c r="H54" s="427"/>
      <c r="I54" s="503"/>
      <c r="J54" s="503"/>
      <c r="K54" s="503"/>
      <c r="L54" s="503"/>
      <c r="M54" s="503"/>
      <c r="N54" s="503"/>
      <c r="O54" s="503"/>
      <c r="P54" s="503"/>
      <c r="Q54" s="504"/>
      <c r="R54" s="419"/>
      <c r="S54" s="420"/>
      <c r="T54" s="420"/>
      <c r="U54" s="421"/>
      <c r="V54" s="511"/>
      <c r="W54" s="512"/>
      <c r="X54" s="513"/>
      <c r="Y54" s="511"/>
      <c r="Z54" s="512"/>
      <c r="AA54" s="513"/>
      <c r="AB54" s="511"/>
      <c r="AC54" s="512"/>
      <c r="AD54" s="513"/>
      <c r="AE54" s="514">
        <f>IF(V54&gt;Y53,Y54-V54+1,Y54-Y53)</f>
        <v>0</v>
      </c>
      <c r="AF54" s="515"/>
      <c r="AG54" s="516"/>
      <c r="AL54" s="219"/>
    </row>
    <row r="55" spans="1:38">
      <c r="A55" s="409"/>
      <c r="B55" s="410"/>
      <c r="C55" s="413"/>
      <c r="D55" s="409"/>
      <c r="E55" s="410"/>
      <c r="F55" s="410"/>
      <c r="G55" s="413"/>
      <c r="H55" s="427"/>
      <c r="I55" s="503"/>
      <c r="J55" s="503"/>
      <c r="K55" s="503"/>
      <c r="L55" s="503"/>
      <c r="M55" s="503"/>
      <c r="N55" s="503"/>
      <c r="O55" s="503"/>
      <c r="P55" s="503"/>
      <c r="Q55" s="504"/>
      <c r="R55" s="419"/>
      <c r="S55" s="420"/>
      <c r="T55" s="420"/>
      <c r="U55" s="421"/>
      <c r="V55" s="511"/>
      <c r="W55" s="512"/>
      <c r="X55" s="513"/>
      <c r="Y55" s="511"/>
      <c r="Z55" s="512"/>
      <c r="AA55" s="513"/>
      <c r="AB55" s="511"/>
      <c r="AC55" s="512"/>
      <c r="AD55" s="513"/>
      <c r="AE55" s="514">
        <f>IF(V55&gt;Y54,Y55-V55+1,Y55-Y54)</f>
        <v>0</v>
      </c>
      <c r="AF55" s="515"/>
      <c r="AG55" s="516"/>
      <c r="AL55" s="219"/>
    </row>
    <row r="56" spans="1:38">
      <c r="A56" s="409"/>
      <c r="B56" s="410"/>
      <c r="C56" s="413"/>
      <c r="D56" s="409"/>
      <c r="E56" s="410"/>
      <c r="F56" s="410"/>
      <c r="G56" s="413"/>
      <c r="H56" s="427"/>
      <c r="I56" s="503"/>
      <c r="J56" s="503"/>
      <c r="K56" s="503"/>
      <c r="L56" s="503"/>
      <c r="M56" s="503"/>
      <c r="N56" s="503"/>
      <c r="O56" s="503"/>
      <c r="P56" s="503"/>
      <c r="Q56" s="504"/>
      <c r="R56" s="419"/>
      <c r="S56" s="420"/>
      <c r="T56" s="420"/>
      <c r="U56" s="421"/>
      <c r="V56" s="511"/>
      <c r="W56" s="512"/>
      <c r="X56" s="513"/>
      <c r="Y56" s="511"/>
      <c r="Z56" s="512"/>
      <c r="AA56" s="513"/>
      <c r="AB56" s="511"/>
      <c r="AC56" s="512"/>
      <c r="AD56" s="513"/>
      <c r="AE56" s="514">
        <f>IF(V56&gt;Y55,Y56-V56+1,Y56-Y55)</f>
        <v>0</v>
      </c>
      <c r="AF56" s="515"/>
      <c r="AG56" s="516"/>
      <c r="AL56" s="219"/>
    </row>
    <row r="57" spans="1:38">
      <c r="A57" s="409"/>
      <c r="B57" s="410"/>
      <c r="C57" s="413"/>
      <c r="D57" s="409"/>
      <c r="E57" s="410"/>
      <c r="F57" s="410"/>
      <c r="G57" s="413"/>
      <c r="H57" s="419"/>
      <c r="I57" s="420"/>
      <c r="J57" s="420"/>
      <c r="K57" s="420"/>
      <c r="L57" s="420"/>
      <c r="M57" s="420"/>
      <c r="N57" s="420"/>
      <c r="O57" s="420"/>
      <c r="P57" s="420"/>
      <c r="Q57" s="421"/>
      <c r="R57" s="419"/>
      <c r="S57" s="420"/>
      <c r="T57" s="420"/>
      <c r="U57" s="421"/>
      <c r="V57" s="511"/>
      <c r="W57" s="512"/>
      <c r="X57" s="513"/>
      <c r="Y57" s="511"/>
      <c r="Z57" s="512"/>
      <c r="AA57" s="513"/>
      <c r="AB57" s="511"/>
      <c r="AC57" s="512"/>
      <c r="AD57" s="513"/>
      <c r="AE57" s="514">
        <f>IF(V57&gt;Y56,Y57-V57+1,Y57-Y56)</f>
        <v>0</v>
      </c>
      <c r="AF57" s="515"/>
      <c r="AG57" s="516"/>
      <c r="AL57" s="219"/>
    </row>
    <row r="58" spans="1:38">
      <c r="A58" s="535" t="s">
        <v>85</v>
      </c>
      <c r="B58" s="536"/>
      <c r="C58" s="537"/>
      <c r="D58" s="535" t="s">
        <v>311</v>
      </c>
      <c r="E58" s="536"/>
      <c r="F58" s="536"/>
      <c r="G58" s="536"/>
      <c r="H58" s="535"/>
      <c r="I58" s="536"/>
      <c r="J58" s="536"/>
      <c r="K58" s="536"/>
      <c r="L58" s="536"/>
      <c r="M58" s="536"/>
      <c r="N58" s="536"/>
      <c r="O58" s="536"/>
      <c r="P58" s="536"/>
      <c r="Q58" s="537"/>
      <c r="R58" s="535"/>
      <c r="S58" s="536"/>
      <c r="T58" s="536"/>
      <c r="U58" s="537"/>
      <c r="V58" s="535"/>
      <c r="W58" s="536"/>
      <c r="X58" s="537"/>
      <c r="Y58" s="535"/>
      <c r="Z58" s="536"/>
      <c r="AA58" s="537"/>
      <c r="AB58" s="535"/>
      <c r="AC58" s="536"/>
      <c r="AD58" s="537"/>
      <c r="AE58" s="538">
        <f>SUM(AE53:AE57)</f>
        <v>1</v>
      </c>
      <c r="AF58" s="539"/>
      <c r="AG58" s="540"/>
      <c r="AL58" s="219"/>
    </row>
    <row r="59" spans="1:38">
      <c r="AL59" s="219"/>
    </row>
    <row r="60" spans="1:38" ht="14.25">
      <c r="A60" s="21" t="s">
        <v>419</v>
      </c>
      <c r="AL60" s="219"/>
    </row>
    <row r="61" spans="1:38">
      <c r="A61" s="217" t="s">
        <v>420</v>
      </c>
      <c r="AL61" s="219"/>
    </row>
    <row r="62" spans="1:38" ht="14.25" thickBot="1">
      <c r="A62" s="407" t="s">
        <v>314</v>
      </c>
      <c r="B62" s="502"/>
      <c r="C62" s="408"/>
      <c r="D62" s="407" t="s">
        <v>232</v>
      </c>
      <c r="E62" s="502"/>
      <c r="F62" s="502"/>
      <c r="G62" s="408"/>
      <c r="H62" s="407" t="s">
        <v>80</v>
      </c>
      <c r="I62" s="502"/>
      <c r="J62" s="502"/>
      <c r="K62" s="502"/>
      <c r="L62" s="502"/>
      <c r="M62" s="502"/>
      <c r="N62" s="502"/>
      <c r="O62" s="502"/>
      <c r="P62" s="502"/>
      <c r="Q62" s="408"/>
      <c r="R62" s="407" t="s">
        <v>81</v>
      </c>
      <c r="S62" s="502"/>
      <c r="T62" s="502"/>
      <c r="U62" s="408"/>
      <c r="V62" s="407" t="s">
        <v>280</v>
      </c>
      <c r="W62" s="502"/>
      <c r="X62" s="502"/>
      <c r="Y62" s="502"/>
      <c r="Z62" s="502"/>
      <c r="AA62" s="408"/>
      <c r="AB62" s="407" t="s">
        <v>281</v>
      </c>
      <c r="AC62" s="502"/>
      <c r="AD62" s="408"/>
      <c r="AE62" s="407" t="s">
        <v>315</v>
      </c>
      <c r="AF62" s="502"/>
      <c r="AG62" s="408"/>
      <c r="AL62" s="219"/>
    </row>
    <row r="63" spans="1:38" ht="14.25" thickTop="1">
      <c r="A63" s="427" t="s">
        <v>284</v>
      </c>
      <c r="B63" s="503"/>
      <c r="C63" s="504"/>
      <c r="D63" s="427" t="s">
        <v>233</v>
      </c>
      <c r="E63" s="503"/>
      <c r="F63" s="503"/>
      <c r="G63" s="504"/>
      <c r="H63" s="427"/>
      <c r="I63" s="503"/>
      <c r="J63" s="503"/>
      <c r="K63" s="503"/>
      <c r="L63" s="503"/>
      <c r="M63" s="503"/>
      <c r="N63" s="503"/>
      <c r="O63" s="503"/>
      <c r="P63" s="503"/>
      <c r="Q63" s="504"/>
      <c r="R63" s="427"/>
      <c r="S63" s="503"/>
      <c r="T63" s="503"/>
      <c r="U63" s="504"/>
      <c r="V63" s="505">
        <v>40212</v>
      </c>
      <c r="W63" s="506"/>
      <c r="X63" s="507"/>
      <c r="Y63" s="505">
        <v>40612</v>
      </c>
      <c r="Z63" s="506"/>
      <c r="AA63" s="507"/>
      <c r="AB63" s="541" t="s">
        <v>328</v>
      </c>
      <c r="AC63" s="542"/>
      <c r="AD63" s="543"/>
      <c r="AE63" s="508">
        <f>Y63-V63+1</f>
        <v>401</v>
      </c>
      <c r="AF63" s="509"/>
      <c r="AG63" s="510"/>
      <c r="AL63" s="219"/>
    </row>
    <row r="64" spans="1:38">
      <c r="A64" s="409"/>
      <c r="B64" s="410"/>
      <c r="C64" s="413"/>
      <c r="D64" s="409"/>
      <c r="E64" s="410"/>
      <c r="F64" s="410"/>
      <c r="G64" s="413"/>
      <c r="H64" s="427"/>
      <c r="I64" s="503"/>
      <c r="J64" s="503"/>
      <c r="K64" s="503"/>
      <c r="L64" s="503"/>
      <c r="M64" s="503"/>
      <c r="N64" s="503"/>
      <c r="O64" s="503"/>
      <c r="P64" s="503"/>
      <c r="Q64" s="504"/>
      <c r="R64" s="419"/>
      <c r="S64" s="420"/>
      <c r="T64" s="420"/>
      <c r="U64" s="421"/>
      <c r="V64" s="511">
        <v>40664</v>
      </c>
      <c r="W64" s="512"/>
      <c r="X64" s="513"/>
      <c r="Y64" s="511">
        <v>41277</v>
      </c>
      <c r="Z64" s="512"/>
      <c r="AA64" s="513"/>
      <c r="AB64" s="511" t="s">
        <v>212</v>
      </c>
      <c r="AC64" s="512"/>
      <c r="AD64" s="513"/>
      <c r="AE64" s="514">
        <f>IF(V64&gt;Y63,Y64-V64+1,Y64-Y63)</f>
        <v>614</v>
      </c>
      <c r="AF64" s="515"/>
      <c r="AG64" s="516"/>
      <c r="AH64" s="13"/>
      <c r="AL64" s="219"/>
    </row>
    <row r="65" spans="1:38">
      <c r="A65" s="409"/>
      <c r="B65" s="410"/>
      <c r="C65" s="413"/>
      <c r="D65" s="409"/>
      <c r="E65" s="410"/>
      <c r="F65" s="410"/>
      <c r="G65" s="413"/>
      <c r="H65" s="427"/>
      <c r="I65" s="503"/>
      <c r="J65" s="503"/>
      <c r="K65" s="503"/>
      <c r="L65" s="503"/>
      <c r="M65" s="503"/>
      <c r="N65" s="503"/>
      <c r="O65" s="503"/>
      <c r="P65" s="503"/>
      <c r="Q65" s="504"/>
      <c r="R65" s="419"/>
      <c r="S65" s="420"/>
      <c r="T65" s="420"/>
      <c r="U65" s="421"/>
      <c r="V65" s="511">
        <v>42035</v>
      </c>
      <c r="W65" s="512"/>
      <c r="X65" s="513"/>
      <c r="Y65" s="511">
        <v>42368</v>
      </c>
      <c r="Z65" s="512"/>
      <c r="AA65" s="513"/>
      <c r="AB65" s="511" t="s">
        <v>327</v>
      </c>
      <c r="AC65" s="512"/>
      <c r="AD65" s="513"/>
      <c r="AE65" s="514">
        <f>IF(V65&gt;Y64,Y65-V65+1,Y65-Y64)</f>
        <v>334</v>
      </c>
      <c r="AF65" s="515"/>
      <c r="AG65" s="516"/>
      <c r="AH65" s="13"/>
      <c r="AL65" s="219"/>
    </row>
    <row r="66" spans="1:38">
      <c r="A66" s="409"/>
      <c r="B66" s="410"/>
      <c r="C66" s="413"/>
      <c r="D66" s="409"/>
      <c r="E66" s="410"/>
      <c r="F66" s="410"/>
      <c r="G66" s="413"/>
      <c r="H66" s="427"/>
      <c r="I66" s="503"/>
      <c r="J66" s="503"/>
      <c r="K66" s="503"/>
      <c r="L66" s="503"/>
      <c r="M66" s="503"/>
      <c r="N66" s="503"/>
      <c r="O66" s="503"/>
      <c r="P66" s="503"/>
      <c r="Q66" s="504"/>
      <c r="R66" s="419"/>
      <c r="S66" s="420"/>
      <c r="T66" s="420"/>
      <c r="U66" s="421"/>
      <c r="V66" s="511">
        <v>42480</v>
      </c>
      <c r="W66" s="512"/>
      <c r="X66" s="513"/>
      <c r="Y66" s="511">
        <v>43099</v>
      </c>
      <c r="Z66" s="512"/>
      <c r="AA66" s="513"/>
      <c r="AB66" s="511" t="s">
        <v>316</v>
      </c>
      <c r="AC66" s="512"/>
      <c r="AD66" s="513"/>
      <c r="AE66" s="514">
        <f>IF(V66&gt;Y65,Y66-V66+1,Y66-Y65)*0.5</f>
        <v>310</v>
      </c>
      <c r="AF66" s="515"/>
      <c r="AG66" s="516"/>
      <c r="AH66" s="13"/>
      <c r="AL66" s="219"/>
    </row>
    <row r="67" spans="1:38" ht="14.25" thickBot="1">
      <c r="A67" s="535" t="s">
        <v>85</v>
      </c>
      <c r="B67" s="536"/>
      <c r="C67" s="537"/>
      <c r="D67" s="535" t="s">
        <v>317</v>
      </c>
      <c r="E67" s="536"/>
      <c r="F67" s="536"/>
      <c r="G67" s="536"/>
      <c r="H67" s="535"/>
      <c r="I67" s="536"/>
      <c r="J67" s="536"/>
      <c r="K67" s="536"/>
      <c r="L67" s="536"/>
      <c r="M67" s="536"/>
      <c r="N67" s="536"/>
      <c r="O67" s="536"/>
      <c r="P67" s="536"/>
      <c r="Q67" s="537"/>
      <c r="R67" s="535"/>
      <c r="S67" s="536"/>
      <c r="T67" s="536"/>
      <c r="U67" s="537"/>
      <c r="V67" s="535"/>
      <c r="W67" s="536"/>
      <c r="X67" s="537"/>
      <c r="Y67" s="535"/>
      <c r="Z67" s="536"/>
      <c r="AA67" s="537"/>
      <c r="AB67" s="535"/>
      <c r="AC67" s="536"/>
      <c r="AD67" s="537"/>
      <c r="AE67" s="538">
        <f>SUM(AE63:AE66)</f>
        <v>1659</v>
      </c>
      <c r="AF67" s="539"/>
      <c r="AG67" s="540"/>
      <c r="AH67" s="13"/>
      <c r="AL67" s="219"/>
    </row>
    <row r="68" spans="1:38" ht="14.25" thickTop="1">
      <c r="A68" s="427" t="s">
        <v>305</v>
      </c>
      <c r="B68" s="503"/>
      <c r="C68" s="504"/>
      <c r="D68" s="427" t="s">
        <v>307</v>
      </c>
      <c r="E68" s="503"/>
      <c r="F68" s="503"/>
      <c r="G68" s="504"/>
      <c r="H68" s="427"/>
      <c r="I68" s="503"/>
      <c r="J68" s="503"/>
      <c r="K68" s="503"/>
      <c r="L68" s="503"/>
      <c r="M68" s="503"/>
      <c r="N68" s="503"/>
      <c r="O68" s="503"/>
      <c r="P68" s="503"/>
      <c r="Q68" s="504"/>
      <c r="R68" s="427"/>
      <c r="S68" s="503"/>
      <c r="T68" s="503"/>
      <c r="U68" s="504"/>
      <c r="V68" s="505"/>
      <c r="W68" s="506"/>
      <c r="X68" s="507"/>
      <c r="Y68" s="505"/>
      <c r="Z68" s="506"/>
      <c r="AA68" s="507"/>
      <c r="AB68" s="541"/>
      <c r="AC68" s="542"/>
      <c r="AD68" s="543"/>
      <c r="AE68" s="508"/>
      <c r="AF68" s="509"/>
      <c r="AG68" s="510"/>
      <c r="AH68" s="13"/>
      <c r="AL68" s="219"/>
    </row>
    <row r="69" spans="1:38">
      <c r="A69" s="409"/>
      <c r="B69" s="410"/>
      <c r="C69" s="413"/>
      <c r="D69" s="409"/>
      <c r="E69" s="410"/>
      <c r="F69" s="410"/>
      <c r="G69" s="413"/>
      <c r="H69" s="427"/>
      <c r="I69" s="503"/>
      <c r="J69" s="503"/>
      <c r="K69" s="503"/>
      <c r="L69" s="503"/>
      <c r="M69" s="503"/>
      <c r="N69" s="503"/>
      <c r="O69" s="503"/>
      <c r="P69" s="503"/>
      <c r="Q69" s="504"/>
      <c r="R69" s="419"/>
      <c r="S69" s="420"/>
      <c r="T69" s="420"/>
      <c r="U69" s="421"/>
      <c r="V69" s="511"/>
      <c r="W69" s="512"/>
      <c r="X69" s="513"/>
      <c r="Y69" s="511"/>
      <c r="Z69" s="512"/>
      <c r="AA69" s="513"/>
      <c r="AB69" s="511"/>
      <c r="AC69" s="512"/>
      <c r="AD69" s="513"/>
      <c r="AE69" s="514"/>
      <c r="AF69" s="515"/>
      <c r="AG69" s="516"/>
      <c r="AH69" s="13"/>
      <c r="AL69" s="219"/>
    </row>
    <row r="70" spans="1:38">
      <c r="A70" s="409"/>
      <c r="B70" s="410"/>
      <c r="C70" s="413"/>
      <c r="D70" s="409"/>
      <c r="E70" s="410"/>
      <c r="F70" s="410"/>
      <c r="G70" s="413"/>
      <c r="H70" s="427"/>
      <c r="I70" s="503"/>
      <c r="J70" s="503"/>
      <c r="K70" s="503"/>
      <c r="L70" s="503"/>
      <c r="M70" s="503"/>
      <c r="N70" s="503"/>
      <c r="O70" s="503"/>
      <c r="P70" s="503"/>
      <c r="Q70" s="504"/>
      <c r="R70" s="419"/>
      <c r="S70" s="420"/>
      <c r="T70" s="420"/>
      <c r="U70" s="421"/>
      <c r="V70" s="511"/>
      <c r="W70" s="512"/>
      <c r="X70" s="513"/>
      <c r="Y70" s="511"/>
      <c r="Z70" s="512"/>
      <c r="AA70" s="513"/>
      <c r="AB70" s="511"/>
      <c r="AC70" s="512"/>
      <c r="AD70" s="513"/>
      <c r="AE70" s="514"/>
      <c r="AF70" s="515"/>
      <c r="AG70" s="516"/>
      <c r="AH70" s="13"/>
      <c r="AL70" s="219"/>
    </row>
    <row r="71" spans="1:38">
      <c r="A71" s="409"/>
      <c r="B71" s="410"/>
      <c r="C71" s="413"/>
      <c r="D71" s="409"/>
      <c r="E71" s="410"/>
      <c r="F71" s="410"/>
      <c r="G71" s="413"/>
      <c r="H71" s="427"/>
      <c r="I71" s="503"/>
      <c r="J71" s="503"/>
      <c r="K71" s="503"/>
      <c r="L71" s="503"/>
      <c r="M71" s="503"/>
      <c r="N71" s="503"/>
      <c r="O71" s="503"/>
      <c r="P71" s="503"/>
      <c r="Q71" s="504"/>
      <c r="R71" s="419"/>
      <c r="S71" s="420"/>
      <c r="T71" s="420"/>
      <c r="U71" s="421"/>
      <c r="V71" s="511"/>
      <c r="W71" s="512"/>
      <c r="X71" s="513"/>
      <c r="Y71" s="511"/>
      <c r="Z71" s="512"/>
      <c r="AA71" s="513"/>
      <c r="AB71" s="511"/>
      <c r="AC71" s="512"/>
      <c r="AD71" s="513"/>
      <c r="AE71" s="514"/>
      <c r="AF71" s="515"/>
      <c r="AG71" s="516"/>
      <c r="AH71" s="13"/>
      <c r="AL71" s="219"/>
    </row>
    <row r="72" spans="1:38" ht="14.25" thickBot="1">
      <c r="A72" s="535" t="s">
        <v>85</v>
      </c>
      <c r="B72" s="536"/>
      <c r="C72" s="537"/>
      <c r="D72" s="535" t="s">
        <v>317</v>
      </c>
      <c r="E72" s="536"/>
      <c r="F72" s="536"/>
      <c r="G72" s="536"/>
      <c r="H72" s="535"/>
      <c r="I72" s="536"/>
      <c r="J72" s="536"/>
      <c r="K72" s="536"/>
      <c r="L72" s="536"/>
      <c r="M72" s="536"/>
      <c r="N72" s="536"/>
      <c r="O72" s="536"/>
      <c r="P72" s="536"/>
      <c r="Q72" s="537"/>
      <c r="R72" s="535"/>
      <c r="S72" s="536"/>
      <c r="T72" s="536"/>
      <c r="U72" s="537"/>
      <c r="V72" s="535"/>
      <c r="W72" s="536"/>
      <c r="X72" s="537"/>
      <c r="Y72" s="535"/>
      <c r="Z72" s="536"/>
      <c r="AA72" s="537"/>
      <c r="AB72" s="535"/>
      <c r="AC72" s="536"/>
      <c r="AD72" s="537"/>
      <c r="AE72" s="538">
        <f>SUM(AE68:AE71)</f>
        <v>0</v>
      </c>
      <c r="AF72" s="539"/>
      <c r="AG72" s="540"/>
      <c r="AH72" s="13"/>
      <c r="AL72" s="219"/>
    </row>
    <row r="73" spans="1:38" ht="14.25" thickTop="1">
      <c r="A73" s="427" t="s">
        <v>309</v>
      </c>
      <c r="B73" s="503"/>
      <c r="C73" s="504"/>
      <c r="D73" s="427" t="s">
        <v>310</v>
      </c>
      <c r="E73" s="503"/>
      <c r="F73" s="503"/>
      <c r="G73" s="504"/>
      <c r="H73" s="427"/>
      <c r="I73" s="503"/>
      <c r="J73" s="503"/>
      <c r="K73" s="503"/>
      <c r="L73" s="503"/>
      <c r="M73" s="503"/>
      <c r="N73" s="503"/>
      <c r="O73" s="503"/>
      <c r="P73" s="503"/>
      <c r="Q73" s="504"/>
      <c r="R73" s="427"/>
      <c r="S73" s="503"/>
      <c r="T73" s="503"/>
      <c r="U73" s="504"/>
      <c r="V73" s="505"/>
      <c r="W73" s="506"/>
      <c r="X73" s="507"/>
      <c r="Y73" s="505"/>
      <c r="Z73" s="506"/>
      <c r="AA73" s="507"/>
      <c r="AB73" s="541"/>
      <c r="AC73" s="542"/>
      <c r="AD73" s="543"/>
      <c r="AE73" s="508"/>
      <c r="AF73" s="509"/>
      <c r="AG73" s="510"/>
      <c r="AH73" s="13"/>
      <c r="AL73" s="219"/>
    </row>
    <row r="74" spans="1:38">
      <c r="A74" s="409"/>
      <c r="B74" s="410"/>
      <c r="C74" s="413"/>
      <c r="D74" s="409"/>
      <c r="E74" s="410"/>
      <c r="F74" s="410"/>
      <c r="G74" s="413"/>
      <c r="H74" s="427"/>
      <c r="I74" s="503"/>
      <c r="J74" s="503"/>
      <c r="K74" s="503"/>
      <c r="L74" s="503"/>
      <c r="M74" s="503"/>
      <c r="N74" s="503"/>
      <c r="O74" s="503"/>
      <c r="P74" s="503"/>
      <c r="Q74" s="504"/>
      <c r="R74" s="419"/>
      <c r="S74" s="420"/>
      <c r="T74" s="420"/>
      <c r="U74" s="421"/>
      <c r="V74" s="511"/>
      <c r="W74" s="512"/>
      <c r="X74" s="513"/>
      <c r="Y74" s="511"/>
      <c r="Z74" s="512"/>
      <c r="AA74" s="513"/>
      <c r="AB74" s="511"/>
      <c r="AC74" s="512"/>
      <c r="AD74" s="513"/>
      <c r="AE74" s="514"/>
      <c r="AF74" s="515"/>
      <c r="AG74" s="516"/>
      <c r="AH74" s="13"/>
      <c r="AL74" s="219"/>
    </row>
    <row r="75" spans="1:38">
      <c r="A75" s="409"/>
      <c r="B75" s="410"/>
      <c r="C75" s="413"/>
      <c r="D75" s="409"/>
      <c r="E75" s="410"/>
      <c r="F75" s="410"/>
      <c r="G75" s="413"/>
      <c r="H75" s="427"/>
      <c r="I75" s="503"/>
      <c r="J75" s="503"/>
      <c r="K75" s="503"/>
      <c r="L75" s="503"/>
      <c r="M75" s="503"/>
      <c r="N75" s="503"/>
      <c r="O75" s="503"/>
      <c r="P75" s="503"/>
      <c r="Q75" s="504"/>
      <c r="R75" s="419"/>
      <c r="S75" s="420"/>
      <c r="T75" s="420"/>
      <c r="U75" s="421"/>
      <c r="V75" s="511"/>
      <c r="W75" s="512"/>
      <c r="X75" s="513"/>
      <c r="Y75" s="511"/>
      <c r="Z75" s="512"/>
      <c r="AA75" s="513"/>
      <c r="AB75" s="511"/>
      <c r="AC75" s="512"/>
      <c r="AD75" s="513"/>
      <c r="AE75" s="514"/>
      <c r="AF75" s="515"/>
      <c r="AG75" s="516"/>
      <c r="AH75" s="13"/>
      <c r="AL75" s="219"/>
    </row>
    <row r="76" spans="1:38">
      <c r="A76" s="409"/>
      <c r="B76" s="410"/>
      <c r="C76" s="413"/>
      <c r="D76" s="409"/>
      <c r="E76" s="410"/>
      <c r="F76" s="410"/>
      <c r="G76" s="413"/>
      <c r="H76" s="427"/>
      <c r="I76" s="503"/>
      <c r="J76" s="503"/>
      <c r="K76" s="503"/>
      <c r="L76" s="503"/>
      <c r="M76" s="503"/>
      <c r="N76" s="503"/>
      <c r="O76" s="503"/>
      <c r="P76" s="503"/>
      <c r="Q76" s="504"/>
      <c r="R76" s="419"/>
      <c r="S76" s="420"/>
      <c r="T76" s="420"/>
      <c r="U76" s="421"/>
      <c r="V76" s="511"/>
      <c r="W76" s="512"/>
      <c r="X76" s="513"/>
      <c r="Y76" s="511"/>
      <c r="Z76" s="512"/>
      <c r="AA76" s="513"/>
      <c r="AB76" s="511"/>
      <c r="AC76" s="512"/>
      <c r="AD76" s="513"/>
      <c r="AE76" s="514"/>
      <c r="AF76" s="515"/>
      <c r="AG76" s="516"/>
      <c r="AH76" s="13"/>
      <c r="AL76" s="219"/>
    </row>
    <row r="77" spans="1:38">
      <c r="A77" s="535" t="s">
        <v>85</v>
      </c>
      <c r="B77" s="536"/>
      <c r="C77" s="537"/>
      <c r="D77" s="535" t="s">
        <v>317</v>
      </c>
      <c r="E77" s="536"/>
      <c r="F77" s="536"/>
      <c r="G77" s="536"/>
      <c r="H77" s="535"/>
      <c r="I77" s="536"/>
      <c r="J77" s="536"/>
      <c r="K77" s="536"/>
      <c r="L77" s="536"/>
      <c r="M77" s="536"/>
      <c r="N77" s="536"/>
      <c r="O77" s="536"/>
      <c r="P77" s="536"/>
      <c r="Q77" s="537"/>
      <c r="R77" s="535"/>
      <c r="S77" s="536"/>
      <c r="T77" s="536"/>
      <c r="U77" s="537"/>
      <c r="V77" s="535"/>
      <c r="W77" s="536"/>
      <c r="X77" s="537"/>
      <c r="Y77" s="535"/>
      <c r="Z77" s="536"/>
      <c r="AA77" s="537"/>
      <c r="AB77" s="535"/>
      <c r="AC77" s="536"/>
      <c r="AD77" s="537"/>
      <c r="AE77" s="538">
        <f>SUM(AE73:AE76)</f>
        <v>0</v>
      </c>
      <c r="AF77" s="539"/>
      <c r="AG77" s="540"/>
      <c r="AH77" s="13"/>
      <c r="AL77" s="219"/>
    </row>
    <row r="78" spans="1:38">
      <c r="A78" s="50"/>
      <c r="B78" s="50"/>
      <c r="C78" s="50"/>
      <c r="D78" s="50"/>
      <c r="E78" s="50"/>
      <c r="F78" s="50"/>
      <c r="G78" s="50"/>
      <c r="H78" s="218"/>
      <c r="I78" s="218"/>
      <c r="J78" s="218"/>
      <c r="K78" s="218"/>
      <c r="L78" s="218"/>
      <c r="M78" s="218"/>
      <c r="N78" s="218"/>
      <c r="O78" s="218"/>
      <c r="P78" s="218"/>
      <c r="Q78" s="218"/>
      <c r="R78" s="218"/>
      <c r="S78" s="218"/>
      <c r="T78" s="218"/>
      <c r="U78" s="218"/>
      <c r="V78" s="220"/>
      <c r="W78" s="220"/>
      <c r="X78" s="220"/>
      <c r="Y78" s="220"/>
      <c r="Z78" s="220"/>
      <c r="AA78" s="220"/>
      <c r="AB78" s="220"/>
      <c r="AC78" s="220"/>
      <c r="AD78" s="220"/>
      <c r="AE78" s="221"/>
      <c r="AF78" s="221"/>
      <c r="AG78" s="221"/>
      <c r="AH78" s="13"/>
      <c r="AL78" s="219"/>
    </row>
    <row r="79" spans="1:38" ht="14.25">
      <c r="A79" s="21" t="s">
        <v>421</v>
      </c>
      <c r="AL79" s="219"/>
    </row>
    <row r="80" spans="1:38" ht="13.5" customHeight="1">
      <c r="A80" s="544" t="s">
        <v>318</v>
      </c>
      <c r="B80" s="544"/>
      <c r="C80" s="544"/>
      <c r="D80" s="545" t="s">
        <v>319</v>
      </c>
      <c r="E80" s="546"/>
      <c r="F80" s="547"/>
      <c r="G80" s="554" t="s">
        <v>320</v>
      </c>
      <c r="H80" s="555"/>
      <c r="I80" s="555"/>
      <c r="J80" s="555"/>
      <c r="K80" s="555"/>
      <c r="L80" s="555"/>
      <c r="M80" s="555"/>
      <c r="N80" s="555"/>
      <c r="O80" s="555"/>
      <c r="P80" s="555"/>
      <c r="Q80" s="555"/>
      <c r="R80" s="556"/>
    </row>
    <row r="81" spans="1:33" ht="13.5" customHeight="1">
      <c r="A81" s="544"/>
      <c r="B81" s="544"/>
      <c r="C81" s="544"/>
      <c r="D81" s="548"/>
      <c r="E81" s="549"/>
      <c r="F81" s="550"/>
      <c r="G81" s="557"/>
      <c r="H81" s="558"/>
      <c r="I81" s="558"/>
      <c r="J81" s="558"/>
      <c r="K81" s="558"/>
      <c r="L81" s="558"/>
      <c r="M81" s="558"/>
      <c r="N81" s="558"/>
      <c r="O81" s="558"/>
      <c r="P81" s="558"/>
      <c r="Q81" s="558"/>
      <c r="R81" s="559"/>
    </row>
    <row r="82" spans="1:33" ht="13.5" customHeight="1">
      <c r="A82" s="544"/>
      <c r="B82" s="544"/>
      <c r="C82" s="544"/>
      <c r="D82" s="548"/>
      <c r="E82" s="549"/>
      <c r="F82" s="550"/>
      <c r="G82" s="560" t="s">
        <v>422</v>
      </c>
      <c r="H82" s="561"/>
      <c r="I82" s="561"/>
      <c r="J82" s="562"/>
      <c r="K82" s="560" t="s">
        <v>423</v>
      </c>
      <c r="L82" s="561"/>
      <c r="M82" s="561"/>
      <c r="N82" s="562"/>
      <c r="O82" s="569" t="s">
        <v>424</v>
      </c>
      <c r="P82" s="570"/>
      <c r="Q82" s="570"/>
      <c r="R82" s="571"/>
    </row>
    <row r="83" spans="1:33" ht="13.5" customHeight="1">
      <c r="A83" s="544"/>
      <c r="B83" s="544"/>
      <c r="C83" s="544"/>
      <c r="D83" s="548"/>
      <c r="E83" s="549"/>
      <c r="F83" s="550"/>
      <c r="G83" s="563"/>
      <c r="H83" s="564"/>
      <c r="I83" s="564"/>
      <c r="J83" s="565"/>
      <c r="K83" s="563"/>
      <c r="L83" s="564"/>
      <c r="M83" s="564"/>
      <c r="N83" s="565"/>
      <c r="O83" s="572"/>
      <c r="P83" s="573"/>
      <c r="Q83" s="573"/>
      <c r="R83" s="574"/>
    </row>
    <row r="84" spans="1:33" ht="13.5" customHeight="1">
      <c r="A84" s="544"/>
      <c r="B84" s="544"/>
      <c r="C84" s="544"/>
      <c r="D84" s="548"/>
      <c r="E84" s="549"/>
      <c r="F84" s="550"/>
      <c r="G84" s="563"/>
      <c r="H84" s="564"/>
      <c r="I84" s="564"/>
      <c r="J84" s="565"/>
      <c r="K84" s="563"/>
      <c r="L84" s="564"/>
      <c r="M84" s="564"/>
      <c r="N84" s="565"/>
      <c r="O84" s="572"/>
      <c r="P84" s="573"/>
      <c r="Q84" s="573"/>
      <c r="R84" s="574"/>
    </row>
    <row r="85" spans="1:33" ht="13.5" customHeight="1">
      <c r="A85" s="544"/>
      <c r="B85" s="544"/>
      <c r="C85" s="544"/>
      <c r="D85" s="548"/>
      <c r="E85" s="549"/>
      <c r="F85" s="550"/>
      <c r="G85" s="563"/>
      <c r="H85" s="564"/>
      <c r="I85" s="564"/>
      <c r="J85" s="565"/>
      <c r="K85" s="563"/>
      <c r="L85" s="564"/>
      <c r="M85" s="564"/>
      <c r="N85" s="565"/>
      <c r="O85" s="572"/>
      <c r="P85" s="573"/>
      <c r="Q85" s="573"/>
      <c r="R85" s="574"/>
    </row>
    <row r="86" spans="1:33" ht="13.5" customHeight="1">
      <c r="A86" s="544"/>
      <c r="B86" s="544"/>
      <c r="C86" s="544"/>
      <c r="D86" s="548"/>
      <c r="E86" s="549"/>
      <c r="F86" s="550"/>
      <c r="G86" s="563"/>
      <c r="H86" s="564"/>
      <c r="I86" s="564"/>
      <c r="J86" s="565"/>
      <c r="K86" s="563"/>
      <c r="L86" s="564"/>
      <c r="M86" s="564"/>
      <c r="N86" s="565"/>
      <c r="O86" s="572"/>
      <c r="P86" s="573"/>
      <c r="Q86" s="573"/>
      <c r="R86" s="574"/>
    </row>
    <row r="87" spans="1:33" ht="13.5" customHeight="1">
      <c r="A87" s="544"/>
      <c r="B87" s="544"/>
      <c r="C87" s="544"/>
      <c r="D87" s="551"/>
      <c r="E87" s="552"/>
      <c r="F87" s="553"/>
      <c r="G87" s="566"/>
      <c r="H87" s="567"/>
      <c r="I87" s="567"/>
      <c r="J87" s="568"/>
      <c r="K87" s="566"/>
      <c r="L87" s="567"/>
      <c r="M87" s="567"/>
      <c r="N87" s="568"/>
      <c r="O87" s="575"/>
      <c r="P87" s="576"/>
      <c r="Q87" s="576"/>
      <c r="R87" s="577"/>
    </row>
    <row r="88" spans="1:33" ht="13.5" customHeight="1">
      <c r="A88" s="578" t="str">
        <f>A9</f>
        <v>가가가</v>
      </c>
      <c r="B88" s="578"/>
      <c r="C88" s="578"/>
      <c r="D88" s="579">
        <f>AE46</f>
        <v>2187</v>
      </c>
      <c r="E88" s="580"/>
      <c r="F88" s="581"/>
      <c r="G88" s="585">
        <f>AE64</f>
        <v>614</v>
      </c>
      <c r="H88" s="586"/>
      <c r="I88" s="586"/>
      <c r="J88" s="587"/>
      <c r="K88" s="585">
        <f>AE63</f>
        <v>401</v>
      </c>
      <c r="L88" s="586"/>
      <c r="M88" s="586"/>
      <c r="N88" s="587"/>
      <c r="O88" s="585">
        <f>AE65+AE66</f>
        <v>644</v>
      </c>
      <c r="P88" s="586"/>
      <c r="Q88" s="586"/>
      <c r="R88" s="587"/>
    </row>
    <row r="89" spans="1:33" ht="13.5" customHeight="1">
      <c r="A89" s="578"/>
      <c r="B89" s="578"/>
      <c r="C89" s="578"/>
      <c r="D89" s="582"/>
      <c r="E89" s="583"/>
      <c r="F89" s="584"/>
      <c r="G89" s="474"/>
      <c r="H89" s="475"/>
      <c r="I89" s="475"/>
      <c r="J89" s="476"/>
      <c r="K89" s="474"/>
      <c r="L89" s="475"/>
      <c r="M89" s="475"/>
      <c r="N89" s="476"/>
      <c r="O89" s="474"/>
      <c r="P89" s="475"/>
      <c r="Q89" s="475"/>
      <c r="R89" s="476"/>
    </row>
    <row r="90" spans="1:33" ht="13.5" customHeight="1">
      <c r="A90" s="578" t="s">
        <v>321</v>
      </c>
      <c r="B90" s="578"/>
      <c r="C90" s="578"/>
      <c r="D90" s="579">
        <f>AE52</f>
        <v>1</v>
      </c>
      <c r="E90" s="580"/>
      <c r="F90" s="581"/>
      <c r="G90" s="585"/>
      <c r="H90" s="586"/>
      <c r="I90" s="586"/>
      <c r="J90" s="587"/>
      <c r="K90" s="585"/>
      <c r="L90" s="586"/>
      <c r="M90" s="586"/>
      <c r="N90" s="587"/>
      <c r="O90" s="588"/>
      <c r="P90" s="586"/>
      <c r="Q90" s="586"/>
      <c r="R90" s="587"/>
    </row>
    <row r="91" spans="1:33" ht="13.5" customHeight="1">
      <c r="A91" s="578"/>
      <c r="B91" s="578"/>
      <c r="C91" s="578"/>
      <c r="D91" s="582"/>
      <c r="E91" s="583"/>
      <c r="F91" s="584"/>
      <c r="G91" s="474"/>
      <c r="H91" s="475"/>
      <c r="I91" s="475"/>
      <c r="J91" s="476"/>
      <c r="K91" s="474"/>
      <c r="L91" s="475"/>
      <c r="M91" s="475"/>
      <c r="N91" s="476"/>
      <c r="O91" s="474"/>
      <c r="P91" s="475"/>
      <c r="Q91" s="475"/>
      <c r="R91" s="476"/>
    </row>
    <row r="92" spans="1:33" ht="13.5" customHeight="1">
      <c r="A92" s="578" t="s">
        <v>322</v>
      </c>
      <c r="B92" s="578"/>
      <c r="C92" s="578"/>
      <c r="D92" s="579">
        <f>AE58</f>
        <v>1</v>
      </c>
      <c r="E92" s="580"/>
      <c r="F92" s="581"/>
      <c r="G92" s="588"/>
      <c r="H92" s="586"/>
      <c r="I92" s="586"/>
      <c r="J92" s="587"/>
      <c r="K92" s="588"/>
      <c r="L92" s="586"/>
      <c r="M92" s="586"/>
      <c r="N92" s="587"/>
      <c r="O92" s="588"/>
      <c r="P92" s="586"/>
      <c r="Q92" s="586"/>
      <c r="R92" s="587"/>
    </row>
    <row r="93" spans="1:33" ht="13.5" customHeight="1">
      <c r="A93" s="589"/>
      <c r="B93" s="589"/>
      <c r="C93" s="589"/>
      <c r="D93" s="590"/>
      <c r="E93" s="591"/>
      <c r="F93" s="592"/>
      <c r="G93" s="593"/>
      <c r="H93" s="336"/>
      <c r="I93" s="336"/>
      <c r="J93" s="594"/>
      <c r="K93" s="593"/>
      <c r="L93" s="336"/>
      <c r="M93" s="336"/>
      <c r="N93" s="594"/>
      <c r="O93" s="593"/>
      <c r="P93" s="336"/>
      <c r="Q93" s="336"/>
      <c r="R93" s="594"/>
    </row>
    <row r="94" spans="1:33" ht="15" thickBot="1">
      <c r="A94" s="222"/>
      <c r="B94" s="222"/>
      <c r="C94" s="222"/>
      <c r="D94" s="222"/>
      <c r="E94" s="222"/>
      <c r="F94" s="222"/>
      <c r="G94" s="223"/>
      <c r="H94" s="223"/>
      <c r="I94" s="223"/>
      <c r="J94" s="223"/>
      <c r="K94" s="223"/>
      <c r="L94" s="223"/>
      <c r="M94" s="223"/>
      <c r="N94" s="223"/>
      <c r="O94" s="223"/>
      <c r="P94" s="223"/>
      <c r="Q94" s="223"/>
      <c r="R94" s="223"/>
      <c r="S94" s="223"/>
      <c r="T94" s="223"/>
      <c r="U94" s="223"/>
      <c r="V94" s="223"/>
      <c r="W94" s="223"/>
      <c r="X94" s="223"/>
      <c r="Y94" s="223"/>
      <c r="Z94" s="223"/>
      <c r="AA94" s="223"/>
      <c r="AB94" s="223"/>
      <c r="AC94" s="223"/>
      <c r="AD94" s="223"/>
      <c r="AE94" s="223"/>
      <c r="AF94" s="223"/>
      <c r="AG94" s="223"/>
    </row>
    <row r="95" spans="1:33" ht="14.25" customHeight="1" thickTop="1">
      <c r="A95" s="595" t="s">
        <v>323</v>
      </c>
      <c r="B95" s="595"/>
      <c r="C95" s="595"/>
      <c r="D95" s="595"/>
      <c r="E95" s="595"/>
      <c r="F95" s="596"/>
      <c r="G95" s="599" t="s">
        <v>324</v>
      </c>
      <c r="H95" s="600"/>
      <c r="I95" s="600"/>
      <c r="J95" s="600"/>
      <c r="K95" s="600"/>
      <c r="L95" s="600"/>
      <c r="M95" s="601"/>
      <c r="N95" s="605" t="s">
        <v>325</v>
      </c>
      <c r="O95" s="606"/>
      <c r="P95" s="606"/>
      <c r="Q95" s="606"/>
      <c r="R95" s="606"/>
      <c r="S95" s="606"/>
      <c r="T95" s="607"/>
      <c r="U95" s="193"/>
      <c r="V95" s="193"/>
      <c r="W95" s="193"/>
      <c r="X95" s="193"/>
      <c r="Y95" s="193"/>
      <c r="Z95" s="193"/>
      <c r="AA95" s="193"/>
      <c r="AB95" s="193"/>
      <c r="AC95" s="193"/>
      <c r="AD95" s="193"/>
      <c r="AE95" s="193"/>
      <c r="AF95" s="193"/>
      <c r="AG95" s="193"/>
    </row>
    <row r="96" spans="1:33" ht="13.5" customHeight="1">
      <c r="A96" s="591"/>
      <c r="B96" s="591"/>
      <c r="C96" s="591"/>
      <c r="D96" s="591"/>
      <c r="E96" s="591"/>
      <c r="F96" s="592"/>
      <c r="G96" s="602"/>
      <c r="H96" s="603"/>
      <c r="I96" s="603"/>
      <c r="J96" s="603"/>
      <c r="K96" s="603"/>
      <c r="L96" s="603"/>
      <c r="M96" s="604"/>
      <c r="N96" s="608"/>
      <c r="O96" s="609"/>
      <c r="P96" s="609"/>
      <c r="Q96" s="609"/>
      <c r="R96" s="609"/>
      <c r="S96" s="609"/>
      <c r="T96" s="610"/>
      <c r="U96" s="193"/>
      <c r="V96" s="193"/>
      <c r="W96" s="193"/>
      <c r="X96" s="193"/>
      <c r="Y96" s="193"/>
      <c r="Z96" s="193"/>
      <c r="AA96" s="193"/>
      <c r="AB96" s="193"/>
      <c r="AC96" s="193"/>
      <c r="AD96" s="193"/>
      <c r="AE96" s="193"/>
      <c r="AF96" s="193"/>
      <c r="AG96" s="193"/>
    </row>
    <row r="97" spans="1:20" ht="13.5" customHeight="1">
      <c r="A97" s="591"/>
      <c r="B97" s="591"/>
      <c r="C97" s="591"/>
      <c r="D97" s="591"/>
      <c r="E97" s="591"/>
      <c r="F97" s="592"/>
      <c r="G97" s="602">
        <f>((G88+K88+(O88*1/2))+(G90+K90+(O90*1/2))+G92+K92+(O92*1/2))/(D88+D90+D92)</f>
        <v>0.61078117862037462</v>
      </c>
      <c r="H97" s="603"/>
      <c r="I97" s="603"/>
      <c r="J97" s="603"/>
      <c r="K97" s="603"/>
      <c r="L97" s="603"/>
      <c r="M97" s="604"/>
      <c r="N97" s="614">
        <f>IF(G97&gt;0.3,1,IF(G97&gt;0.2,0.5,0))</f>
        <v>1</v>
      </c>
      <c r="O97" s="615"/>
      <c r="P97" s="615"/>
      <c r="Q97" s="615"/>
      <c r="R97" s="615"/>
      <c r="S97" s="615"/>
      <c r="T97" s="616"/>
    </row>
    <row r="98" spans="1:20" ht="14.25" customHeight="1" thickBot="1">
      <c r="A98" s="597"/>
      <c r="B98" s="597"/>
      <c r="C98" s="597"/>
      <c r="D98" s="597"/>
      <c r="E98" s="597"/>
      <c r="F98" s="598"/>
      <c r="G98" s="611"/>
      <c r="H98" s="612"/>
      <c r="I98" s="612"/>
      <c r="J98" s="612"/>
      <c r="K98" s="612"/>
      <c r="L98" s="612"/>
      <c r="M98" s="613"/>
      <c r="N98" s="617"/>
      <c r="O98" s="618"/>
      <c r="P98" s="618"/>
      <c r="Q98" s="618"/>
      <c r="R98" s="618"/>
      <c r="S98" s="618"/>
      <c r="T98" s="619"/>
    </row>
    <row r="99" spans="1:20" ht="15" thickTop="1">
      <c r="A99" s="224"/>
      <c r="B99" s="224"/>
      <c r="C99" s="224"/>
      <c r="D99" s="224"/>
      <c r="E99" s="224"/>
      <c r="F99" s="224"/>
      <c r="G99" s="224"/>
    </row>
    <row r="100" spans="1:20" ht="14.25">
      <c r="A100" s="224"/>
      <c r="B100" s="224"/>
      <c r="C100" s="224"/>
      <c r="D100" s="224"/>
      <c r="E100" s="224"/>
      <c r="F100" s="224"/>
      <c r="G100" s="224"/>
    </row>
  </sheetData>
  <mergeCells count="526">
    <mergeCell ref="A92:C93"/>
    <mergeCell ref="D92:F93"/>
    <mergeCell ref="G92:J93"/>
    <mergeCell ref="K92:N93"/>
    <mergeCell ref="O92:R93"/>
    <mergeCell ref="A95:F98"/>
    <mergeCell ref="G95:M96"/>
    <mergeCell ref="N95:T96"/>
    <mergeCell ref="G97:M98"/>
    <mergeCell ref="N97:T98"/>
    <mergeCell ref="A88:C89"/>
    <mergeCell ref="D88:F89"/>
    <mergeCell ref="G88:J89"/>
    <mergeCell ref="K88:N89"/>
    <mergeCell ref="O88:R89"/>
    <mergeCell ref="A90:C91"/>
    <mergeCell ref="D90:F91"/>
    <mergeCell ref="G90:J91"/>
    <mergeCell ref="K90:N91"/>
    <mergeCell ref="O90:R91"/>
    <mergeCell ref="A80:C87"/>
    <mergeCell ref="D80:F87"/>
    <mergeCell ref="G80:R81"/>
    <mergeCell ref="G82:J87"/>
    <mergeCell ref="K82:N87"/>
    <mergeCell ref="O82:R87"/>
    <mergeCell ref="AB76:AD76"/>
    <mergeCell ref="AE76:AG76"/>
    <mergeCell ref="A77:C77"/>
    <mergeCell ref="D77:G77"/>
    <mergeCell ref="H77:Q77"/>
    <mergeCell ref="R77:U77"/>
    <mergeCell ref="V77:X77"/>
    <mergeCell ref="Y77:AA77"/>
    <mergeCell ref="AB77:AD77"/>
    <mergeCell ref="AE77:AG77"/>
    <mergeCell ref="A76:C76"/>
    <mergeCell ref="D76:G76"/>
    <mergeCell ref="H76:Q76"/>
    <mergeCell ref="R76:U76"/>
    <mergeCell ref="V76:X76"/>
    <mergeCell ref="Y76:AA76"/>
    <mergeCell ref="AB74:AD74"/>
    <mergeCell ref="AE74:AG74"/>
    <mergeCell ref="A75:C75"/>
    <mergeCell ref="D75:G75"/>
    <mergeCell ref="H75:Q75"/>
    <mergeCell ref="R75:U75"/>
    <mergeCell ref="V75:X75"/>
    <mergeCell ref="Y75:AA75"/>
    <mergeCell ref="AB75:AD75"/>
    <mergeCell ref="AE75:AG75"/>
    <mergeCell ref="A74:C74"/>
    <mergeCell ref="D74:G74"/>
    <mergeCell ref="H74:Q74"/>
    <mergeCell ref="R74:U74"/>
    <mergeCell ref="V74:X74"/>
    <mergeCell ref="Y74:AA74"/>
    <mergeCell ref="AB72:AD72"/>
    <mergeCell ref="AE72:AG72"/>
    <mergeCell ref="A73:C73"/>
    <mergeCell ref="D73:G73"/>
    <mergeCell ref="H73:Q73"/>
    <mergeCell ref="R73:U73"/>
    <mergeCell ref="V73:X73"/>
    <mergeCell ref="Y73:AA73"/>
    <mergeCell ref="AB73:AD73"/>
    <mergeCell ref="AE73:AG73"/>
    <mergeCell ref="A72:C72"/>
    <mergeCell ref="D72:G72"/>
    <mergeCell ref="H72:Q72"/>
    <mergeCell ref="R72:U72"/>
    <mergeCell ref="V72:X72"/>
    <mergeCell ref="Y72:AA72"/>
    <mergeCell ref="AB70:AD70"/>
    <mergeCell ref="AE70:AG70"/>
    <mergeCell ref="A71:C71"/>
    <mergeCell ref="D71:G71"/>
    <mergeCell ref="H71:Q71"/>
    <mergeCell ref="R71:U71"/>
    <mergeCell ref="V71:X71"/>
    <mergeCell ref="Y71:AA71"/>
    <mergeCell ref="AB71:AD71"/>
    <mergeCell ref="AE71:AG71"/>
    <mergeCell ref="A70:C70"/>
    <mergeCell ref="D70:G70"/>
    <mergeCell ref="H70:Q70"/>
    <mergeCell ref="R70:U70"/>
    <mergeCell ref="V70:X70"/>
    <mergeCell ref="Y70:AA70"/>
    <mergeCell ref="AB68:AD68"/>
    <mergeCell ref="AE68:AG68"/>
    <mergeCell ref="A69:C69"/>
    <mergeCell ref="D69:G69"/>
    <mergeCell ref="H69:Q69"/>
    <mergeCell ref="R69:U69"/>
    <mergeCell ref="V69:X69"/>
    <mergeCell ref="Y69:AA69"/>
    <mergeCell ref="AB69:AD69"/>
    <mergeCell ref="AE69:AG69"/>
    <mergeCell ref="A68:C68"/>
    <mergeCell ref="D68:G68"/>
    <mergeCell ref="H68:Q68"/>
    <mergeCell ref="R68:U68"/>
    <mergeCell ref="V68:X68"/>
    <mergeCell ref="Y68:AA68"/>
    <mergeCell ref="AB66:AD66"/>
    <mergeCell ref="AE66:AG66"/>
    <mergeCell ref="A67:C67"/>
    <mergeCell ref="D67:G67"/>
    <mergeCell ref="H67:Q67"/>
    <mergeCell ref="R67:U67"/>
    <mergeCell ref="V67:X67"/>
    <mergeCell ref="Y67:AA67"/>
    <mergeCell ref="AB67:AD67"/>
    <mergeCell ref="AE67:AG67"/>
    <mergeCell ref="A66:C66"/>
    <mergeCell ref="D66:G66"/>
    <mergeCell ref="H66:Q66"/>
    <mergeCell ref="R66:U66"/>
    <mergeCell ref="V66:X66"/>
    <mergeCell ref="Y66:AA66"/>
    <mergeCell ref="AB64:AD64"/>
    <mergeCell ref="AE64:AG64"/>
    <mergeCell ref="A65:C65"/>
    <mergeCell ref="D65:G65"/>
    <mergeCell ref="H65:Q65"/>
    <mergeCell ref="R65:U65"/>
    <mergeCell ref="V65:X65"/>
    <mergeCell ref="Y65:AA65"/>
    <mergeCell ref="AB65:AD65"/>
    <mergeCell ref="AE65:AG65"/>
    <mergeCell ref="A64:C64"/>
    <mergeCell ref="D64:G64"/>
    <mergeCell ref="H64:Q64"/>
    <mergeCell ref="R64:U64"/>
    <mergeCell ref="V64:X64"/>
    <mergeCell ref="Y64:AA64"/>
    <mergeCell ref="AE62:AG62"/>
    <mergeCell ref="A63:C63"/>
    <mergeCell ref="D63:G63"/>
    <mergeCell ref="H63:Q63"/>
    <mergeCell ref="R63:U63"/>
    <mergeCell ref="V63:X63"/>
    <mergeCell ref="Y63:AA63"/>
    <mergeCell ref="AB63:AD63"/>
    <mergeCell ref="AE63:AG63"/>
    <mergeCell ref="A62:C62"/>
    <mergeCell ref="D62:G62"/>
    <mergeCell ref="H62:Q62"/>
    <mergeCell ref="R62:U62"/>
    <mergeCell ref="V62:AA62"/>
    <mergeCell ref="AB62:AD62"/>
    <mergeCell ref="AB57:AD57"/>
    <mergeCell ref="D57:G57"/>
    <mergeCell ref="H57:Q57"/>
    <mergeCell ref="R57:U57"/>
    <mergeCell ref="V57:X57"/>
    <mergeCell ref="AE57:AG57"/>
    <mergeCell ref="A58:C58"/>
    <mergeCell ref="D58:G58"/>
    <mergeCell ref="H58:Q58"/>
    <mergeCell ref="R58:U58"/>
    <mergeCell ref="V58:X58"/>
    <mergeCell ref="Y58:AA58"/>
    <mergeCell ref="AB58:AD58"/>
    <mergeCell ref="AE58:AG58"/>
    <mergeCell ref="A57:C57"/>
    <mergeCell ref="Y57:AA57"/>
    <mergeCell ref="AB55:AD55"/>
    <mergeCell ref="AE55:AG55"/>
    <mergeCell ref="A56:C56"/>
    <mergeCell ref="D56:G56"/>
    <mergeCell ref="H56:Q56"/>
    <mergeCell ref="R56:U56"/>
    <mergeCell ref="V56:X56"/>
    <mergeCell ref="Y56:AA56"/>
    <mergeCell ref="AB56:AD56"/>
    <mergeCell ref="AE56:AG56"/>
    <mergeCell ref="A55:C55"/>
    <mergeCell ref="D55:G55"/>
    <mergeCell ref="H55:Q55"/>
    <mergeCell ref="R55:U55"/>
    <mergeCell ref="V55:X55"/>
    <mergeCell ref="Y55:AA55"/>
    <mergeCell ref="AB53:AD53"/>
    <mergeCell ref="AE53:AG53"/>
    <mergeCell ref="A54:C54"/>
    <mergeCell ref="D54:G54"/>
    <mergeCell ref="H54:Q54"/>
    <mergeCell ref="R54:U54"/>
    <mergeCell ref="V54:X54"/>
    <mergeCell ref="Y54:AA54"/>
    <mergeCell ref="AB54:AD54"/>
    <mergeCell ref="AE54:AG54"/>
    <mergeCell ref="A53:C53"/>
    <mergeCell ref="D53:G53"/>
    <mergeCell ref="H53:Q53"/>
    <mergeCell ref="R53:U53"/>
    <mergeCell ref="V53:X53"/>
    <mergeCell ref="Y53:AA53"/>
    <mergeCell ref="AB51:AD51"/>
    <mergeCell ref="AE51:AG51"/>
    <mergeCell ref="A52:C52"/>
    <mergeCell ref="D52:G52"/>
    <mergeCell ref="H52:Q52"/>
    <mergeCell ref="R52:U52"/>
    <mergeCell ref="V52:X52"/>
    <mergeCell ref="Y52:AA52"/>
    <mergeCell ref="AB52:AD52"/>
    <mergeCell ref="AE52:AG52"/>
    <mergeCell ref="A51:C51"/>
    <mergeCell ref="D51:G51"/>
    <mergeCell ref="H51:Q51"/>
    <mergeCell ref="R51:U51"/>
    <mergeCell ref="V51:X51"/>
    <mergeCell ref="Y51:AA51"/>
    <mergeCell ref="AB49:AD49"/>
    <mergeCell ref="AE49:AG49"/>
    <mergeCell ref="A50:C50"/>
    <mergeCell ref="D50:G50"/>
    <mergeCell ref="H50:Q50"/>
    <mergeCell ref="R50:U50"/>
    <mergeCell ref="V50:X50"/>
    <mergeCell ref="Y50:AA50"/>
    <mergeCell ref="AB50:AD50"/>
    <mergeCell ref="AE50:AG50"/>
    <mergeCell ref="A49:C49"/>
    <mergeCell ref="D49:G49"/>
    <mergeCell ref="H49:Q49"/>
    <mergeCell ref="R49:U49"/>
    <mergeCell ref="V49:X49"/>
    <mergeCell ref="Y49:AA49"/>
    <mergeCell ref="AB47:AD47"/>
    <mergeCell ref="AE47:AG47"/>
    <mergeCell ref="A48:C48"/>
    <mergeCell ref="D48:G48"/>
    <mergeCell ref="H48:Q48"/>
    <mergeCell ref="R48:U48"/>
    <mergeCell ref="V48:X48"/>
    <mergeCell ref="Y48:AA48"/>
    <mergeCell ref="AB48:AD48"/>
    <mergeCell ref="AE48:AG48"/>
    <mergeCell ref="A47:C47"/>
    <mergeCell ref="D47:G47"/>
    <mergeCell ref="H47:Q47"/>
    <mergeCell ref="R47:U47"/>
    <mergeCell ref="V47:X47"/>
    <mergeCell ref="Y47:AA47"/>
    <mergeCell ref="AB45:AD45"/>
    <mergeCell ref="AE45:AG45"/>
    <mergeCell ref="A46:C46"/>
    <mergeCell ref="D46:G46"/>
    <mergeCell ref="H46:Q46"/>
    <mergeCell ref="R46:U46"/>
    <mergeCell ref="V46:X46"/>
    <mergeCell ref="Y46:AA46"/>
    <mergeCell ref="AB46:AD46"/>
    <mergeCell ref="AE46:AG46"/>
    <mergeCell ref="A45:C45"/>
    <mergeCell ref="D45:G45"/>
    <mergeCell ref="H45:Q45"/>
    <mergeCell ref="R45:U45"/>
    <mergeCell ref="V45:X45"/>
    <mergeCell ref="Y45:AA45"/>
    <mergeCell ref="AB43:AD43"/>
    <mergeCell ref="AE43:AG43"/>
    <mergeCell ref="A44:C44"/>
    <mergeCell ref="D44:G44"/>
    <mergeCell ref="H44:Q44"/>
    <mergeCell ref="R44:U44"/>
    <mergeCell ref="V44:X44"/>
    <mergeCell ref="Y44:AA44"/>
    <mergeCell ref="AB44:AD44"/>
    <mergeCell ref="AE44:AG44"/>
    <mergeCell ref="A43:C43"/>
    <mergeCell ref="D43:G43"/>
    <mergeCell ref="H43:Q43"/>
    <mergeCell ref="R43:U43"/>
    <mergeCell ref="V43:X43"/>
    <mergeCell ref="Y43:AA43"/>
    <mergeCell ref="AB41:AD41"/>
    <mergeCell ref="AE41:AG41"/>
    <mergeCell ref="A42:C42"/>
    <mergeCell ref="D42:G42"/>
    <mergeCell ref="H42:Q42"/>
    <mergeCell ref="R42:U42"/>
    <mergeCell ref="V42:X42"/>
    <mergeCell ref="Y42:AA42"/>
    <mergeCell ref="AB42:AD42"/>
    <mergeCell ref="AE42:AG42"/>
    <mergeCell ref="A41:C41"/>
    <mergeCell ref="D41:G41"/>
    <mergeCell ref="H41:Q41"/>
    <mergeCell ref="R41:U41"/>
    <mergeCell ref="V41:X41"/>
    <mergeCell ref="Y41:AA41"/>
    <mergeCell ref="AB36:AD36"/>
    <mergeCell ref="AE36:AG36"/>
    <mergeCell ref="A40:C40"/>
    <mergeCell ref="D40:G40"/>
    <mergeCell ref="H40:Q40"/>
    <mergeCell ref="R40:U40"/>
    <mergeCell ref="V40:AA40"/>
    <mergeCell ref="AB40:AD40"/>
    <mergeCell ref="AE40:AG40"/>
    <mergeCell ref="A36:C36"/>
    <mergeCell ref="D36:G36"/>
    <mergeCell ref="H36:Q36"/>
    <mergeCell ref="R36:U36"/>
    <mergeCell ref="V36:X36"/>
    <mergeCell ref="Y36:AA36"/>
    <mergeCell ref="AB34:AD34"/>
    <mergeCell ref="D34:G34"/>
    <mergeCell ref="H34:Q34"/>
    <mergeCell ref="R34:U34"/>
    <mergeCell ref="V34:X34"/>
    <mergeCell ref="AE34:AG34"/>
    <mergeCell ref="A35:C35"/>
    <mergeCell ref="D35:G35"/>
    <mergeCell ref="H35:Q35"/>
    <mergeCell ref="R35:U35"/>
    <mergeCell ref="V35:X35"/>
    <mergeCell ref="Y35:AA35"/>
    <mergeCell ref="AB35:AD35"/>
    <mergeCell ref="AE35:AG35"/>
    <mergeCell ref="A34:C34"/>
    <mergeCell ref="Y34:AA34"/>
    <mergeCell ref="AB32:AD32"/>
    <mergeCell ref="AE32:AG32"/>
    <mergeCell ref="A33:C33"/>
    <mergeCell ref="D33:G33"/>
    <mergeCell ref="H33:Q33"/>
    <mergeCell ref="R33:U33"/>
    <mergeCell ref="V33:X33"/>
    <mergeCell ref="Y33:AA33"/>
    <mergeCell ref="AB33:AD33"/>
    <mergeCell ref="AE33:AG33"/>
    <mergeCell ref="A32:C32"/>
    <mergeCell ref="D32:G32"/>
    <mergeCell ref="H32:Q32"/>
    <mergeCell ref="R32:U32"/>
    <mergeCell ref="V32:X32"/>
    <mergeCell ref="Y32:AA32"/>
    <mergeCell ref="AB30:AD30"/>
    <mergeCell ref="AE30:AG30"/>
    <mergeCell ref="A31:C31"/>
    <mergeCell ref="D31:G31"/>
    <mergeCell ref="H31:Q31"/>
    <mergeCell ref="R31:U31"/>
    <mergeCell ref="V31:X31"/>
    <mergeCell ref="Y31:AA31"/>
    <mergeCell ref="AB31:AD31"/>
    <mergeCell ref="AE31:AG31"/>
    <mergeCell ref="A30:C30"/>
    <mergeCell ref="D30:G30"/>
    <mergeCell ref="H30:Q30"/>
    <mergeCell ref="R30:U30"/>
    <mergeCell ref="V30:X30"/>
    <mergeCell ref="Y30:AA30"/>
    <mergeCell ref="AE28:AG28"/>
    <mergeCell ref="A29:C29"/>
    <mergeCell ref="D29:G29"/>
    <mergeCell ref="H29:Q29"/>
    <mergeCell ref="R29:U29"/>
    <mergeCell ref="V29:X29"/>
    <mergeCell ref="Y29:AA29"/>
    <mergeCell ref="AB29:AD29"/>
    <mergeCell ref="AE29:AG29"/>
    <mergeCell ref="A28:C28"/>
    <mergeCell ref="D28:G28"/>
    <mergeCell ref="H28:Q28"/>
    <mergeCell ref="R28:U28"/>
    <mergeCell ref="V28:AA28"/>
    <mergeCell ref="AB28:AD28"/>
    <mergeCell ref="AB25:AD25"/>
    <mergeCell ref="D25:G25"/>
    <mergeCell ref="H25:Q25"/>
    <mergeCell ref="R25:U25"/>
    <mergeCell ref="V25:X25"/>
    <mergeCell ref="AE25:AG25"/>
    <mergeCell ref="A26:C26"/>
    <mergeCell ref="D26:G26"/>
    <mergeCell ref="H26:Q26"/>
    <mergeCell ref="R26:U26"/>
    <mergeCell ref="V26:X26"/>
    <mergeCell ref="Y26:AA26"/>
    <mergeCell ref="AB26:AD26"/>
    <mergeCell ref="AE26:AG26"/>
    <mergeCell ref="A25:C25"/>
    <mergeCell ref="Y25:AA25"/>
    <mergeCell ref="AB23:AD23"/>
    <mergeCell ref="AE23:AG23"/>
    <mergeCell ref="A24:C24"/>
    <mergeCell ref="D24:G24"/>
    <mergeCell ref="H24:Q24"/>
    <mergeCell ref="R24:U24"/>
    <mergeCell ref="V24:X24"/>
    <mergeCell ref="Y24:AA24"/>
    <mergeCell ref="AB24:AD24"/>
    <mergeCell ref="AE24:AG24"/>
    <mergeCell ref="A23:C23"/>
    <mergeCell ref="D23:G23"/>
    <mergeCell ref="H23:Q23"/>
    <mergeCell ref="R23:U23"/>
    <mergeCell ref="V23:X23"/>
    <mergeCell ref="Y23:AA23"/>
    <mergeCell ref="AB21:AD21"/>
    <mergeCell ref="AE21:AG21"/>
    <mergeCell ref="A22:C22"/>
    <mergeCell ref="D22:G22"/>
    <mergeCell ref="H22:Q22"/>
    <mergeCell ref="R22:U22"/>
    <mergeCell ref="V22:X22"/>
    <mergeCell ref="Y22:AA22"/>
    <mergeCell ref="AB22:AD22"/>
    <mergeCell ref="AE22:AG22"/>
    <mergeCell ref="A21:C21"/>
    <mergeCell ref="D21:G21"/>
    <mergeCell ref="H21:Q21"/>
    <mergeCell ref="R21:U21"/>
    <mergeCell ref="V21:X21"/>
    <mergeCell ref="Y21:AA21"/>
    <mergeCell ref="AB19:AD19"/>
    <mergeCell ref="AE19:AG19"/>
    <mergeCell ref="A20:C20"/>
    <mergeCell ref="D20:G20"/>
    <mergeCell ref="H20:Q20"/>
    <mergeCell ref="R20:U20"/>
    <mergeCell ref="V20:X20"/>
    <mergeCell ref="Y20:AA20"/>
    <mergeCell ref="AB20:AD20"/>
    <mergeCell ref="AE20:AG20"/>
    <mergeCell ref="A19:C19"/>
    <mergeCell ref="D19:G19"/>
    <mergeCell ref="H19:Q19"/>
    <mergeCell ref="R19:U19"/>
    <mergeCell ref="V19:X19"/>
    <mergeCell ref="Y19:AA19"/>
    <mergeCell ref="A18:C18"/>
    <mergeCell ref="D18:G18"/>
    <mergeCell ref="H18:Q18"/>
    <mergeCell ref="R18:U18"/>
    <mergeCell ref="V18:AA18"/>
    <mergeCell ref="AB18:AD18"/>
    <mergeCell ref="AE18:AG18"/>
    <mergeCell ref="A16:C16"/>
    <mergeCell ref="D16:G16"/>
    <mergeCell ref="H16:Q16"/>
    <mergeCell ref="R16:U16"/>
    <mergeCell ref="V16:X16"/>
    <mergeCell ref="Y16:AA16"/>
    <mergeCell ref="AL14:AS16"/>
    <mergeCell ref="A15:C15"/>
    <mergeCell ref="D15:G15"/>
    <mergeCell ref="H15:Q15"/>
    <mergeCell ref="R15:U15"/>
    <mergeCell ref="V15:X15"/>
    <mergeCell ref="Y15:AA15"/>
    <mergeCell ref="AB15:AD15"/>
    <mergeCell ref="AE15:AG15"/>
    <mergeCell ref="AI15:AK15"/>
    <mergeCell ref="AB16:AD16"/>
    <mergeCell ref="AE16:AG16"/>
    <mergeCell ref="AI16:AK16"/>
    <mergeCell ref="AI13:AK13"/>
    <mergeCell ref="A14:C14"/>
    <mergeCell ref="D14:G14"/>
    <mergeCell ref="H14:Q14"/>
    <mergeCell ref="R14:U14"/>
    <mergeCell ref="V14:X14"/>
    <mergeCell ref="Y14:AA14"/>
    <mergeCell ref="AB14:AD14"/>
    <mergeCell ref="AE14:AG14"/>
    <mergeCell ref="AI14:AK14"/>
    <mergeCell ref="AB12:AD12"/>
    <mergeCell ref="AE12:AG12"/>
    <mergeCell ref="A13:C13"/>
    <mergeCell ref="D13:G13"/>
    <mergeCell ref="H13:Q13"/>
    <mergeCell ref="R13:U13"/>
    <mergeCell ref="V13:X13"/>
    <mergeCell ref="Y13:AA13"/>
    <mergeCell ref="AB13:AD13"/>
    <mergeCell ref="AE13:AG13"/>
    <mergeCell ref="A12:C12"/>
    <mergeCell ref="D12:G12"/>
    <mergeCell ref="H12:Q12"/>
    <mergeCell ref="R12:U12"/>
    <mergeCell ref="V12:X12"/>
    <mergeCell ref="Y12:AA12"/>
    <mergeCell ref="A11:C11"/>
    <mergeCell ref="D11:G11"/>
    <mergeCell ref="H11:Q11"/>
    <mergeCell ref="R11:U11"/>
    <mergeCell ref="V11:X11"/>
    <mergeCell ref="Y11:AA11"/>
    <mergeCell ref="AB11:AD11"/>
    <mergeCell ref="AE11:AG11"/>
    <mergeCell ref="A10:C10"/>
    <mergeCell ref="D10:G10"/>
    <mergeCell ref="H10:Q10"/>
    <mergeCell ref="R10:U10"/>
    <mergeCell ref="V10:X10"/>
    <mergeCell ref="Y10:AA10"/>
    <mergeCell ref="A9:C9"/>
    <mergeCell ref="D9:G9"/>
    <mergeCell ref="H9:Q9"/>
    <mergeCell ref="R9:U9"/>
    <mergeCell ref="V9:X9"/>
    <mergeCell ref="Y9:AA9"/>
    <mergeCell ref="AB9:AD9"/>
    <mergeCell ref="AE9:AG9"/>
    <mergeCell ref="AB10:AD10"/>
    <mergeCell ref="AE10:AG10"/>
    <mergeCell ref="A1:AG1"/>
    <mergeCell ref="A2:AG2"/>
    <mergeCell ref="A3:AG3"/>
    <mergeCell ref="A4:AG4"/>
    <mergeCell ref="A8:C8"/>
    <mergeCell ref="D8:G8"/>
    <mergeCell ref="H8:Q8"/>
    <mergeCell ref="R8:U8"/>
    <mergeCell ref="V8:AA8"/>
    <mergeCell ref="AB8:AD8"/>
    <mergeCell ref="AE8:AG8"/>
  </mergeCells>
  <phoneticPr fontId="3" type="noConversion"/>
  <pageMargins left="0.7" right="0.7" top="0.75" bottom="0.75" header="0.3" footer="0.3"/>
  <pageSetup paperSize="9" scale="88" orientation="landscape" r:id="rId1"/>
  <rowBreaks count="2" manualBreakCount="2">
    <brk id="37" max="32" man="1"/>
    <brk id="77" max="32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28</vt:i4>
      </vt:variant>
      <vt:variant>
        <vt:lpstr>이름 지정된 범위</vt:lpstr>
      </vt:variant>
      <vt:variant>
        <vt:i4>15</vt:i4>
      </vt:variant>
    </vt:vector>
  </HeadingPairs>
  <TitlesOfParts>
    <vt:vector size="43" baseType="lpstr">
      <vt:lpstr>제출요령</vt:lpstr>
      <vt:lpstr>1.평가서표지</vt:lpstr>
      <vt:lpstr>2.자기평가서(용역비5억이상)</vt:lpstr>
      <vt:lpstr>2.자기평가서 (용역비5억미만)</vt:lpstr>
      <vt:lpstr>2.자기평가서 (안전진단등 용역)</vt:lpstr>
      <vt:lpstr>3.공동수급협정 체결현황</vt:lpstr>
      <vt:lpstr>4.참여기술인배치표</vt:lpstr>
      <vt:lpstr>5.경력사항(사업총괄책임기술인)</vt:lpstr>
      <vt:lpstr>5-1.경력사항(분야책임)</vt:lpstr>
      <vt:lpstr>5-2.경력사항(분야책임)</vt:lpstr>
      <vt:lpstr>5-3.경력사항(분야책임)</vt:lpstr>
      <vt:lpstr>5-4.경력사항(분야책임)</vt:lpstr>
      <vt:lpstr>5-5.경력사항(분야참여)</vt:lpstr>
      <vt:lpstr>5-6.경력사항(분야참여)</vt:lpstr>
      <vt:lpstr>5-7.경력사항(분야참여)</vt:lpstr>
      <vt:lpstr>5-8.경력사항(분야참여) </vt:lpstr>
      <vt:lpstr>6.교육훈련</vt:lpstr>
      <vt:lpstr>7.전차실적</vt:lpstr>
      <vt:lpstr>8.유사용역수행실적</vt:lpstr>
      <vt:lpstr>9.업무정지</vt:lpstr>
      <vt:lpstr>10.벌점</vt:lpstr>
      <vt:lpstr>11. 재정상태건실도,투자실적</vt:lpstr>
      <vt:lpstr>12. 건설기술개발실적</vt:lpstr>
      <vt:lpstr>13. 활용실적</vt:lpstr>
      <vt:lpstr>14.업무중첩도</vt:lpstr>
      <vt:lpstr>14-1.확인서</vt:lpstr>
      <vt:lpstr>15.건설기술인신규고용률</vt:lpstr>
      <vt:lpstr>16. 적격심사 기술자경력</vt:lpstr>
      <vt:lpstr>'1.평가서표지'!Print_Area</vt:lpstr>
      <vt:lpstr>'10.벌점'!Print_Area</vt:lpstr>
      <vt:lpstr>'11. 재정상태건실도,투자실적'!Print_Area</vt:lpstr>
      <vt:lpstr>'13. 활용실적'!Print_Area</vt:lpstr>
      <vt:lpstr>'14-1.확인서'!Print_Area</vt:lpstr>
      <vt:lpstr>'16. 적격심사 기술자경력'!Print_Area</vt:lpstr>
      <vt:lpstr>'2.자기평가서 (안전진단등 용역)'!Print_Area</vt:lpstr>
      <vt:lpstr>'2.자기평가서 (용역비5억미만)'!Print_Area</vt:lpstr>
      <vt:lpstr>'2.자기평가서(용역비5억이상)'!Print_Area</vt:lpstr>
      <vt:lpstr>'3.공동수급협정 체결현황'!Print_Area</vt:lpstr>
      <vt:lpstr>'4.참여기술인배치표'!Print_Area</vt:lpstr>
      <vt:lpstr>'6.교육훈련'!Print_Area</vt:lpstr>
      <vt:lpstr>'7.전차실적'!Print_Area</vt:lpstr>
      <vt:lpstr>'9.업무정지'!Print_Area</vt:lpstr>
      <vt:lpstr>'13. 활용실적'!Print_Titles</vt:lpstr>
    </vt:vector>
  </TitlesOfParts>
  <Company>조달청/공사관리과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김해식</dc:creator>
  <cp:lastModifiedBy>user</cp:lastModifiedBy>
  <cp:lastPrinted>2020-04-22T01:58:37Z</cp:lastPrinted>
  <dcterms:created xsi:type="dcterms:W3CDTF">2000-11-30T11:12:45Z</dcterms:created>
  <dcterms:modified xsi:type="dcterms:W3CDTF">2025-12-13T02:02:38Z</dcterms:modified>
</cp:coreProperties>
</file>