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KO\공사\설계도서\천제연 관개수로 준설사업\설계도서\02.내   역   서_서귀포 천제연 관개수로 준설사업\"/>
    </mc:Choice>
  </mc:AlternateContent>
  <bookViews>
    <workbookView xWindow="-120" yWindow="-120" windowWidth="29040" windowHeight="15720"/>
  </bookViews>
  <sheets>
    <sheet name="갑지" sheetId="73" r:id="rId1"/>
    <sheet name="공사원가계산서" sheetId="17" r:id="rId2"/>
    <sheet name="총괄설계내역서" sheetId="62" r:id="rId3"/>
    <sheet name="설계내역서" sheetId="63" r:id="rId4"/>
    <sheet name="단가산출근거목록표" sheetId="64" r:id="rId5"/>
    <sheet name="단가산출근거" sheetId="65" r:id="rId6"/>
    <sheet name="환율및기초자료" sheetId="66" r:id="rId7"/>
    <sheet name="중기목록표" sheetId="67" r:id="rId8"/>
    <sheet name="중기사용료" sheetId="68" r:id="rId9"/>
    <sheet name="재료비목록표" sheetId="69" r:id="rId10"/>
    <sheet name="노무비목록표" sheetId="70" r:id="rId11"/>
    <sheet name="경비목록표" sheetId="71" r:id="rId12"/>
    <sheet name="일식견적목록표" sheetId="72" r:id="rId13"/>
    <sheet name="〓 INITIAL 〓" sheetId="14" state="veryHidden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</externalReferences>
  <definedNames>
    <definedName name="_">"="</definedName>
    <definedName name="____key2" hidden="1">#REF!</definedName>
    <definedName name="___key2" hidden="1">#REF!</definedName>
    <definedName name="___key21" hidden="1">#REF!</definedName>
    <definedName name="__key2" hidden="1">#REF!</definedName>
    <definedName name="__key21" hidden="1">#REF!</definedName>
    <definedName name="_1_">#REF!</definedName>
    <definedName name="_2_0옹벽부용수">#REF!</definedName>
    <definedName name="_3B2_">#REF!</definedName>
    <definedName name="_4fg34444_">BlankMacro1</definedName>
    <definedName name="_5옹벽부용수">#REF!</definedName>
    <definedName name="_A">#REF!</definedName>
    <definedName name="_A100000">#REF!</definedName>
    <definedName name="_A900000">#REF!</definedName>
    <definedName name="_bar10">#REF!</definedName>
    <definedName name="_bar13">#REF!</definedName>
    <definedName name="_bar16">#REF!</definedName>
    <definedName name="_bar19">#REF!</definedName>
    <definedName name="_bar22">#REF!</definedName>
    <definedName name="_bar25">#REF!</definedName>
    <definedName name="_bar29">#REF!</definedName>
    <definedName name="_bar32">#REF!</definedName>
    <definedName name="_BFF1">#REF!</definedName>
    <definedName name="_dia10">#REF!</definedName>
    <definedName name="_dia13">#REF!</definedName>
    <definedName name="_dia16">#REF!</definedName>
    <definedName name="_dia19">#REF!</definedName>
    <definedName name="_dia22">#REF!</definedName>
    <definedName name="_dia25">#REF!</definedName>
    <definedName name="_dia29">#REF!</definedName>
    <definedName name="_dia32">#REF!</definedName>
    <definedName name="_dia35">#REF!</definedName>
    <definedName name="_Dist_Bin" hidden="1">#REF!</definedName>
    <definedName name="_Dist_Values" hidden="1">#REF!</definedName>
    <definedName name="_faf98">#REF!</definedName>
    <definedName name="_FBB1">#REF!</definedName>
    <definedName name="_FBB2">#REF!</definedName>
    <definedName name="_FBB3">#REF!</definedName>
    <definedName name="_FHH1">#REF!</definedName>
    <definedName name="_FHH2">#REF!</definedName>
    <definedName name="_FHH3">#REF!</definedName>
    <definedName name="_Fill" localSheetId="0" hidden="1">#REF!</definedName>
    <definedName name="_xlnm._FilterDatabase" localSheetId="0" hidden="1">#REF!</definedName>
    <definedName name="_xlnm._FilterDatabase" hidden="1">#REF!</definedName>
    <definedName name="_FRL2">#REF!</definedName>
    <definedName name="_FRU2">#REF!</definedName>
    <definedName name="_FSL1">#REF!</definedName>
    <definedName name="_FSL2">#REF!</definedName>
    <definedName name="_FSU1">#REF!</definedName>
    <definedName name="_FSU2">#REF!</definedName>
    <definedName name="_GHH1">#REF!</definedName>
    <definedName name="_GHH2">#REF!</definedName>
    <definedName name="_HSH1">#REF!</definedName>
    <definedName name="_HSH2">#REF!</definedName>
    <definedName name="_JEA1">#REF!</definedName>
    <definedName name="_JEA2">#REF!</definedName>
    <definedName name="_JH10">#REF!</definedName>
    <definedName name="_JH11">#REF!</definedName>
    <definedName name="_JH12">#REF!</definedName>
    <definedName name="_JH13">#REF!</definedName>
    <definedName name="_JH14">#REF!</definedName>
    <definedName name="_JH15">#REF!</definedName>
    <definedName name="_JH16">#REF!</definedName>
    <definedName name="_JH17">#REF!</definedName>
    <definedName name="_JH18">#REF!</definedName>
    <definedName name="_JH19">#REF!</definedName>
    <definedName name="_JH20">#REF!</definedName>
    <definedName name="_jh8">#REF!</definedName>
    <definedName name="_JH9">#REF!</definedName>
    <definedName name="_JK7">#REF!</definedName>
    <definedName name="_JK8">#REF!</definedName>
    <definedName name="_JL1">#REF!</definedName>
    <definedName name="_JL2">#REF!</definedName>
    <definedName name="_Key1" localSheetId="0" hidden="1">#REF!</definedName>
    <definedName name="_Key2" localSheetId="0" hidden="1">#REF!</definedName>
    <definedName name="_key21" hidden="1">#REF!</definedName>
    <definedName name="_kfkf" hidden="1">#REF!</definedName>
    <definedName name="_kM1">#REF!</definedName>
    <definedName name="_kM2">#REF!</definedName>
    <definedName name="_kM3">#REF!</definedName>
    <definedName name="_LAB5">#REF!</definedName>
    <definedName name="_LL1">#REF!</definedName>
    <definedName name="_LL2">#REF!</definedName>
    <definedName name="_LL3">#REF!</definedName>
    <definedName name="_LL4">#REF!</definedName>
    <definedName name="_LL5">#REF!</definedName>
    <definedName name="_LR1">#REF!</definedName>
    <definedName name="_LR2">#REF!</definedName>
    <definedName name="_LR3">#REF!</definedName>
    <definedName name="_LTT1">#REF!</definedName>
    <definedName name="_MaL1">#REF!</definedName>
    <definedName name="_MaL2">#REF!</definedName>
    <definedName name="_NLL1">#REF!</definedName>
    <definedName name="_NLL2">#REF!</definedName>
    <definedName name="_NLL3">#REF!</definedName>
    <definedName name="_NLL4">#REF!</definedName>
    <definedName name="_NLL5">#REF!</definedName>
    <definedName name="_NP1">#REF!</definedName>
    <definedName name="_NP2">#REF!</definedName>
    <definedName name="_NSH1">#REF!</definedName>
    <definedName name="_NSH2">#REF!</definedName>
    <definedName name="_Order1" localSheetId="0" hidden="1">255</definedName>
    <definedName name="_Order2" localSheetId="0" hidden="1">255</definedName>
    <definedName name="_P1">'[1]Sheet1 (2)'!#REF!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D1">#REF!</definedName>
    <definedName name="_PD11">#REF!</definedName>
    <definedName name="_PD2">#REF!</definedName>
    <definedName name="_PD22">#REF!</definedName>
    <definedName name="_PD3">#REF!</definedName>
    <definedName name="_PD33">#REF!</definedName>
    <definedName name="_PD4">#REF!</definedName>
    <definedName name="_PD44">#REF!</definedName>
    <definedName name="_PD5">#REF!</definedName>
    <definedName name="_PD55">#REF!</definedName>
    <definedName name="_PDX1">#REF!</definedName>
    <definedName name="_PDX2">#REF!</definedName>
    <definedName name="_PDX3">#REF!</definedName>
    <definedName name="_PDX4">#REF!</definedName>
    <definedName name="_PDX5">#REF!</definedName>
    <definedName name="_PH2">#REF!</definedName>
    <definedName name="_phi1">#REF!</definedName>
    <definedName name="_phi3">#REF!</definedName>
    <definedName name="_pl1">#REF!</definedName>
    <definedName name="_PL2">#REF!</definedName>
    <definedName name="_PL3">#REF!</definedName>
    <definedName name="_PNO10">#REF!</definedName>
    <definedName name="_PNO3">#REF!</definedName>
    <definedName name="_PNO4">#REF!</definedName>
    <definedName name="_PNO5">#REF!</definedName>
    <definedName name="_PNO6">#REF!</definedName>
    <definedName name="_PNO7">#REF!</definedName>
    <definedName name="_PNO8">#REF!</definedName>
    <definedName name="_PNO9">#REF!</definedName>
    <definedName name="_R1">#REF!</definedName>
    <definedName name="_R2">#REF!</definedName>
    <definedName name="_R3">#REF!</definedName>
    <definedName name="_R4">#REF!</definedName>
    <definedName name="_R5">#REF!</definedName>
    <definedName name="_R6">#REF!</definedName>
    <definedName name="_R7">#REF!</definedName>
    <definedName name="_R8">#REF!</definedName>
    <definedName name="_Regression_Out" localSheetId="0" hidden="1">#REF!</definedName>
    <definedName name="_Regression_Out" hidden="1">#REF!</definedName>
    <definedName name="_Regression_X" localSheetId="0" hidden="1">#REF!</definedName>
    <definedName name="_Regression_X" hidden="1">#REF!</definedName>
    <definedName name="_Regression_Y" localSheetId="0" hidden="1">#REF!</definedName>
    <definedName name="_Regression_Y" hidden="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d10">#REF!</definedName>
    <definedName name="_sd13">#REF!</definedName>
    <definedName name="_sd16">#REF!</definedName>
    <definedName name="_sd19">#REF!</definedName>
    <definedName name="_sd22">#REF!</definedName>
    <definedName name="_sd25">#REF!</definedName>
    <definedName name="_sd29">#REF!</definedName>
    <definedName name="_sd32">#REF!</definedName>
    <definedName name="_SH10">#REF!</definedName>
    <definedName name="_SH11">#REF!</definedName>
    <definedName name="_SH12">#REF!</definedName>
    <definedName name="_SH13">#REF!</definedName>
    <definedName name="_SH14">#REF!</definedName>
    <definedName name="_SH15">#REF!</definedName>
    <definedName name="_SH16">#REF!</definedName>
    <definedName name="_SH17">#REF!</definedName>
    <definedName name="_SH18">#REF!</definedName>
    <definedName name="_SH19">#REF!</definedName>
    <definedName name="_SH20">#REF!</definedName>
    <definedName name="_SH8">#REF!</definedName>
    <definedName name="_SH9">#REF!</definedName>
    <definedName name="_SHH1" localSheetId="0">#REF!</definedName>
    <definedName name="_shh1">#REF!</definedName>
    <definedName name="_shh10">#REF!</definedName>
    <definedName name="_shh11">#REF!</definedName>
    <definedName name="_shh12">#REF!</definedName>
    <definedName name="_SHH13">#REF!</definedName>
    <definedName name="_SHH2" localSheetId="0">#REF!</definedName>
    <definedName name="_shh2">#REF!</definedName>
    <definedName name="_SHH3" localSheetId="0">#REF!</definedName>
    <definedName name="_shh3">#REF!</definedName>
    <definedName name="_shh4">#REF!</definedName>
    <definedName name="_shh5">#REF!</definedName>
    <definedName name="_shh6">#REF!</definedName>
    <definedName name="_shh7">#REF!</definedName>
    <definedName name="_shh8">#REF!</definedName>
    <definedName name="_shh9">#REF!</definedName>
    <definedName name="_SL1">#REF!</definedName>
    <definedName name="_SL2">#REF!</definedName>
    <definedName name="_SL3">#REF!</definedName>
    <definedName name="_SL4">#REF!</definedName>
    <definedName name="_SL5">#REF!</definedName>
    <definedName name="_SL6">#REF!</definedName>
    <definedName name="_SLL1">#REF!</definedName>
    <definedName name="_SLL2">#REF!</definedName>
    <definedName name="_SLL3">#REF!</definedName>
    <definedName name="_Sort" localSheetId="0" hidden="1">#REF!</definedName>
    <definedName name="_Sort" hidden="1">#REF!</definedName>
    <definedName name="_ST1">#REF!</definedName>
    <definedName name="_ST2">#REF!</definedName>
    <definedName name="_STT1">#REF!</definedName>
    <definedName name="_STT2">#REF!</definedName>
    <definedName name="_STT3">#REF!</definedName>
    <definedName name="_STT4">#REF!</definedName>
    <definedName name="_STT5">#REF!</definedName>
    <definedName name="_STT6">#REF!</definedName>
    <definedName name="_tbb1">#REF!</definedName>
    <definedName name="_tbb2">#REF!</definedName>
    <definedName name="_tbb3">#REF!</definedName>
    <definedName name="_tbb4">#REF!</definedName>
    <definedName name="_tbb5">#REF!</definedName>
    <definedName name="_tbb6">#REF!</definedName>
    <definedName name="_tbb7">#REF!</definedName>
    <definedName name="_ttr1">#REF!</definedName>
    <definedName name="_ttr2">#REF!</definedName>
    <definedName name="_Ty1">#REF!</definedName>
    <definedName name="_Ty2">#REF!</definedName>
    <definedName name="_UTT1">#REF!</definedName>
    <definedName name="_WHH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TT1">#REF!</definedName>
    <definedName name="_재ㅐ햐" hidden="1">#REF!</definedName>
    <definedName name="\">#REF!</definedName>
    <definedName name="\a">#N/A</definedName>
    <definedName name="\g">#REF!</definedName>
    <definedName name="\o">#REF!</definedName>
    <definedName name="\q">#REF!</definedName>
    <definedName name="\x">#REF!</definedName>
    <definedName name="\z">#N/A</definedName>
    <definedName name="A" localSheetId="0" hidden="1">#REF!</definedName>
    <definedName name="A">[2]DATE!$E$24:$E$85</definedName>
    <definedName name="A_b">#REF!</definedName>
    <definedName name="a0">#REF!</definedName>
    <definedName name="A10B1L">#REF!</definedName>
    <definedName name="A10B1R">#REF!</definedName>
    <definedName name="A10B2L">#REF!</definedName>
    <definedName name="A10B2R">#REF!</definedName>
    <definedName name="A10B3L">#REF!</definedName>
    <definedName name="A10B3R">#REF!</definedName>
    <definedName name="A10B4L">#REF!</definedName>
    <definedName name="A10B4R">#REF!</definedName>
    <definedName name="A10BFL">#REF!</definedName>
    <definedName name="A10BFR">#REF!</definedName>
    <definedName name="A10BQL">#REF!</definedName>
    <definedName name="A10BQR">#REF!</definedName>
    <definedName name="A10L1L">#REF!</definedName>
    <definedName name="A10L1R">#REF!</definedName>
    <definedName name="A10L2L">#REF!</definedName>
    <definedName name="A10L2R">#REF!</definedName>
    <definedName name="A10L3L">#REF!</definedName>
    <definedName name="A10L3R">#REF!</definedName>
    <definedName name="A10L4L">#REF!</definedName>
    <definedName name="A10L4R">#REF!</definedName>
    <definedName name="A10LFL">#REF!</definedName>
    <definedName name="A10LFR">#REF!</definedName>
    <definedName name="A10LQL">#REF!</definedName>
    <definedName name="A10LQR">#REF!</definedName>
    <definedName name="A1A">#REF!</definedName>
    <definedName name="A1N">#REF!</definedName>
    <definedName name="A23b23">#REF!</definedName>
    <definedName name="A2A">#REF!</definedName>
    <definedName name="A3A">#REF!</definedName>
    <definedName name="A3B1L">#REF!</definedName>
    <definedName name="A3B1R">#REF!</definedName>
    <definedName name="A3B2L">#REF!</definedName>
    <definedName name="A3B2R">#REF!</definedName>
    <definedName name="A3B3L">#REF!</definedName>
    <definedName name="A3B3R">#REF!</definedName>
    <definedName name="A3B4L">#REF!</definedName>
    <definedName name="A3B4R">#REF!</definedName>
    <definedName name="A3BFL">#REF!</definedName>
    <definedName name="A3BFR">#REF!</definedName>
    <definedName name="A3BQL">#REF!</definedName>
    <definedName name="A3BQR">#REF!</definedName>
    <definedName name="A3L1L">#REF!</definedName>
    <definedName name="A3L1R">#REF!</definedName>
    <definedName name="A3L2L">#REF!</definedName>
    <definedName name="A3L2R">#REF!</definedName>
    <definedName name="A3L3L">#REF!</definedName>
    <definedName name="A3L3R">#REF!</definedName>
    <definedName name="A3L4L">#REF!</definedName>
    <definedName name="A3L4R">#REF!</definedName>
    <definedName name="A3LFL">#REF!</definedName>
    <definedName name="A3LFR">#REF!</definedName>
    <definedName name="A3LQL">#REF!</definedName>
    <definedName name="A3LQR">#REF!</definedName>
    <definedName name="A4B1L">#REF!</definedName>
    <definedName name="A4B1R">#REF!</definedName>
    <definedName name="A4B2L">#REF!</definedName>
    <definedName name="A4B2R">#REF!</definedName>
    <definedName name="A4B3L">#REF!</definedName>
    <definedName name="A4B3R">#REF!</definedName>
    <definedName name="A4B4L">#REF!</definedName>
    <definedName name="A4B4R">#REF!</definedName>
    <definedName name="A4BFL">#REF!</definedName>
    <definedName name="A4BFR">#REF!</definedName>
    <definedName name="A4BQL">#REF!</definedName>
    <definedName name="A4BQR">#REF!</definedName>
    <definedName name="A4L1L">#REF!</definedName>
    <definedName name="A4L1R">#REF!</definedName>
    <definedName name="A4L2L">#REF!</definedName>
    <definedName name="A4L2R">#REF!</definedName>
    <definedName name="A4L3L">#REF!</definedName>
    <definedName name="A4L3R">#REF!</definedName>
    <definedName name="A4L4L">#REF!</definedName>
    <definedName name="A4L4R">#REF!</definedName>
    <definedName name="A4LFL">#REF!</definedName>
    <definedName name="A4LFR">#REF!</definedName>
    <definedName name="A4LQL">#REF!</definedName>
    <definedName name="A4LQR">#REF!</definedName>
    <definedName name="A5B1L">#REF!</definedName>
    <definedName name="A5B1R">#REF!</definedName>
    <definedName name="A5B2L">#REF!</definedName>
    <definedName name="A5B2R">#REF!</definedName>
    <definedName name="A5B3L">#REF!</definedName>
    <definedName name="A5B3R">#REF!</definedName>
    <definedName name="A5B4L">#REF!</definedName>
    <definedName name="A5B4R">#REF!</definedName>
    <definedName name="A5BFL">#REF!</definedName>
    <definedName name="A5BFR">#REF!</definedName>
    <definedName name="A5BQL">#REF!</definedName>
    <definedName name="A5BQR">#REF!</definedName>
    <definedName name="A5L1L">#REF!</definedName>
    <definedName name="A5L1R">#REF!</definedName>
    <definedName name="A5L2L">#REF!</definedName>
    <definedName name="A5L2R">#REF!</definedName>
    <definedName name="A5L3L">#REF!</definedName>
    <definedName name="A5L3R">#REF!</definedName>
    <definedName name="A5L4L">#REF!</definedName>
    <definedName name="A5L4R">#REF!</definedName>
    <definedName name="A5LFL">#REF!</definedName>
    <definedName name="A5LFR">#REF!</definedName>
    <definedName name="A5LQL">#REF!</definedName>
    <definedName name="A5LQR">#REF!</definedName>
    <definedName name="A6B1L">#REF!</definedName>
    <definedName name="A6B1R">#REF!</definedName>
    <definedName name="A6B2L">#REF!</definedName>
    <definedName name="A6B2R">#REF!</definedName>
    <definedName name="A6B3L">#REF!</definedName>
    <definedName name="A6B3R">#REF!</definedName>
    <definedName name="A6B4L">#REF!</definedName>
    <definedName name="A6B4R">#REF!</definedName>
    <definedName name="A6BFL">#REF!</definedName>
    <definedName name="A6BFR">#REF!</definedName>
    <definedName name="A6BQL">#REF!</definedName>
    <definedName name="A6BQR">#REF!</definedName>
    <definedName name="A6L1L">#REF!</definedName>
    <definedName name="A6L1R">#REF!</definedName>
    <definedName name="A6L2L">#REF!</definedName>
    <definedName name="A6L2R">#REF!</definedName>
    <definedName name="A6L3L">#REF!</definedName>
    <definedName name="A6L3R">#REF!</definedName>
    <definedName name="A6L4L">#REF!</definedName>
    <definedName name="A6L4R">#REF!</definedName>
    <definedName name="A6LFL">#REF!</definedName>
    <definedName name="A6LFR">#REF!</definedName>
    <definedName name="A6LQL">#REF!</definedName>
    <definedName name="A6LQR">#REF!</definedName>
    <definedName name="A7B1L">#REF!</definedName>
    <definedName name="A7B1R">#REF!</definedName>
    <definedName name="A7B2L">#REF!</definedName>
    <definedName name="A7B2R">#REF!</definedName>
    <definedName name="A7B3L">#REF!</definedName>
    <definedName name="A7B3R">#REF!</definedName>
    <definedName name="A7B4L">#REF!</definedName>
    <definedName name="A7B4R">#REF!</definedName>
    <definedName name="A7BFL">#REF!</definedName>
    <definedName name="A7BFR">#REF!</definedName>
    <definedName name="A7BQL">#REF!</definedName>
    <definedName name="A7BQR">#REF!</definedName>
    <definedName name="A7L1L">#REF!</definedName>
    <definedName name="A7L1R">#REF!</definedName>
    <definedName name="A7L2L">#REF!</definedName>
    <definedName name="A7L2R">#REF!</definedName>
    <definedName name="A7L3L">#REF!</definedName>
    <definedName name="A7L3R">#REF!</definedName>
    <definedName name="A7L4L">#REF!</definedName>
    <definedName name="A7L4R">#REF!</definedName>
    <definedName name="A7LFL">#REF!</definedName>
    <definedName name="A7LFR">#REF!</definedName>
    <definedName name="A7LQL">#REF!</definedName>
    <definedName name="A7LQR">#REF!</definedName>
    <definedName name="A8B1L">#REF!</definedName>
    <definedName name="A8B1R">#REF!</definedName>
    <definedName name="A8B2L">#REF!</definedName>
    <definedName name="A8B2R">#REF!</definedName>
    <definedName name="A8B3L">#REF!</definedName>
    <definedName name="A8B3R">#REF!</definedName>
    <definedName name="A8B4L">#REF!</definedName>
    <definedName name="A8B4R">#REF!</definedName>
    <definedName name="A8BFL">#REF!</definedName>
    <definedName name="A8BFR">#REF!</definedName>
    <definedName name="A8BQL">#REF!</definedName>
    <definedName name="A8BQR">#REF!</definedName>
    <definedName name="A8L1L">#REF!</definedName>
    <definedName name="A8L1R">#REF!</definedName>
    <definedName name="A8L2L">#REF!</definedName>
    <definedName name="A8L2R">#REF!</definedName>
    <definedName name="A8L3L">#REF!</definedName>
    <definedName name="A8L3R">#REF!</definedName>
    <definedName name="A8L4L">#REF!</definedName>
    <definedName name="A8L4R">#REF!</definedName>
    <definedName name="A8LFL">#REF!</definedName>
    <definedName name="A8LFR">#REF!</definedName>
    <definedName name="A8LQL">#REF!</definedName>
    <definedName name="A8LQR">#REF!</definedName>
    <definedName name="A9B1L">#REF!</definedName>
    <definedName name="A9B1R">#REF!</definedName>
    <definedName name="A9B2L">#REF!</definedName>
    <definedName name="A9B2R">#REF!</definedName>
    <definedName name="A9B3L">#REF!</definedName>
    <definedName name="A9B3R">#REF!</definedName>
    <definedName name="A9B4L">#REF!</definedName>
    <definedName name="A9B4R">#REF!</definedName>
    <definedName name="A9BFL">#REF!</definedName>
    <definedName name="A9BFR">#REF!</definedName>
    <definedName name="A9BQL">#REF!</definedName>
    <definedName name="A9BQR">#REF!</definedName>
    <definedName name="A9L1L">#REF!</definedName>
    <definedName name="A9L1R">#REF!</definedName>
    <definedName name="A9L2L">#REF!</definedName>
    <definedName name="A9L2R">#REF!</definedName>
    <definedName name="A9L3L">#REF!</definedName>
    <definedName name="A9L3R">#REF!</definedName>
    <definedName name="A9L4L">#REF!</definedName>
    <definedName name="A9L4R">#REF!</definedName>
    <definedName name="A9LFL">#REF!</definedName>
    <definedName name="A9LFR">#REF!</definedName>
    <definedName name="A9LQL">#REF!</definedName>
    <definedName name="A9LQR">#REF!</definedName>
    <definedName name="aaa" hidden="1">{#N/A,#N/A,FALSE,"속도"}</definedName>
    <definedName name="aaaa" localSheetId="0">#REF!</definedName>
    <definedName name="aaaa">'[3]ABUT수량-A1'!$T$25</definedName>
    <definedName name="aaaaa" hidden="1">{#N/A,#N/A,FALSE,"조골재"}</definedName>
    <definedName name="aaaaaaaaaa" hidden="1">{#N/A,#N/A,FALSE,"운반시간"}</definedName>
    <definedName name="AB">#REF!</definedName>
    <definedName name="abc">'[4]ABUT수량-A1'!$T$25</definedName>
    <definedName name="ABUTH">#REF!</definedName>
    <definedName name="Ac" localSheetId="0">#REF!</definedName>
    <definedName name="AC">#REF!</definedName>
    <definedName name="ACC">#REF!</definedName>
    <definedName name="ACD10L">#REF!</definedName>
    <definedName name="ACD10R">#REF!</definedName>
    <definedName name="ACD3L">#REF!</definedName>
    <definedName name="ACD3R">#REF!</definedName>
    <definedName name="ACD4L">#REF!</definedName>
    <definedName name="ACD4R">#REF!</definedName>
    <definedName name="ACD5L">#REF!</definedName>
    <definedName name="ACD5R">#REF!</definedName>
    <definedName name="ACD6L">#REF!</definedName>
    <definedName name="ACD6R">#REF!</definedName>
    <definedName name="ACD7L">#REF!</definedName>
    <definedName name="ACD7R">#REF!</definedName>
    <definedName name="ACD8L">#REF!</definedName>
    <definedName name="ACD8R">#REF!</definedName>
    <definedName name="ACD9L">#REF!</definedName>
    <definedName name="ACD9R">#REF!</definedName>
    <definedName name="ACE10L">#REF!</definedName>
    <definedName name="ACE10R">#REF!</definedName>
    <definedName name="ACE3L">#REF!</definedName>
    <definedName name="ACE3R">#REF!</definedName>
    <definedName name="ACE4L">#REF!</definedName>
    <definedName name="ACE4R">#REF!</definedName>
    <definedName name="ACE5L">#REF!</definedName>
    <definedName name="ACE5R">#REF!</definedName>
    <definedName name="ACE6L">#REF!</definedName>
    <definedName name="ACE6R">#REF!</definedName>
    <definedName name="ACE7L">#REF!</definedName>
    <definedName name="ACE7R">#REF!</definedName>
    <definedName name="ACE8L">#REF!</definedName>
    <definedName name="ACE8R">#REF!</definedName>
    <definedName name="ACE9L">#REF!</definedName>
    <definedName name="ACE9R">#REF!</definedName>
    <definedName name="ACH10L">#REF!</definedName>
    <definedName name="ACH10R">#REF!</definedName>
    <definedName name="ACH3L">#REF!</definedName>
    <definedName name="ACH3R">#REF!</definedName>
    <definedName name="ACH4L">#REF!</definedName>
    <definedName name="ACH4R">#REF!</definedName>
    <definedName name="ACH5L">#REF!</definedName>
    <definedName name="ACH5R">#REF!</definedName>
    <definedName name="ACH6L">#REF!</definedName>
    <definedName name="ACH6R">#REF!</definedName>
    <definedName name="ACH7L">#REF!</definedName>
    <definedName name="ACH7R">#REF!</definedName>
    <definedName name="ACH8L">#REF!</definedName>
    <definedName name="ACH8R">#REF!</definedName>
    <definedName name="ACH9L">#REF!</definedName>
    <definedName name="ACH9R">#REF!</definedName>
    <definedName name="ACS">#REF!</definedName>
    <definedName name="ACSR">#REF!</definedName>
    <definedName name="AD">#REF!</definedName>
    <definedName name="AE">#REF!</definedName>
    <definedName name="aee">BlankMacro1</definedName>
    <definedName name="Aend">#REF!</definedName>
    <definedName name="Aex">#REF!</definedName>
    <definedName name="Af" localSheetId="0">#REF!</definedName>
    <definedName name="AF">#REF!</definedName>
    <definedName name="AfCon">#REF!</definedName>
    <definedName name="Ag" localSheetId="0">#REF!</definedName>
    <definedName name="AG">#REF!</definedName>
    <definedName name="Ah" localSheetId="0">#REF!</definedName>
    <definedName name="AH">#REF!</definedName>
    <definedName name="AI">#REF!</definedName>
    <definedName name="ALPA" localSheetId="0">#REF!</definedName>
    <definedName name="ALPA">#REF!</definedName>
    <definedName name="ALPAN">#REF!</definedName>
    <definedName name="ALPAO">#REF!</definedName>
    <definedName name="ALPAON">#REF!</definedName>
    <definedName name="alpha" localSheetId="0">#REF!</definedName>
    <definedName name="ALPHA">#REF!</definedName>
    <definedName name="alpha3">#REF!</definedName>
    <definedName name="AlphaD">#REF!</definedName>
    <definedName name="alphae">#REF!</definedName>
    <definedName name="AlphaL">#REF!</definedName>
    <definedName name="AN">#REF!</definedName>
    <definedName name="ANG">#REF!</definedName>
    <definedName name="anscount" hidden="1">1</definedName>
    <definedName name="APB">#REF!</definedName>
    <definedName name="APL">#REF!</definedName>
    <definedName name="APPL">#REF!</definedName>
    <definedName name="APPT">#REF!</definedName>
    <definedName name="APT">#REF!</definedName>
    <definedName name="aqaq" localSheetId="0">#REF!</definedName>
    <definedName name="aqaq">'[5]ABUT수량-A1'!$T$25</definedName>
    <definedName name="AR">#REF!</definedName>
    <definedName name="as" localSheetId="0">#REF!</definedName>
    <definedName name="AS">#REF!</definedName>
    <definedName name="ASA">#REF!</definedName>
    <definedName name="ASD">BlankMacro1</definedName>
    <definedName name="asdfg">BlankMacro1</definedName>
    <definedName name="ASE">#REF!</definedName>
    <definedName name="ASFE">BlankMacro1</definedName>
    <definedName name="ASFG">BlankMacro1</definedName>
    <definedName name="asp">#REF!</definedName>
    <definedName name="ASS">#REF!</definedName>
    <definedName name="ASX">BlankMacro1</definedName>
    <definedName name="ATN">#REF!</definedName>
    <definedName name="Av" localSheetId="0">#REF!</definedName>
    <definedName name="AV">#REF!</definedName>
    <definedName name="Av1_">#REF!</definedName>
    <definedName name="AV2_">#REF!</definedName>
    <definedName name="AW">BlankMacro1</definedName>
    <definedName name="AWEB">#REF!</definedName>
    <definedName name="AX">BlankMacro1</definedName>
    <definedName name="AZ">BlankMacro1</definedName>
    <definedName name="b" localSheetId="0" hidden="1">{#N/A,#N/A,FALSE,"2~8번"}</definedName>
    <definedName name="B">#REF!</definedName>
    <definedName name="B10A1P">#REF!</definedName>
    <definedName name="b10a1t">#REF!</definedName>
    <definedName name="b10a2p">#REF!</definedName>
    <definedName name="b10a2t">#REF!</definedName>
    <definedName name="B11A1P">#REF!</definedName>
    <definedName name="b11a1t">#REF!</definedName>
    <definedName name="b11a2p">#REF!</definedName>
    <definedName name="b11a2t">#REF!</definedName>
    <definedName name="B12A1P">#REF!</definedName>
    <definedName name="b12a1t">#REF!</definedName>
    <definedName name="b12a2p">#REF!</definedName>
    <definedName name="b12a2t">#REF!</definedName>
    <definedName name="B13A1P">#REF!</definedName>
    <definedName name="b13a1t">#REF!</definedName>
    <definedName name="b13a2p">#REF!</definedName>
    <definedName name="b13a2t">#REF!</definedName>
    <definedName name="B14A1P">#REF!</definedName>
    <definedName name="b14a1t">#REF!</definedName>
    <definedName name="b14a2p">#REF!</definedName>
    <definedName name="b14a2t">#REF!</definedName>
    <definedName name="B15A1P">#REF!</definedName>
    <definedName name="b15a1t">#REF!</definedName>
    <definedName name="b15a2p">#REF!</definedName>
    <definedName name="b15a2t">#REF!</definedName>
    <definedName name="B16A1T">#REF!</definedName>
    <definedName name="B16A2P">#REF!</definedName>
    <definedName name="B18㎝">#REF!</definedName>
    <definedName name="B1A" localSheetId="0">#REF!</definedName>
    <definedName name="B1A">#REF!</definedName>
    <definedName name="B1A1P">#REF!</definedName>
    <definedName name="b1a1t">#REF!</definedName>
    <definedName name="b1a2p">#REF!</definedName>
    <definedName name="b1a2t">#REF!</definedName>
    <definedName name="B1B" localSheetId="0">#REF!</definedName>
    <definedName name="B1B">#REF!</definedName>
    <definedName name="B1WL">#REF!</definedName>
    <definedName name="B1WR">#REF!</definedName>
    <definedName name="B20㎝">#REF!</definedName>
    <definedName name="B25㎝">#REF!</definedName>
    <definedName name="B2A" localSheetId="0">#REF!</definedName>
    <definedName name="B2A">#REF!</definedName>
    <definedName name="B2A1P">#REF!</definedName>
    <definedName name="b2a1t">#REF!</definedName>
    <definedName name="b2a2p">#REF!</definedName>
    <definedName name="b2a2t">#REF!</definedName>
    <definedName name="B2B" localSheetId="0">#REF!</definedName>
    <definedName name="B2B">#REF!</definedName>
    <definedName name="B2WL">#REF!</definedName>
    <definedName name="B2WR">#REF!</definedName>
    <definedName name="B30A1P">#REF!</definedName>
    <definedName name="b30a1t">#REF!</definedName>
    <definedName name="b30a2p">#REF!</definedName>
    <definedName name="b30a2t">#REF!</definedName>
    <definedName name="B30㎝">#REF!</definedName>
    <definedName name="B3A" localSheetId="0">#REF!</definedName>
    <definedName name="B3A">#REF!</definedName>
    <definedName name="B3A1P">#REF!</definedName>
    <definedName name="b3a1t">#REF!</definedName>
    <definedName name="b3a2p">#REF!</definedName>
    <definedName name="b3a2t">#REF!</definedName>
    <definedName name="B3B" localSheetId="0">#REF!</definedName>
    <definedName name="B3B">#REF!</definedName>
    <definedName name="B4A" localSheetId="0">#REF!</definedName>
    <definedName name="B4A">#REF!</definedName>
    <definedName name="B4A1P">#REF!</definedName>
    <definedName name="b4a1t">#REF!</definedName>
    <definedName name="b4a2p">#REF!</definedName>
    <definedName name="b4a2t">#REF!</definedName>
    <definedName name="B4B">#REF!</definedName>
    <definedName name="B4㎝이하">#REF!</definedName>
    <definedName name="B5A" localSheetId="0">#REF!</definedName>
    <definedName name="B5A">#REF!</definedName>
    <definedName name="B5A1P">#REF!</definedName>
    <definedName name="b5a1t">#REF!</definedName>
    <definedName name="b5a2p">#REF!</definedName>
    <definedName name="b5a2t">#REF!</definedName>
    <definedName name="B5B">#REF!</definedName>
    <definedName name="B5㎝">#REF!</definedName>
    <definedName name="B6A" localSheetId="0">#REF!</definedName>
    <definedName name="B6A">#REF!</definedName>
    <definedName name="B6A1P">#REF!</definedName>
    <definedName name="b6a1t">#REF!</definedName>
    <definedName name="b6a2p">#REF!</definedName>
    <definedName name="b6a2t">#REF!</definedName>
    <definedName name="B6B">#REF!</definedName>
    <definedName name="B6㎝">#REF!</definedName>
    <definedName name="B7A" localSheetId="0">#REF!</definedName>
    <definedName name="B7A">#REF!</definedName>
    <definedName name="B7A1P">#REF!</definedName>
    <definedName name="b7a1t">#REF!</definedName>
    <definedName name="b7a2p">#REF!</definedName>
    <definedName name="b7a2t">#REF!</definedName>
    <definedName name="B7B">#REF!</definedName>
    <definedName name="B7㎝">#REF!</definedName>
    <definedName name="B8A" localSheetId="0">#REF!</definedName>
    <definedName name="B8A">#REF!</definedName>
    <definedName name="B8A1P">#REF!</definedName>
    <definedName name="b8a1t">#REF!</definedName>
    <definedName name="b8a2p">#REF!</definedName>
    <definedName name="b8a2t">#REF!</definedName>
    <definedName name="B8㎝">#REF!</definedName>
    <definedName name="B9A">#REF!</definedName>
    <definedName name="B9A1P">#REF!</definedName>
    <definedName name="b9a1t">#REF!</definedName>
    <definedName name="b9a2p">#REF!</definedName>
    <definedName name="b9a2t">#REF!</definedName>
    <definedName name="BA" localSheetId="0">#REF!</definedName>
    <definedName name="BA">#REF!</definedName>
    <definedName name="BA1P">#REF!</definedName>
    <definedName name="ba1t">#REF!</definedName>
    <definedName name="ba2p">#REF!</definedName>
    <definedName name="ba2t">#REF!</definedName>
    <definedName name="back">#REF!</definedName>
    <definedName name="BB" localSheetId="0">#REF!</definedName>
    <definedName name="BB">#REF!</definedName>
    <definedName name="bba">#REF!</definedName>
    <definedName name="bbb" hidden="1">{#N/A,#N/A,FALSE,"조골재"}</definedName>
    <definedName name="bbbb">'[6]ABUT수량-A1'!$T$25</definedName>
    <definedName name="bbbbb">#REF!</definedName>
    <definedName name="bbbbbb">#REF!</definedName>
    <definedName name="bbbbbbb">#REF!</definedName>
    <definedName name="BC" localSheetId="0">#REF!</definedName>
    <definedName name="BC">#REF!</definedName>
    <definedName name="bd" localSheetId="0">#REF!</definedName>
    <definedName name="BD">#REF!</definedName>
    <definedName name="BDFTR">BlankMacro1</definedName>
    <definedName name="be" localSheetId="0">#REF!</definedName>
    <definedName name="BE">#REF!</definedName>
    <definedName name="BETA" localSheetId="0">#REF!</definedName>
    <definedName name="BETA">#REF!</definedName>
    <definedName name="beta5">#REF!</definedName>
    <definedName name="beta6">#REF!</definedName>
    <definedName name="BETAE">#REF!</definedName>
    <definedName name="BETAN">#REF!</definedName>
    <definedName name="BF" localSheetId="0">#REF!</definedName>
    <definedName name="BF">#REF!</definedName>
    <definedName name="BFB">#REF!</definedName>
    <definedName name="BFF">#REF!</definedName>
    <definedName name="BFN">#REF!</definedName>
    <definedName name="BG" localSheetId="0">BlankMacro1</definedName>
    <definedName name="BG">#REF!</definedName>
    <definedName name="BH" localSheetId="0">BlankMacro1</definedName>
    <definedName name="BH">#REF!</definedName>
    <definedName name="BHN">#REF!</definedName>
    <definedName name="BHU">#REF!</definedName>
    <definedName name="BL">#REF!</definedName>
    <definedName name="BLN">#REF!</definedName>
    <definedName name="BM">BlankMacro1</definedName>
    <definedName name="BMO">#REF!</definedName>
    <definedName name="BN">BlankMacro1</definedName>
    <definedName name="BND">BlankMacro1</definedName>
    <definedName name="bnn" hidden="1">{#N/A,#N/A,FALSE,"조골재"}</definedName>
    <definedName name="BOH10L">#REF!</definedName>
    <definedName name="BOH10R">#REF!</definedName>
    <definedName name="BOH3L">#REF!</definedName>
    <definedName name="BOH3R">#REF!</definedName>
    <definedName name="BOH4L">#REF!</definedName>
    <definedName name="BOH4R">#REF!</definedName>
    <definedName name="BOH5L">#REF!</definedName>
    <definedName name="BOH5R">#REF!</definedName>
    <definedName name="BOH6L">#REF!</definedName>
    <definedName name="BOH6R">#REF!</definedName>
    <definedName name="BOH7L">#REF!</definedName>
    <definedName name="BOH7R">#REF!</definedName>
    <definedName name="BOH8L">#REF!</definedName>
    <definedName name="BOH8R">#REF!</definedName>
    <definedName name="BOH9L">#REF!</definedName>
    <definedName name="BOH9R">#REF!</definedName>
    <definedName name="BOK10L">#REF!</definedName>
    <definedName name="BOK10R">#REF!</definedName>
    <definedName name="BOK3L">#REF!</definedName>
    <definedName name="BOK3R">#REF!</definedName>
    <definedName name="BOK4L">#REF!</definedName>
    <definedName name="BOK4R">#REF!</definedName>
    <definedName name="BOK5L">#REF!</definedName>
    <definedName name="BOK5R">#REF!</definedName>
    <definedName name="BOK6L">#REF!</definedName>
    <definedName name="BOK6R">#REF!</definedName>
    <definedName name="BOK7L">#REF!</definedName>
    <definedName name="BOK7R">#REF!</definedName>
    <definedName name="BOK8L">#REF!</definedName>
    <definedName name="BOK8R">#REF!</definedName>
    <definedName name="BOK9L">#REF!</definedName>
    <definedName name="BOK9R">#REF!</definedName>
    <definedName name="Bolts">#REF!</definedName>
    <definedName name="bp">#REF!</definedName>
    <definedName name="BQ">BlankMacro1</definedName>
    <definedName name="BR">BlankMacro1</definedName>
    <definedName name="BS" localSheetId="0">BlankMacro1</definedName>
    <definedName name="BS">#REF!</definedName>
    <definedName name="bs_chekjum" localSheetId="0">#REF!</definedName>
    <definedName name="bs_chekjum">'[7]guard(mac)'!$A$1</definedName>
    <definedName name="bs_chekplus" localSheetId="0">#REF!</definedName>
    <definedName name="bs_chekplus">'[7]guard(mac)'!$C$1</definedName>
    <definedName name="bs_chekwave" localSheetId="0">#REF!</definedName>
    <definedName name="bs_chekwave">'[7]guard(mac)'!$E$1</definedName>
    <definedName name="BSH">#REF!</definedName>
    <definedName name="BSN">#REF!</definedName>
    <definedName name="BSUP">#REF!</definedName>
    <definedName name="bsup1">#REF!</definedName>
    <definedName name="BSX">BlankMacro1</definedName>
    <definedName name="BT">#REF!</definedName>
    <definedName name="BUI">BlankMacro1</definedName>
    <definedName name="BV" localSheetId="0">BlankMacro1</definedName>
    <definedName name="BV">#REF!</definedName>
    <definedName name="BVN">#REF!</definedName>
    <definedName name="BW" localSheetId="0">BlankMacro1</definedName>
    <definedName name="BW">#REF!</definedName>
    <definedName name="BWN">#REF!</definedName>
    <definedName name="BX">BlankMacro1</definedName>
    <definedName name="BY">BlankMacro1</definedName>
    <definedName name="C_">#N/A</definedName>
    <definedName name="C_b">#REF!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A">#REF!</definedName>
    <definedName name="CA10L">#REF!</definedName>
    <definedName name="CA10R">#REF!</definedName>
    <definedName name="CA3L">#REF!</definedName>
    <definedName name="CA3R">#REF!</definedName>
    <definedName name="CA4L">#REF!</definedName>
    <definedName name="CA4R">#REF!</definedName>
    <definedName name="CA5L">#REF!</definedName>
    <definedName name="CA5R">#REF!</definedName>
    <definedName name="CA6L">#REF!</definedName>
    <definedName name="CA6R">#REF!</definedName>
    <definedName name="CA7L">#REF!</definedName>
    <definedName name="CA7R">#REF!</definedName>
    <definedName name="CA8L">#REF!</definedName>
    <definedName name="CA8R">#REF!</definedName>
    <definedName name="CA9L">#REF!</definedName>
    <definedName name="CA9R">#REF!</definedName>
    <definedName name="CB">#REF!</definedName>
    <definedName name="CBF">BlankMacro1</definedName>
    <definedName name="CC" localSheetId="0">#REF!</definedName>
    <definedName name="CC">#REF!</definedName>
    <definedName name="CCC" localSheetId="0">#REF!</definedName>
    <definedName name="CCC">#REF!</definedName>
    <definedName name="CCSB">BlankMacro1</definedName>
    <definedName name="cd" localSheetId="0">#REF!</definedName>
    <definedName name="CD">#REF!</definedName>
    <definedName name="cdd">#REF!</definedName>
    <definedName name="CE">#REF!</definedName>
    <definedName name="CF" localSheetId="0">BlankMacro1</definedName>
    <definedName name="CF">#REF!</definedName>
    <definedName name="CFB">BlankMacro1</definedName>
    <definedName name="CG">#REF!</definedName>
    <definedName name="CH" localSheetId="0">#REF!</definedName>
    <definedName name="CH">#REF!</definedName>
    <definedName name="CHN10L">#REF!</definedName>
    <definedName name="CHN10R">#REF!</definedName>
    <definedName name="CHN3L">#REF!</definedName>
    <definedName name="CHN3R">#REF!</definedName>
    <definedName name="CHN4L">#REF!</definedName>
    <definedName name="CHN4R">#REF!</definedName>
    <definedName name="CHN5L">#REF!</definedName>
    <definedName name="CHN5R">#REF!</definedName>
    <definedName name="CHN6L">#REF!</definedName>
    <definedName name="CHN6R">#REF!</definedName>
    <definedName name="CHN7L">#REF!</definedName>
    <definedName name="CHN7R">#REF!</definedName>
    <definedName name="CHN8L">#REF!</definedName>
    <definedName name="CHN8R">#REF!</definedName>
    <definedName name="CHN9L">#REF!</definedName>
    <definedName name="CHN9R">#REF!</definedName>
    <definedName name="CHO10L">#REF!</definedName>
    <definedName name="CHO10R">#REF!</definedName>
    <definedName name="CHO3L">#REF!</definedName>
    <definedName name="CHO3R">#REF!</definedName>
    <definedName name="CHO4L">#REF!</definedName>
    <definedName name="CHO4R">#REF!</definedName>
    <definedName name="CHO5L">#REF!</definedName>
    <definedName name="CHO5R">#REF!</definedName>
    <definedName name="CHO6L">#REF!</definedName>
    <definedName name="CHO6R">#REF!</definedName>
    <definedName name="CHO7L">#REF!</definedName>
    <definedName name="CHO7R">#REF!</definedName>
    <definedName name="CHO8L">#REF!</definedName>
    <definedName name="CHO8R">#REF!</definedName>
    <definedName name="CHO9L">#REF!</definedName>
    <definedName name="CHO9R">#REF!</definedName>
    <definedName name="CHP10L">#REF!</definedName>
    <definedName name="CHP10R">#REF!</definedName>
    <definedName name="CHP3L">#REF!</definedName>
    <definedName name="CHP3R">#REF!</definedName>
    <definedName name="CHP4L">#REF!</definedName>
    <definedName name="CHP4R">#REF!</definedName>
    <definedName name="CHP5L">#REF!</definedName>
    <definedName name="CHP5R">#REF!</definedName>
    <definedName name="CHP6L">#REF!</definedName>
    <definedName name="CHP6R">#REF!</definedName>
    <definedName name="CHP7L">#REF!</definedName>
    <definedName name="CHP7R">#REF!</definedName>
    <definedName name="CHP8L">#REF!</definedName>
    <definedName name="CHP8R">#REF!</definedName>
    <definedName name="CHP9L">#REF!</definedName>
    <definedName name="CHP9R">#REF!</definedName>
    <definedName name="CHQ10L">#REF!</definedName>
    <definedName name="CHQ10R">#REF!</definedName>
    <definedName name="CHQ3L">#REF!</definedName>
    <definedName name="CHQ3R">#REF!</definedName>
    <definedName name="CHQ4L">#REF!</definedName>
    <definedName name="CHQ4R">#REF!</definedName>
    <definedName name="CHQ5L">#REF!</definedName>
    <definedName name="CHQ5R">#REF!</definedName>
    <definedName name="CHQ6L">#REF!</definedName>
    <definedName name="CHQ6R">#REF!</definedName>
    <definedName name="CHQ7L">#REF!</definedName>
    <definedName name="CHQ7R">#REF!</definedName>
    <definedName name="CHQ8L">#REF!</definedName>
    <definedName name="CHQ8R">#REF!</definedName>
    <definedName name="CHQ9L">#REF!</definedName>
    <definedName name="CHQ9R">#REF!</definedName>
    <definedName name="CHR10L">#REF!</definedName>
    <definedName name="CHR10R">#REF!</definedName>
    <definedName name="CHR3L">#REF!</definedName>
    <definedName name="CHR3R">#REF!</definedName>
    <definedName name="CHR4L">#REF!</definedName>
    <definedName name="CHR4R">#REF!</definedName>
    <definedName name="CHR5L">#REF!</definedName>
    <definedName name="CHR5R">#REF!</definedName>
    <definedName name="CHR6L">#REF!</definedName>
    <definedName name="CHR6R">#REF!</definedName>
    <definedName name="CHR7L">#REF!</definedName>
    <definedName name="CHR7R">#REF!</definedName>
    <definedName name="CHR8L">#REF!</definedName>
    <definedName name="CHR8R">#REF!</definedName>
    <definedName name="CHR9L">#REF!</definedName>
    <definedName name="CHR9R">#REF!</definedName>
    <definedName name="CHSUM10L">#REF!</definedName>
    <definedName name="CHSUM10R">#REF!</definedName>
    <definedName name="CHSUM3L">#REF!</definedName>
    <definedName name="CHSUM3R">#REF!</definedName>
    <definedName name="CHSUM4L">#REF!</definedName>
    <definedName name="CHSUM4R">#REF!</definedName>
    <definedName name="CHSUM5L">#REF!</definedName>
    <definedName name="CHSUM5R">#REF!</definedName>
    <definedName name="CHSUM6L">#REF!</definedName>
    <definedName name="CHSUM6R">#REF!</definedName>
    <definedName name="CHSUM7L">#REF!</definedName>
    <definedName name="CHSUM7R">#REF!</definedName>
    <definedName name="CHSUM8L">#REF!</definedName>
    <definedName name="CHSUM8R">#REF!</definedName>
    <definedName name="CHSUM9L">#REF!</definedName>
    <definedName name="CHSUM9R">#REF!</definedName>
    <definedName name="CI">#REF!</definedName>
    <definedName name="CJ">#REF!</definedName>
    <definedName name="CK">#REF!</definedName>
    <definedName name="CL">#REF!</definedName>
    <definedName name="Cm">#REF!</definedName>
    <definedName name="CN10TL">#REF!</definedName>
    <definedName name="CN10TR">#REF!</definedName>
    <definedName name="CN3TL">#REF!</definedName>
    <definedName name="CN3TR">#REF!</definedName>
    <definedName name="CN4TL">#REF!</definedName>
    <definedName name="CN4TR">#REF!</definedName>
    <definedName name="CN5TL">#REF!</definedName>
    <definedName name="CN5TR">#REF!</definedName>
    <definedName name="CN6TL">#REF!</definedName>
    <definedName name="CN6TR">#REF!</definedName>
    <definedName name="CN7TL">#REF!</definedName>
    <definedName name="CN7TR">#REF!</definedName>
    <definedName name="CN8TL">#REF!</definedName>
    <definedName name="CN8TR">#REF!</definedName>
    <definedName name="CN9TL">#REF!</definedName>
    <definedName name="CN9TR">#REF!</definedName>
    <definedName name="COLUMN_A">#REF!</definedName>
    <definedName name="CON1H1">#REF!</definedName>
    <definedName name="CON2H1">#REF!</definedName>
    <definedName name="conc">#REF!</definedName>
    <definedName name="conc단위중량">#REF!</definedName>
    <definedName name="COPING_L">#REF!</definedName>
    <definedName name="COPING_W">#REF!</definedName>
    <definedName name="cs" localSheetId="0">#REF!</definedName>
    <definedName name="CS">#REF!</definedName>
    <definedName name="CUT10L">#REF!</definedName>
    <definedName name="CUT10R">#REF!</definedName>
    <definedName name="CUT3L">#REF!</definedName>
    <definedName name="CUT3R">#REF!</definedName>
    <definedName name="CUT4L">#REF!</definedName>
    <definedName name="CUT4R">#REF!</definedName>
    <definedName name="CUT5L">#REF!</definedName>
    <definedName name="CUT5R">#REF!</definedName>
    <definedName name="CUT6L">#REF!</definedName>
    <definedName name="CUT6R">#REF!</definedName>
    <definedName name="CUT7L">#REF!</definedName>
    <definedName name="CUT7R">#REF!</definedName>
    <definedName name="CUT8L">#REF!</definedName>
    <definedName name="CUT8R">#REF!</definedName>
    <definedName name="CUT9L">#REF!</definedName>
    <definedName name="CUT9R">#REF!</definedName>
    <definedName name="CX10L">#REF!</definedName>
    <definedName name="CX10R">#REF!</definedName>
    <definedName name="CX3L">#REF!</definedName>
    <definedName name="CX3R">#REF!</definedName>
    <definedName name="CX4L">#REF!</definedName>
    <definedName name="CX4R">#REF!</definedName>
    <definedName name="CX5L">#REF!</definedName>
    <definedName name="CX5R">#REF!</definedName>
    <definedName name="CX6L">#REF!</definedName>
    <definedName name="CX6R">#REF!</definedName>
    <definedName name="CX7L">#REF!</definedName>
    <definedName name="CX7R">#REF!</definedName>
    <definedName name="CX8L">#REF!</definedName>
    <definedName name="CX8R">#REF!</definedName>
    <definedName name="CX9L">#REF!</definedName>
    <definedName name="CX9R">#REF!</definedName>
    <definedName name="CY10L">#REF!</definedName>
    <definedName name="CY10R">#REF!</definedName>
    <definedName name="CY3L">#REF!</definedName>
    <definedName name="CY3R">#REF!</definedName>
    <definedName name="CY4L">#REF!</definedName>
    <definedName name="CY4R">#REF!</definedName>
    <definedName name="CY5L">#REF!</definedName>
    <definedName name="CY5R">#REF!</definedName>
    <definedName name="CY6L">#REF!</definedName>
    <definedName name="CY6R">#REF!</definedName>
    <definedName name="CY7L">#REF!</definedName>
    <definedName name="CY7R">#REF!</definedName>
    <definedName name="CY8L">#REF!</definedName>
    <definedName name="CY8R">#REF!</definedName>
    <definedName name="CY9L">#REF!</definedName>
    <definedName name="CY9R">#REF!</definedName>
    <definedName name="CYA10L">#REF!</definedName>
    <definedName name="CYA10R">#REF!</definedName>
    <definedName name="CYA3L">#REF!</definedName>
    <definedName name="CYA3R">#REF!</definedName>
    <definedName name="CYA4L">#REF!</definedName>
    <definedName name="CYA4R">#REF!</definedName>
    <definedName name="CYA5L">#REF!</definedName>
    <definedName name="CYA5R">#REF!</definedName>
    <definedName name="CYA6L">#REF!</definedName>
    <definedName name="CYA6R">#REF!</definedName>
    <definedName name="CYA7L">#REF!</definedName>
    <definedName name="CYA7R">#REF!</definedName>
    <definedName name="CYA8L">#REF!</definedName>
    <definedName name="CYA8R">#REF!</definedName>
    <definedName name="CYA9L">#REF!</definedName>
    <definedName name="CYA9R">#REF!</definedName>
    <definedName name="CYB10L">#REF!</definedName>
    <definedName name="CYB10R">#REF!</definedName>
    <definedName name="CYB3L">#REF!</definedName>
    <definedName name="CYB3R">#REF!</definedName>
    <definedName name="CYB4L">#REF!</definedName>
    <definedName name="CYB4R">#REF!</definedName>
    <definedName name="CYB5L">#REF!</definedName>
    <definedName name="CYB5R">#REF!</definedName>
    <definedName name="CYB6L">#REF!</definedName>
    <definedName name="CYB6R">#REF!</definedName>
    <definedName name="CYB7L">#REF!</definedName>
    <definedName name="CYB7R">#REF!</definedName>
    <definedName name="CYB8L">#REF!</definedName>
    <definedName name="CYB8R">#REF!</definedName>
    <definedName name="CYB9L">#REF!</definedName>
    <definedName name="CYB9R">#REF!</definedName>
    <definedName name="CYC10L">#REF!</definedName>
    <definedName name="CYC10R">#REF!</definedName>
    <definedName name="CYC3L">#REF!</definedName>
    <definedName name="CYC3R">#REF!</definedName>
    <definedName name="CYC4L">#REF!</definedName>
    <definedName name="CYC4R">#REF!</definedName>
    <definedName name="CYC5L">#REF!</definedName>
    <definedName name="CYC5R">#REF!</definedName>
    <definedName name="CYC6L">#REF!</definedName>
    <definedName name="CYC6R">#REF!</definedName>
    <definedName name="CYC7L">#REF!</definedName>
    <definedName name="CYC7R">#REF!</definedName>
    <definedName name="CYC8L">#REF!</definedName>
    <definedName name="CYC8R">#REF!</definedName>
    <definedName name="CYC9L">#REF!</definedName>
    <definedName name="CYC9R">#REF!</definedName>
    <definedName name="CYY10L">#REF!</definedName>
    <definedName name="CYY10R">#REF!</definedName>
    <definedName name="CYY3L">#REF!</definedName>
    <definedName name="CYY3R">#REF!</definedName>
    <definedName name="CYY4L">#REF!</definedName>
    <definedName name="CYY4R">#REF!</definedName>
    <definedName name="CYY5L">#REF!</definedName>
    <definedName name="CYY5R">#REF!</definedName>
    <definedName name="CYY6L">#REF!</definedName>
    <definedName name="CYY6R">#REF!</definedName>
    <definedName name="CYY7L">#REF!</definedName>
    <definedName name="CYY7R">#REF!</definedName>
    <definedName name="CYY8L">#REF!</definedName>
    <definedName name="CYY8R">#REF!</definedName>
    <definedName name="CYY9L">#REF!</definedName>
    <definedName name="CYY9R">#REF!</definedName>
    <definedName name="D" localSheetId="0">#REF!</definedName>
    <definedName name="D">[2]DATE!$C$24:$C$85</definedName>
    <definedName name="D_">#REF!</definedName>
    <definedName name="D_FE">#REF!</definedName>
    <definedName name="D_FO">#REF!</definedName>
    <definedName name="D10L">#REF!</definedName>
    <definedName name="D10R">#REF!</definedName>
    <definedName name="D3L">#REF!</definedName>
    <definedName name="D3R">#REF!</definedName>
    <definedName name="D4L">#REF!</definedName>
    <definedName name="D4R">#REF!</definedName>
    <definedName name="D5L">#REF!</definedName>
    <definedName name="D5R">#REF!</definedName>
    <definedName name="D6L">#REF!</definedName>
    <definedName name="D6R">#REF!</definedName>
    <definedName name="D7L">#REF!</definedName>
    <definedName name="D7R">#REF!</definedName>
    <definedName name="D8L">#REF!</definedName>
    <definedName name="D8R">#REF!</definedName>
    <definedName name="D9L">#REF!</definedName>
    <definedName name="D9R">#REF!</definedName>
    <definedName name="DA" localSheetId="0">#REF!</definedName>
    <definedName name="DA">#REF!</definedName>
    <definedName name="DADD">#REF!</definedName>
    <definedName name="_xlnm.Database" localSheetId="0">#REF!</definedName>
    <definedName name="_xlnm.Database" localSheetId="1">#REF!</definedName>
    <definedName name="_xlnm.Database">#REF!</definedName>
    <definedName name="database2">#REF!</definedName>
    <definedName name="dataww" hidden="1">#REF!</definedName>
    <definedName name="DB">#REF!</definedName>
    <definedName name="DC" localSheetId="0">#REF!</definedName>
    <definedName name="DC">#REF!</definedName>
    <definedName name="DD" localSheetId="0">#REF!</definedName>
    <definedName name="DD">#REF!</definedName>
    <definedName name="ddd" localSheetId="0">#REF!</definedName>
    <definedName name="DDD">#REF!</definedName>
    <definedName name="ddddd">#REF!</definedName>
    <definedName name="DDDDDD" localSheetId="0" hidden="1">{#N/A,"수불부",FALSE,"사급자재수불서";#N/A,"수불부",FALSE,"사급자재수불서"}</definedName>
    <definedName name="DDE">#REF!</definedName>
    <definedName name="DDO">#REF!</definedName>
    <definedName name="DE" localSheetId="0">BlankMacro1</definedName>
    <definedName name="DE">#REF!</definedName>
    <definedName name="DECK_PLATE">#REF!</definedName>
    <definedName name="def">#REF!</definedName>
    <definedName name="delta" localSheetId="0">#REF!</definedName>
    <definedName name="DELTA">#REF!</definedName>
    <definedName name="delta3">#REF!</definedName>
    <definedName name="delta4">#REF!</definedName>
    <definedName name="delta5">#REF!</definedName>
    <definedName name="delta6">#REF!</definedName>
    <definedName name="DELTAN">#REF!</definedName>
    <definedName name="DES">BlankMacro1</definedName>
    <definedName name="DF" localSheetId="0">#REF!</definedName>
    <definedName name="DF">#REF!</definedName>
    <definedName name="dfdfdf" hidden="1">{#N/A,#N/A,FALSE,"조골재"}</definedName>
    <definedName name="DFFFF" hidden="1">{#N/A,#N/A,FALSE,"조골재"}</definedName>
    <definedName name="DFS">#REF!</definedName>
    <definedName name="dg" localSheetId="0">BlankMacro1</definedName>
    <definedName name="DG">#REF!</definedName>
    <definedName name="DGF">BlankMacro1</definedName>
    <definedName name="dgfgf" hidden="1">{#N/A,#N/A,FALSE,"2~8번"}</definedName>
    <definedName name="DGG">BlankMacro1</definedName>
    <definedName name="Dh" localSheetId="0">#REF!</definedName>
    <definedName name="DH">#REF!</definedName>
    <definedName name="DHS">#REF!</definedName>
    <definedName name="DI">#REF!</definedName>
    <definedName name="DIA" localSheetId="0">#REF!</definedName>
    <definedName name="DIA">#REF!</definedName>
    <definedName name="dia_mm">#REF!</definedName>
    <definedName name="DIAA">#REF!</definedName>
    <definedName name="DIAP10.1L">#REF!</definedName>
    <definedName name="DIAP10.1R">#REF!</definedName>
    <definedName name="DIAP10L">#REF!</definedName>
    <definedName name="DIAP10R">#REF!</definedName>
    <definedName name="DIAP3.1L">#REF!</definedName>
    <definedName name="DIAP3.1R">#REF!</definedName>
    <definedName name="DIAP3L">#REF!</definedName>
    <definedName name="DIAP3R">#REF!</definedName>
    <definedName name="DIAP4.1L">#REF!</definedName>
    <definedName name="DIAP4.1R">#REF!</definedName>
    <definedName name="DIAP4L">#REF!</definedName>
    <definedName name="DIAP4R">#REF!</definedName>
    <definedName name="DIAP5.1L">#REF!</definedName>
    <definedName name="DIAP5.1R">#REF!</definedName>
    <definedName name="DIAP5L">#REF!</definedName>
    <definedName name="DIAP5R">#REF!</definedName>
    <definedName name="DIAP6.1L">#REF!</definedName>
    <definedName name="DIAP6.1R">#REF!</definedName>
    <definedName name="DIAP6L">#REF!</definedName>
    <definedName name="DIAP6R">#REF!</definedName>
    <definedName name="DIAP7.1L">#REF!</definedName>
    <definedName name="DIAP7.1R">#REF!</definedName>
    <definedName name="DIAP7L">#REF!</definedName>
    <definedName name="DIAP7R">#REF!</definedName>
    <definedName name="DIAP8.1L">#REF!</definedName>
    <definedName name="DIAP8.1R">#REF!</definedName>
    <definedName name="DIAP8L">#REF!</definedName>
    <definedName name="DIAP8R">#REF!</definedName>
    <definedName name="DIAP9.1L">#REF!</definedName>
    <definedName name="DIAP9.1R">#REF!</definedName>
    <definedName name="DIAP9L">#REF!</definedName>
    <definedName name="DIAP9R">#REF!</definedName>
    <definedName name="dist_bin1" hidden="1">#REF!</definedName>
    <definedName name="dist_value1" hidden="1">#REF!</definedName>
    <definedName name="DJ">'[8]ABUT수량-A1'!$T$25</definedName>
    <definedName name="DLA">#REF!</definedName>
    <definedName name="dldldldll" hidden="1">#REF!</definedName>
    <definedName name="DLFE">#REF!</definedName>
    <definedName name="DLFO">#REF!</definedName>
    <definedName name="Document_array">{"Book1","부대-(표지판,데리,가드).xls","부대-(낙,차,중분대).xls"}</definedName>
    <definedName name="DON">#REF!</definedName>
    <definedName name="DOWEL">#REF!</definedName>
    <definedName name="dpae">#REF!</definedName>
    <definedName name="dped">#REF!</definedName>
    <definedName name="dpel">#REF!</definedName>
    <definedName name="DPI">#REF!</definedName>
    <definedName name="ds">#REF!</definedName>
    <definedName name="dsaf" hidden="1">{#N/A,#N/A,FALSE,"조골재"}</definedName>
    <definedName name="DSE">#REF!</definedName>
    <definedName name="DSF" hidden="1">{#N/A,#N/A,FALSE,"골재소요량";#N/A,#N/A,FALSE,"골재소요량"}</definedName>
    <definedName name="dsg">BlankMacro1</definedName>
    <definedName name="DSO">#REF!</definedName>
    <definedName name="dss">#REF!</definedName>
    <definedName name="Dv" localSheetId="0">#REF!</definedName>
    <definedName name="DV">#REF!</definedName>
    <definedName name="DV1_">#REF!</definedName>
    <definedName name="DV2_">#REF!</definedName>
    <definedName name="DX">BlankMacro1</definedName>
    <definedName name="DX10L">#REF!</definedName>
    <definedName name="DX10R">#REF!</definedName>
    <definedName name="DX3L">#REF!</definedName>
    <definedName name="DX3R">#REF!</definedName>
    <definedName name="DX4L">#REF!</definedName>
    <definedName name="DX4R">#REF!</definedName>
    <definedName name="DX5L">#REF!</definedName>
    <definedName name="DX5R">#REF!</definedName>
    <definedName name="DX6L">#REF!</definedName>
    <definedName name="DX6R">#REF!</definedName>
    <definedName name="DX7L">#REF!</definedName>
    <definedName name="DX7R">#REF!</definedName>
    <definedName name="DX8L">#REF!</definedName>
    <definedName name="DX8R">#REF!</definedName>
    <definedName name="DX9L">#REF!</definedName>
    <definedName name="DX9R">#REF!</definedName>
    <definedName name="DXZ">BlankMacro1</definedName>
    <definedName name="DY10L">#REF!</definedName>
    <definedName name="DY10R">#REF!</definedName>
    <definedName name="DY3L">#REF!</definedName>
    <definedName name="DY3R">#REF!</definedName>
    <definedName name="DY4L">#REF!</definedName>
    <definedName name="DY4R">#REF!</definedName>
    <definedName name="DY5L">#REF!</definedName>
    <definedName name="DY5R">#REF!</definedName>
    <definedName name="DY6L">#REF!</definedName>
    <definedName name="DY6R">#REF!</definedName>
    <definedName name="DY7L">#REF!</definedName>
    <definedName name="DY7R">#REF!</definedName>
    <definedName name="DY8L">#REF!</definedName>
    <definedName name="DY8R">#REF!</definedName>
    <definedName name="DY9L">#REF!</definedName>
    <definedName name="DY9R">#REF!</definedName>
    <definedName name="DZ">BlankMacro1</definedName>
    <definedName name="E" localSheetId="0">#REF!</definedName>
    <definedName name="E">#REF!</definedName>
    <definedName name="E1_">#REF!</definedName>
    <definedName name="E2_">#REF!</definedName>
    <definedName name="EA" localSheetId="0">#REF!</definedName>
    <definedName name="EA">#REF!</definedName>
    <definedName name="earthp">#REF!</definedName>
    <definedName name="EB">#REF!</definedName>
    <definedName name="Ec" localSheetId="0">#REF!</definedName>
    <definedName name="EC">#REF!</definedName>
    <definedName name="Ecp">#REF!</definedName>
    <definedName name="Ecsl">#REF!</definedName>
    <definedName name="EE">BlankMacro1</definedName>
    <definedName name="EEE">'[8]ABUT수량-A1'!$T$25</definedName>
    <definedName name="EEEE" localSheetId="0">#REF!</definedName>
    <definedName name="EEEE">#REF!</definedName>
    <definedName name="eeee2q">BlankMacro1</definedName>
    <definedName name="EEETG">BlankMacro1</definedName>
    <definedName name="EF">#REF!</definedName>
    <definedName name="EI">#REF!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LFE">#REF!</definedName>
    <definedName name="Em">#REF!</definedName>
    <definedName name="ERRR">BlankMacro1</definedName>
    <definedName name="Es" localSheetId="0">#REF!</definedName>
    <definedName name="ES">#REF!</definedName>
    <definedName name="ESA">BlankMacro1</definedName>
    <definedName name="ESS">#REF!</definedName>
    <definedName name="Esst">#REF!</definedName>
    <definedName name="ETT">#REF!</definedName>
    <definedName name="EV">#REF!</definedName>
    <definedName name="EW">BlankMacro1</definedName>
    <definedName name="EWE">BlankMacro1</definedName>
    <definedName name="EWQ">BlankMacro1</definedName>
    <definedName name="EWT">BlankMacro1</definedName>
    <definedName name="F" localSheetId="0">#REF!</definedName>
    <definedName name="F">#REF!</definedName>
    <definedName name="F_CODE">#N/A</definedName>
    <definedName name="F_CODE1">#REF!</definedName>
    <definedName name="F_DES">#REF!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MA">#N/A</definedName>
    <definedName name="F_MA0">#N/A</definedName>
    <definedName name="F_MEMO">#N/A</definedName>
    <definedName name="F_QINC">#REF!</definedName>
    <definedName name="F_QMOD">#REF!</definedName>
    <definedName name="F_QQTY">#REF!</definedName>
    <definedName name="F_QUNIT">#REF!</definedName>
    <definedName name="F_QVAL">#N/A</definedName>
    <definedName name="F_SEQ">#N/A</definedName>
    <definedName name="F_SIZE">#N/A</definedName>
    <definedName name="F_SOS">#N/A</definedName>
    <definedName name="F_TMOD">#REF!</definedName>
    <definedName name="F_TQTY">#N/A</definedName>
    <definedName name="F_TUNIT">#REF!</definedName>
    <definedName name="F10LX">#REF!</definedName>
    <definedName name="F10LY">#REF!</definedName>
    <definedName name="F10RX">#REF!</definedName>
    <definedName name="F10RY">#REF!</definedName>
    <definedName name="F1F" localSheetId="0">#REF!</definedName>
    <definedName name="F1F">#REF!</definedName>
    <definedName name="F2F" localSheetId="0">#REF!</definedName>
    <definedName name="F2F">#REF!</definedName>
    <definedName name="F3F">#REF!</definedName>
    <definedName name="F3LX">#REF!</definedName>
    <definedName name="F3LY">#REF!</definedName>
    <definedName name="F3RX">#REF!</definedName>
    <definedName name="F3RY">#REF!</definedName>
    <definedName name="F4LX">#REF!</definedName>
    <definedName name="F4LY">#REF!</definedName>
    <definedName name="F4RX">#REF!</definedName>
    <definedName name="F4RY">#REF!</definedName>
    <definedName name="F5LX">#REF!</definedName>
    <definedName name="F5LY">#REF!</definedName>
    <definedName name="F5RX">#REF!</definedName>
    <definedName name="F5RY">#REF!</definedName>
    <definedName name="F6LX">#REF!</definedName>
    <definedName name="F6LY">#REF!</definedName>
    <definedName name="F6RX">#REF!</definedName>
    <definedName name="F6RY">#REF!</definedName>
    <definedName name="F7LX">#REF!</definedName>
    <definedName name="F7LY">#REF!</definedName>
    <definedName name="F7RX">#REF!</definedName>
    <definedName name="F7RY">#REF!</definedName>
    <definedName name="F8LX">#REF!</definedName>
    <definedName name="F8LY">#REF!</definedName>
    <definedName name="F8RX">#REF!</definedName>
    <definedName name="F8RY">#REF!</definedName>
    <definedName name="F9LX">#REF!</definedName>
    <definedName name="F9LY">#REF!</definedName>
    <definedName name="F9RX">#REF!</definedName>
    <definedName name="F9RY">#REF!</definedName>
    <definedName name="fb">#REF!</definedName>
    <definedName name="fc">#REF!</definedName>
    <definedName name="FCA">#REF!</definedName>
    <definedName name="Fck">#REF!</definedName>
    <definedName name="fd">#REF!</definedName>
    <definedName name="fda">#REF!</definedName>
    <definedName name="fdsa">BlankMacro1</definedName>
    <definedName name="FE10L">#REF!</definedName>
    <definedName name="FE10R">#REF!</definedName>
    <definedName name="FE3L">#REF!</definedName>
    <definedName name="FE3R">#REF!</definedName>
    <definedName name="FE4L">#REF!</definedName>
    <definedName name="FE4R">#REF!</definedName>
    <definedName name="FE5L">#REF!</definedName>
    <definedName name="FE5R">#REF!</definedName>
    <definedName name="FE6L">#REF!</definedName>
    <definedName name="FE6R">#REF!</definedName>
    <definedName name="FE7L">#REF!</definedName>
    <definedName name="FE7R">#REF!</definedName>
    <definedName name="FE8L">#REF!</definedName>
    <definedName name="FE8R">#REF!</definedName>
    <definedName name="FE9L">#REF!</definedName>
    <definedName name="FE9R">#REF!</definedName>
    <definedName name="FEE">#REF!</definedName>
    <definedName name="FFFFF" localSheetId="0" hidden="1">{#N/A,"수불부",FALSE,"사급자재수불서";#N/A,"수불부",FALSE,"사급자재수불서"}</definedName>
    <definedName name="fgfg" hidden="1">{#N/A,#N/A,FALSE,"2~8번"}</definedName>
    <definedName name="fgfgfg" hidden="1">{#N/A,#N/A,FALSE,"골재소요량";#N/A,#N/A,FALSE,"골재소요량"}</definedName>
    <definedName name="FGG">BlankMacro1</definedName>
    <definedName name="fh" localSheetId="0">#REF!</definedName>
    <definedName name="FH">#REF!</definedName>
    <definedName name="FH10L">#REF!</definedName>
    <definedName name="FH10R">#REF!</definedName>
    <definedName name="FH3L">#REF!</definedName>
    <definedName name="FH3R">#REF!</definedName>
    <definedName name="FH4L">#REF!</definedName>
    <definedName name="FH4R">#REF!</definedName>
    <definedName name="FH5L">#REF!</definedName>
    <definedName name="FH5R">#REF!</definedName>
    <definedName name="FH6L">#REF!</definedName>
    <definedName name="FH6R">#REF!</definedName>
    <definedName name="FH7L">#REF!</definedName>
    <definedName name="FH7R">#REF!</definedName>
    <definedName name="FH8L">#REF!</definedName>
    <definedName name="FH8R">#REF!</definedName>
    <definedName name="FH9L">#REF!</definedName>
    <definedName name="FH9R">#REF!</definedName>
    <definedName name="fhdkjf" hidden="1">{#N/A,#N/A,FALSE,"골재소요량";#N/A,#N/A,FALSE,"골재소요량"}</definedName>
    <definedName name="FHE">#REF!</definedName>
    <definedName name="FHN">#REF!</definedName>
    <definedName name="fi">#REF!</definedName>
    <definedName name="fill1" hidden="1">#REF!</definedName>
    <definedName name="FIX">#REF!</definedName>
    <definedName name="fl" localSheetId="0">#REF!</definedName>
    <definedName name="FL">#REF!</definedName>
    <definedName name="FLN">#REF!</definedName>
    <definedName name="Fm">#REF!</definedName>
    <definedName name="FN" localSheetId="0">#REF!</definedName>
    <definedName name="FN">#REF!</definedName>
    <definedName name="FOUND_A">#REF!</definedName>
    <definedName name="FOUND_H">#REF!</definedName>
    <definedName name="FRA">#REF!</definedName>
    <definedName name="FRLC">#REF!</definedName>
    <definedName name="FRLD2">#REF!</definedName>
    <definedName name="FRLL">#REF!</definedName>
    <definedName name="FRLS">#REF!</definedName>
    <definedName name="FRLT">#REF!</definedName>
    <definedName name="front">#REF!</definedName>
    <definedName name="FRUC">#REF!</definedName>
    <definedName name="FRUD2">#REF!</definedName>
    <definedName name="FRUL">#REF!</definedName>
    <definedName name="FRUS">#REF!</definedName>
    <definedName name="FRUT">#REF!</definedName>
    <definedName name="FS" localSheetId="0">#REF!</definedName>
    <definedName name="FS">#REF!</definedName>
    <definedName name="FSA">#REF!</definedName>
    <definedName name="Fsl">#REF!</definedName>
    <definedName name="FSLC">#REF!</definedName>
    <definedName name="FSLD2">#REF!</definedName>
    <definedName name="FSLL">#REF!</definedName>
    <definedName name="FSLS">#REF!</definedName>
    <definedName name="FSLT">#REF!</definedName>
    <definedName name="FSU">#REF!</definedName>
    <definedName name="FSUC">#REF!</definedName>
    <definedName name="FSUD2">#REF!</definedName>
    <definedName name="FSUL">#REF!</definedName>
    <definedName name="FSUS">#REF!</definedName>
    <definedName name="FSUT">#REF!</definedName>
    <definedName name="FT10TL">#REF!</definedName>
    <definedName name="FT10TR">#REF!</definedName>
    <definedName name="FT1TL">#REF!</definedName>
    <definedName name="FT1TR">#REF!</definedName>
    <definedName name="FT2TL">#REF!</definedName>
    <definedName name="FT2TR">#REF!</definedName>
    <definedName name="FT3TL">#REF!</definedName>
    <definedName name="FT3TR">#REF!</definedName>
    <definedName name="FT4TL">#REF!</definedName>
    <definedName name="FT4TR">#REF!</definedName>
    <definedName name="FT5TL">#REF!</definedName>
    <definedName name="FT5TR">#REF!</definedName>
    <definedName name="FT6TL">#REF!</definedName>
    <definedName name="FT6TR">#REF!</definedName>
    <definedName name="FT7TL">#REF!</definedName>
    <definedName name="FT7TR">#REF!</definedName>
    <definedName name="FT8TL">#REF!</definedName>
    <definedName name="FT8TR">#REF!</definedName>
    <definedName name="FT9TL">#REF!</definedName>
    <definedName name="FT9TR">#REF!</definedName>
    <definedName name="FTE10L">#REF!</definedName>
    <definedName name="FTE10R">#REF!</definedName>
    <definedName name="FTE3L">#REF!</definedName>
    <definedName name="FTE3R">#REF!</definedName>
    <definedName name="FTE4L">#REF!</definedName>
    <definedName name="FTE4R">#REF!</definedName>
    <definedName name="FTE5L">#REF!</definedName>
    <definedName name="FTE5R">#REF!</definedName>
    <definedName name="FTE6L">#REF!</definedName>
    <definedName name="FTE6R">#REF!</definedName>
    <definedName name="FTE7L">#REF!</definedName>
    <definedName name="FTE7R">#REF!</definedName>
    <definedName name="FTE8L">#REF!</definedName>
    <definedName name="FTE8R">#REF!</definedName>
    <definedName name="FTE9L">#REF!</definedName>
    <definedName name="FTE9R">#REF!</definedName>
    <definedName name="FTG10L">#REF!</definedName>
    <definedName name="FTG10R">#REF!</definedName>
    <definedName name="FTG3L">#REF!</definedName>
    <definedName name="FTG3R">#REF!</definedName>
    <definedName name="FTG4L">#REF!</definedName>
    <definedName name="FTG4R">#REF!</definedName>
    <definedName name="FTG5L">#REF!</definedName>
    <definedName name="FTG5R">#REF!</definedName>
    <definedName name="FTG6L">#REF!</definedName>
    <definedName name="FTG6R">#REF!</definedName>
    <definedName name="FTG7L">#REF!</definedName>
    <definedName name="FTG7R">#REF!</definedName>
    <definedName name="FTG8L">#REF!</definedName>
    <definedName name="FTG8R">#REF!</definedName>
    <definedName name="FTG9L">#REF!</definedName>
    <definedName name="FTG9R">#REF!</definedName>
    <definedName name="FTS10L">#REF!</definedName>
    <definedName name="FTS10R">#REF!</definedName>
    <definedName name="FTS3L">#REF!</definedName>
    <definedName name="FTS3R">#REF!</definedName>
    <definedName name="FTS4L">#REF!</definedName>
    <definedName name="FTS4R">#REF!</definedName>
    <definedName name="FTS5L">#REF!</definedName>
    <definedName name="FTS5R">#REF!</definedName>
    <definedName name="FTS6L">#REF!</definedName>
    <definedName name="FTS6R">#REF!</definedName>
    <definedName name="FTS7L">#REF!</definedName>
    <definedName name="FTS7R">#REF!</definedName>
    <definedName name="FTS8L">#REF!</definedName>
    <definedName name="FTS8R">#REF!</definedName>
    <definedName name="FTS9L">#REF!</definedName>
    <definedName name="FTS9R">#REF!</definedName>
    <definedName name="FTW10L">#REF!</definedName>
    <definedName name="FTW10R">#REF!</definedName>
    <definedName name="FTW3L">#REF!</definedName>
    <definedName name="FTW3R">#REF!</definedName>
    <definedName name="FTW4L">#REF!</definedName>
    <definedName name="FTW4R">#REF!</definedName>
    <definedName name="FTW5L">#REF!</definedName>
    <definedName name="FTW5R">#REF!</definedName>
    <definedName name="FTW6L">#REF!</definedName>
    <definedName name="FTW6R">#REF!</definedName>
    <definedName name="FTW7L">#REF!</definedName>
    <definedName name="FTW7R">#REF!</definedName>
    <definedName name="FTW8L">#REF!</definedName>
    <definedName name="FTW8R">#REF!</definedName>
    <definedName name="FTW9L">#REF!</definedName>
    <definedName name="FTW9R">#REF!</definedName>
    <definedName name="FTZ10L">#REF!</definedName>
    <definedName name="FTZ10R">#REF!</definedName>
    <definedName name="FTZ3L">#REF!</definedName>
    <definedName name="FTZ3R">#REF!</definedName>
    <definedName name="FTZ4L">#REF!</definedName>
    <definedName name="FTZ4R">#REF!</definedName>
    <definedName name="FTZ5L">#REF!</definedName>
    <definedName name="FTZ5R">#REF!</definedName>
    <definedName name="FTZ6L">#REF!</definedName>
    <definedName name="FTZ6R">#REF!</definedName>
    <definedName name="FTZ7L">#REF!</definedName>
    <definedName name="FTZ7R">#REF!</definedName>
    <definedName name="FTZ8L">#REF!</definedName>
    <definedName name="FTZ8R">#REF!</definedName>
    <definedName name="FTZ9L">#REF!</definedName>
    <definedName name="FTZ9R">#REF!</definedName>
    <definedName name="FU">#REF!</definedName>
    <definedName name="FUN">#REF!</definedName>
    <definedName name="fwer">BlankMacro1</definedName>
    <definedName name="fx" hidden="1">{#N/A,#N/A,FALSE,"조골재"}</definedName>
    <definedName name="FX10L">#REF!</definedName>
    <definedName name="FX10R">#REF!</definedName>
    <definedName name="FX3L">#REF!</definedName>
    <definedName name="FX3R">#REF!</definedName>
    <definedName name="FX4L">#REF!</definedName>
    <definedName name="FX4R">#REF!</definedName>
    <definedName name="FX5L">#REF!</definedName>
    <definedName name="FX5R">#REF!</definedName>
    <definedName name="FX6L">#REF!</definedName>
    <definedName name="FX6R">#REF!</definedName>
    <definedName name="FX7L">#REF!</definedName>
    <definedName name="FX7R">#REF!</definedName>
    <definedName name="FX8L">#REF!</definedName>
    <definedName name="FX8R">#REF!</definedName>
    <definedName name="FX9L">#REF!</definedName>
    <definedName name="FX9R">#REF!</definedName>
    <definedName name="Fy">#REF!</definedName>
    <definedName name="FY10L">#REF!</definedName>
    <definedName name="FY10R">#REF!</definedName>
    <definedName name="FY3L">#REF!</definedName>
    <definedName name="FY3R">#REF!</definedName>
    <definedName name="FY4L">#REF!</definedName>
    <definedName name="FY4R">#REF!</definedName>
    <definedName name="FY5L">#REF!</definedName>
    <definedName name="FY5R">#REF!</definedName>
    <definedName name="FY6L">#REF!</definedName>
    <definedName name="FY6R">#REF!</definedName>
    <definedName name="FY7L">#REF!</definedName>
    <definedName name="FY7R">#REF!</definedName>
    <definedName name="FY8L">#REF!</definedName>
    <definedName name="FY8R">#REF!</definedName>
    <definedName name="FY9L">#REF!</definedName>
    <definedName name="FY9R">#REF!</definedName>
    <definedName name="FYY10L">#REF!</definedName>
    <definedName name="FYY10R">#REF!</definedName>
    <definedName name="FYY3L">#REF!</definedName>
    <definedName name="FYY3R">#REF!</definedName>
    <definedName name="FYY4L">#REF!</definedName>
    <definedName name="FYY4R">#REF!</definedName>
    <definedName name="FYY5L">#REF!</definedName>
    <definedName name="FYY5R">#REF!</definedName>
    <definedName name="FYY6L">#REF!</definedName>
    <definedName name="FYY6R">#REF!</definedName>
    <definedName name="FYY7L">#REF!</definedName>
    <definedName name="FYY7R">#REF!</definedName>
    <definedName name="FYY8L">#REF!</definedName>
    <definedName name="FYY8R">#REF!</definedName>
    <definedName name="FYY9L">#REF!</definedName>
    <definedName name="FYY9R">#REF!</definedName>
    <definedName name="F수축줄눈">#REF!</definedName>
    <definedName name="F스치로폴">#REF!</definedName>
    <definedName name="F실링재">#REF!</definedName>
    <definedName name="G" localSheetId="0">#REF!</definedName>
    <definedName name="g">'[9]ABUT수량-A1'!$T$25</definedName>
    <definedName name="G10L">#REF!</definedName>
    <definedName name="G10R">#REF!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3L">#REF!</definedName>
    <definedName name="G3R">#REF!</definedName>
    <definedName name="G4A1P">#REF!</definedName>
    <definedName name="g4a1t">#REF!</definedName>
    <definedName name="g4a2p">#REF!</definedName>
    <definedName name="g4a2t">#REF!</definedName>
    <definedName name="G4L">#REF!</definedName>
    <definedName name="G4R">#REF!</definedName>
    <definedName name="G5A1P">#REF!</definedName>
    <definedName name="g5a1t">#REF!</definedName>
    <definedName name="g5a2p">#REF!</definedName>
    <definedName name="g5a2t">#REF!</definedName>
    <definedName name="G5L">#REF!</definedName>
    <definedName name="G5R">#REF!</definedName>
    <definedName name="G6A1P">#REF!</definedName>
    <definedName name="g6a1t">#REF!</definedName>
    <definedName name="g6a2p">#REF!</definedName>
    <definedName name="g6a2t">#REF!</definedName>
    <definedName name="G6L">#REF!</definedName>
    <definedName name="G6R">#REF!</definedName>
    <definedName name="G7L">#REF!</definedName>
    <definedName name="G7R">#REF!</definedName>
    <definedName name="G8L">#REF!</definedName>
    <definedName name="G8R">#REF!</definedName>
    <definedName name="G9L">#REF!</definedName>
    <definedName name="G9R">#REF!</definedName>
    <definedName name="GAK">#REF!</definedName>
    <definedName name="gamma">#REF!</definedName>
    <definedName name="gamma1">#REF!</definedName>
    <definedName name="gamma2">#REF!</definedName>
    <definedName name="GASP">#REF!</definedName>
    <definedName name="GC">#REF!</definedName>
    <definedName name="Gcsl">#REF!</definedName>
    <definedName name="GF">#REF!</definedName>
    <definedName name="GFD">#REF!</definedName>
    <definedName name="gfgfg" hidden="1">{#N/A,#N/A,FALSE,"골재소요량";#N/A,#N/A,FALSE,"골재소요량"}</definedName>
    <definedName name="gfy">#REF!</definedName>
    <definedName name="GG" localSheetId="0">#REF!</definedName>
    <definedName name="GG">#REF!</definedName>
    <definedName name="GGG" localSheetId="0">#REF!</definedName>
    <definedName name="GGG">'[10]ABUT수량-A1'!$T$25</definedName>
    <definedName name="GGGG" localSheetId="0">#REF!</definedName>
    <definedName name="GGGG">#REF!</definedName>
    <definedName name="GH">#REF!</definedName>
    <definedName name="GH10L">#REF!</definedName>
    <definedName name="GH10R">#REF!</definedName>
    <definedName name="GH3L">#REF!</definedName>
    <definedName name="GH3R">#REF!</definedName>
    <definedName name="GH4L">#REF!</definedName>
    <definedName name="GH4R">#REF!</definedName>
    <definedName name="GH5L">#REF!</definedName>
    <definedName name="GH5R">#REF!</definedName>
    <definedName name="GH6L">#REF!</definedName>
    <definedName name="GH6R">#REF!</definedName>
    <definedName name="GH7L">#REF!</definedName>
    <definedName name="GH7R">#REF!</definedName>
    <definedName name="GH8L">#REF!</definedName>
    <definedName name="GH8R">#REF!</definedName>
    <definedName name="GH9L">#REF!</definedName>
    <definedName name="GH9R">#REF!</definedName>
    <definedName name="GHE">BlankMacro1</definedName>
    <definedName name="ghr">BlankMacro1</definedName>
    <definedName name="GKS">#REF!</definedName>
    <definedName name="GKSKSK">#REF!</definedName>
    <definedName name="GLA1P">#REF!</definedName>
    <definedName name="gla1t">#REF!</definedName>
    <definedName name="gla2p">#REF!</definedName>
    <definedName name="gla2t">#REF!</definedName>
    <definedName name="Gpsc">#REF!</definedName>
    <definedName name="GR">BlankMacro1</definedName>
    <definedName name="GS">#REF!</definedName>
    <definedName name="GSBA">#REF!</definedName>
    <definedName name="GuBae">#REF!</definedName>
    <definedName name="h" localSheetId="0">#REF!</definedName>
    <definedName name="H">#REF!</definedName>
    <definedName name="h_water">#REF!</definedName>
    <definedName name="H1.0m이하">#REF!</definedName>
    <definedName name="H1.2m">#REF!</definedName>
    <definedName name="H1.5m">#REF!</definedName>
    <definedName name="H1.8m">#REF!</definedName>
    <definedName name="H10A">#REF!</definedName>
    <definedName name="H10A1P">#REF!</definedName>
    <definedName name="h10a1t">#REF!</definedName>
    <definedName name="h10a2p">#REF!</definedName>
    <definedName name="h10a2t">#REF!</definedName>
    <definedName name="H10AAL">#REF!</definedName>
    <definedName name="H10AAR">#REF!</definedName>
    <definedName name="H10ABL">#REF!</definedName>
    <definedName name="H10ABR">#REF!</definedName>
    <definedName name="H10ACL">#REF!</definedName>
    <definedName name="H10ACR">#REF!</definedName>
    <definedName name="H10ADL">#REF!</definedName>
    <definedName name="H10ADR">#REF!</definedName>
    <definedName name="H10AEL">#REF!</definedName>
    <definedName name="H10AER">#REF!</definedName>
    <definedName name="H10AFL">#REF!</definedName>
    <definedName name="H10AFR">#REF!</definedName>
    <definedName name="H10AGL">#REF!</definedName>
    <definedName name="H10AGR">#REF!</definedName>
    <definedName name="H10BAL">#REF!</definedName>
    <definedName name="H10BAR">#REF!</definedName>
    <definedName name="H10BBL">#REF!</definedName>
    <definedName name="H10BBR">#REF!</definedName>
    <definedName name="H10CAL">#REF!</definedName>
    <definedName name="H10CAR">#REF!</definedName>
    <definedName name="H10CBL">#REF!</definedName>
    <definedName name="H10CBR">#REF!</definedName>
    <definedName name="H10CCL">#REF!</definedName>
    <definedName name="H10CCR">#REF!</definedName>
    <definedName name="H10D1L">#REF!</definedName>
    <definedName name="H10D1R">#REF!</definedName>
    <definedName name="H10D2L">#REF!</definedName>
    <definedName name="H10D2R">#REF!</definedName>
    <definedName name="H10D3L">#REF!</definedName>
    <definedName name="H10D3R">#REF!</definedName>
    <definedName name="H11A">#REF!</definedName>
    <definedName name="H11A1P">#REF!</definedName>
    <definedName name="h11a1t">#REF!</definedName>
    <definedName name="h11a2p">#REF!</definedName>
    <definedName name="H11A2T">#REF!</definedName>
    <definedName name="H12A">#REF!</definedName>
    <definedName name="H13A">#REF!</definedName>
    <definedName name="H14A">#REF!</definedName>
    <definedName name="H1A">#REF!</definedName>
    <definedName name="H1A1P">#REF!</definedName>
    <definedName name="h1a1t">#REF!</definedName>
    <definedName name="h1a2p">#REF!</definedName>
    <definedName name="h1a2t">#REF!</definedName>
    <definedName name="H1C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A">#REF!</definedName>
    <definedName name="H2A1P">#REF!</definedName>
    <definedName name="h2a1t">#REF!</definedName>
    <definedName name="h2a2p">#REF!</definedName>
    <definedName name="h2a2t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A">#REF!</definedName>
    <definedName name="H3A1P">#REF!</definedName>
    <definedName name="h3a1t">#REF!</definedName>
    <definedName name="h3a2p">#REF!</definedName>
    <definedName name="h3a2t">#REF!</definedName>
    <definedName name="H3AAL">#REF!</definedName>
    <definedName name="H3AAR">#REF!</definedName>
    <definedName name="H3ABL">#REF!</definedName>
    <definedName name="H3ABR">#REF!</definedName>
    <definedName name="H3ACL">#REF!</definedName>
    <definedName name="H3ACR">#REF!</definedName>
    <definedName name="H3ADL">#REF!</definedName>
    <definedName name="H3ADR">#REF!</definedName>
    <definedName name="H3AEL">#REF!</definedName>
    <definedName name="H3AER">#REF!</definedName>
    <definedName name="H3AFL">#REF!</definedName>
    <definedName name="H3AFR">#REF!</definedName>
    <definedName name="H3AGL">#REF!</definedName>
    <definedName name="H3AGR">#REF!</definedName>
    <definedName name="H3AP1">#REF!</definedName>
    <definedName name="H3BAL">#REF!</definedName>
    <definedName name="H3BAR">#REF!</definedName>
    <definedName name="H3BBL">#REF!</definedName>
    <definedName name="H3BBR">#REF!</definedName>
    <definedName name="H3CAL">#REF!</definedName>
    <definedName name="H3CAR">#REF!</definedName>
    <definedName name="H3CBL">#REF!</definedName>
    <definedName name="H3CBR">#REF!</definedName>
    <definedName name="H3CCL">#REF!</definedName>
    <definedName name="H3CCR">#REF!</definedName>
    <definedName name="H3D1L">#REF!</definedName>
    <definedName name="H3D1R">#REF!</definedName>
    <definedName name="H3D2L">#REF!</definedName>
    <definedName name="H3D2R">#REF!</definedName>
    <definedName name="H3D3L">#REF!</definedName>
    <definedName name="H3D3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A">#REF!</definedName>
    <definedName name="h4a1p">#REF!</definedName>
    <definedName name="h4a1t">#REF!</definedName>
    <definedName name="h4a2p">#REF!</definedName>
    <definedName name="h4a2t">#REF!</definedName>
    <definedName name="H4AAL">#REF!</definedName>
    <definedName name="H4AAR">#REF!</definedName>
    <definedName name="H4ABL">#REF!</definedName>
    <definedName name="H4ABR">#REF!</definedName>
    <definedName name="H4ACL">#REF!</definedName>
    <definedName name="H4ACR">#REF!</definedName>
    <definedName name="H4ADL">#REF!</definedName>
    <definedName name="H4ADR">#REF!</definedName>
    <definedName name="H4AEL">#REF!</definedName>
    <definedName name="H4AER">#REF!</definedName>
    <definedName name="H4AFL">#REF!</definedName>
    <definedName name="H4AFR">#REF!</definedName>
    <definedName name="H4AGL">#REF!</definedName>
    <definedName name="H4AGR">#REF!</definedName>
    <definedName name="H4BAL">#REF!</definedName>
    <definedName name="H4BAR">#REF!</definedName>
    <definedName name="H4BBL">#REF!</definedName>
    <definedName name="H4BBR">#REF!</definedName>
    <definedName name="H4CAL">#REF!</definedName>
    <definedName name="H4CAR">#REF!</definedName>
    <definedName name="H4CBL">#REF!</definedName>
    <definedName name="H4CBR">#REF!</definedName>
    <definedName name="H4CCL">#REF!</definedName>
    <definedName name="H4CCR">#REF!</definedName>
    <definedName name="H4D1L">#REF!</definedName>
    <definedName name="H4D1R">#REF!</definedName>
    <definedName name="H4D2L">#REF!</definedName>
    <definedName name="H4D2R">#REF!</definedName>
    <definedName name="H4D3L">#REF!</definedName>
    <definedName name="H4D3R">#REF!</definedName>
    <definedName name="H4H">#REF!</definedName>
    <definedName name="H4L">#REF!</definedName>
    <definedName name="H4R">#REF!</definedName>
    <definedName name="H5.0m">#REF!</definedName>
    <definedName name="H5A">#REF!</definedName>
    <definedName name="H5A1P">#REF!</definedName>
    <definedName name="h5a1t">#REF!</definedName>
    <definedName name="h5a2p">#REF!</definedName>
    <definedName name="h5a2t">#REF!</definedName>
    <definedName name="H5AAL">#REF!</definedName>
    <definedName name="H5AAR">#REF!</definedName>
    <definedName name="H5ABL">#REF!</definedName>
    <definedName name="H5ABR">#REF!</definedName>
    <definedName name="H5ACL">#REF!</definedName>
    <definedName name="H5ACR">#REF!</definedName>
    <definedName name="H5ADL">#REF!</definedName>
    <definedName name="H5ADR">#REF!</definedName>
    <definedName name="H5AEL">#REF!</definedName>
    <definedName name="H5AER">#REF!</definedName>
    <definedName name="H5AFL">#REF!</definedName>
    <definedName name="H5AFR">#REF!</definedName>
    <definedName name="H5AGL">#REF!</definedName>
    <definedName name="H5AGR">#REF!</definedName>
    <definedName name="H5BAL">#REF!</definedName>
    <definedName name="H5BAR">#REF!</definedName>
    <definedName name="H5BBL">#REF!</definedName>
    <definedName name="H5BBR">#REF!</definedName>
    <definedName name="H5CAL">#REF!</definedName>
    <definedName name="H5CAR">#REF!</definedName>
    <definedName name="H5CBL">#REF!</definedName>
    <definedName name="H5CBR">#REF!</definedName>
    <definedName name="H5CCL">#REF!</definedName>
    <definedName name="H5CCR">#REF!</definedName>
    <definedName name="H5D1L">#REF!</definedName>
    <definedName name="H5D1R">#REF!</definedName>
    <definedName name="H5D2L">#REF!</definedName>
    <definedName name="H5D2R">#REF!</definedName>
    <definedName name="H5D3L">#REF!</definedName>
    <definedName name="H5D3R">#REF!</definedName>
    <definedName name="H5H">#REF!</definedName>
    <definedName name="H5L">#REF!</definedName>
    <definedName name="H5R">#REF!</definedName>
    <definedName name="h6a" localSheetId="0">#REF!</definedName>
    <definedName name="H6A">#REF!</definedName>
    <definedName name="H6A1P">#REF!</definedName>
    <definedName name="h6a1t">#REF!</definedName>
    <definedName name="h6a2p">#REF!</definedName>
    <definedName name="h6a2t">#REF!</definedName>
    <definedName name="H6AAL">#REF!</definedName>
    <definedName name="H6AAR">#REF!</definedName>
    <definedName name="H6ABL">#REF!</definedName>
    <definedName name="H6ABR">#REF!</definedName>
    <definedName name="H6ACL">#REF!</definedName>
    <definedName name="H6ACR">#REF!</definedName>
    <definedName name="H6ADL">#REF!</definedName>
    <definedName name="H6ADR">#REF!</definedName>
    <definedName name="H6AEL">#REF!</definedName>
    <definedName name="H6AER">#REF!</definedName>
    <definedName name="H6AFL">#REF!</definedName>
    <definedName name="H6AFR">#REF!</definedName>
    <definedName name="H6AGL">#REF!</definedName>
    <definedName name="H6AGR">#REF!</definedName>
    <definedName name="H6BAL">#REF!</definedName>
    <definedName name="H6BAR">#REF!</definedName>
    <definedName name="H6BBL">#REF!</definedName>
    <definedName name="H6BBR">#REF!</definedName>
    <definedName name="H6CAL">#REF!</definedName>
    <definedName name="H6CAR">#REF!</definedName>
    <definedName name="H6CBL">#REF!</definedName>
    <definedName name="H6CBR">#REF!</definedName>
    <definedName name="H6CCL">#REF!</definedName>
    <definedName name="H6CCR">#REF!</definedName>
    <definedName name="H6D1L">#REF!</definedName>
    <definedName name="H6D1R">#REF!</definedName>
    <definedName name="H6D2L">#REF!</definedName>
    <definedName name="H6D2R">#REF!</definedName>
    <definedName name="H6D3L">#REF!</definedName>
    <definedName name="H6D3R">#REF!</definedName>
    <definedName name="H6H">#REF!</definedName>
    <definedName name="H6L">#REF!</definedName>
    <definedName name="H6R">#REF!</definedName>
    <definedName name="H7A">#REF!</definedName>
    <definedName name="H7A1P">#REF!</definedName>
    <definedName name="h7a1t">#REF!</definedName>
    <definedName name="h7a2p">#REF!</definedName>
    <definedName name="h7a2t">#REF!</definedName>
    <definedName name="H7AAL">#REF!</definedName>
    <definedName name="H7AAR">#REF!</definedName>
    <definedName name="H7ABL">#REF!</definedName>
    <definedName name="H7ABR">#REF!</definedName>
    <definedName name="H7ACL">#REF!</definedName>
    <definedName name="H7ACR">#REF!</definedName>
    <definedName name="H7ADL">#REF!</definedName>
    <definedName name="H7ADR">#REF!</definedName>
    <definedName name="H7AEL">#REF!</definedName>
    <definedName name="H7AER">#REF!</definedName>
    <definedName name="H7AFL">#REF!</definedName>
    <definedName name="H7AFR">#REF!</definedName>
    <definedName name="H7AGL">#REF!</definedName>
    <definedName name="H7AGR">#REF!</definedName>
    <definedName name="H7BAL">#REF!</definedName>
    <definedName name="H7BAR">#REF!</definedName>
    <definedName name="H7BBL">#REF!</definedName>
    <definedName name="H7BBR">#REF!</definedName>
    <definedName name="H7CAL">#REF!</definedName>
    <definedName name="H7CAR">#REF!</definedName>
    <definedName name="H7CBL">#REF!</definedName>
    <definedName name="H7CBR">#REF!</definedName>
    <definedName name="H7CCL">#REF!</definedName>
    <definedName name="H7CCR">#REF!</definedName>
    <definedName name="H7D1L">#REF!</definedName>
    <definedName name="H7D1R">#REF!</definedName>
    <definedName name="H7D2L">#REF!</definedName>
    <definedName name="H7D2R">#REF!</definedName>
    <definedName name="H7D3L">#REF!</definedName>
    <definedName name="H7D3R">#REF!</definedName>
    <definedName name="H7H">#REF!</definedName>
    <definedName name="H7L">#REF!</definedName>
    <definedName name="H7R">#REF!</definedName>
    <definedName name="H8A">#REF!</definedName>
    <definedName name="H8A1P">#REF!</definedName>
    <definedName name="h8a1t">#REF!</definedName>
    <definedName name="h8a2p">#REF!</definedName>
    <definedName name="h8a2t">#REF!</definedName>
    <definedName name="H8AAL">#REF!</definedName>
    <definedName name="H8AAR">#REF!</definedName>
    <definedName name="H8ABL">#REF!</definedName>
    <definedName name="H8ABR">#REF!</definedName>
    <definedName name="H8ACL">#REF!</definedName>
    <definedName name="H8ACR">#REF!</definedName>
    <definedName name="H8ADL">#REF!</definedName>
    <definedName name="H8ADR">#REF!</definedName>
    <definedName name="H8AEL">#REF!</definedName>
    <definedName name="H8AER">#REF!</definedName>
    <definedName name="H8AFL">#REF!</definedName>
    <definedName name="H8AFR">#REF!</definedName>
    <definedName name="H8AGL">#REF!</definedName>
    <definedName name="H8AGR">#REF!</definedName>
    <definedName name="H8BAL">#REF!</definedName>
    <definedName name="H8BAR">#REF!</definedName>
    <definedName name="H8BBL">#REF!</definedName>
    <definedName name="H8BBR">#REF!</definedName>
    <definedName name="H8CAL">#REF!</definedName>
    <definedName name="H8CAR">#REF!</definedName>
    <definedName name="H8CBL">#REF!</definedName>
    <definedName name="H8CBR">#REF!</definedName>
    <definedName name="H8CCL">#REF!</definedName>
    <definedName name="H8CCR">#REF!</definedName>
    <definedName name="H8D1L">#REF!</definedName>
    <definedName name="H8D1R">#REF!</definedName>
    <definedName name="H8D2L">#REF!</definedName>
    <definedName name="H8D2R">#REF!</definedName>
    <definedName name="H8D3L">#REF!</definedName>
    <definedName name="H8D3R">#REF!</definedName>
    <definedName name="H9A" localSheetId="0">#REF!</definedName>
    <definedName name="H9A">#REF!</definedName>
    <definedName name="H9A1P">#REF!</definedName>
    <definedName name="h9a1t">#REF!</definedName>
    <definedName name="h9a2p">#REF!</definedName>
    <definedName name="h9a2t">#REF!</definedName>
    <definedName name="H9AAL">#REF!</definedName>
    <definedName name="H9AAR">#REF!</definedName>
    <definedName name="H9ABL">#REF!</definedName>
    <definedName name="H9ABR">#REF!</definedName>
    <definedName name="H9ACL">#REF!</definedName>
    <definedName name="H9ACR">#REF!</definedName>
    <definedName name="H9ADL">#REF!</definedName>
    <definedName name="H9ADR">#REF!</definedName>
    <definedName name="H9AEL">#REF!</definedName>
    <definedName name="H9AER">#REF!</definedName>
    <definedName name="H9AFL">#REF!</definedName>
    <definedName name="H9AFR">#REF!</definedName>
    <definedName name="H9AGL">#REF!</definedName>
    <definedName name="H9AGR">#REF!</definedName>
    <definedName name="H9BAL">#REF!</definedName>
    <definedName name="H9BAR">#REF!</definedName>
    <definedName name="H9BBL">#REF!</definedName>
    <definedName name="H9BBR">#REF!</definedName>
    <definedName name="H9CAL">#REF!</definedName>
    <definedName name="H9CAR">#REF!</definedName>
    <definedName name="H9CBL">#REF!</definedName>
    <definedName name="H9CBR">#REF!</definedName>
    <definedName name="H9CCL">#REF!</definedName>
    <definedName name="H9CCR">#REF!</definedName>
    <definedName name="H9D1L">#REF!</definedName>
    <definedName name="H9D1R">#REF!</definedName>
    <definedName name="H9D2L">#REF!</definedName>
    <definedName name="H9D2R">#REF!</definedName>
    <definedName name="H9D3L">#REF!</definedName>
    <definedName name="H9D3R">#REF!</definedName>
    <definedName name="ha" localSheetId="0">#REF!</definedName>
    <definedName name="HA">#REF!</definedName>
    <definedName name="HA10L">#REF!</definedName>
    <definedName name="HA10R">#REF!</definedName>
    <definedName name="HA1P">#REF!</definedName>
    <definedName name="ha1t">#REF!</definedName>
    <definedName name="ha2p">#REF!</definedName>
    <definedName name="ha2t">#REF!</definedName>
    <definedName name="HA3L">#REF!</definedName>
    <definedName name="HA3R">#REF!</definedName>
    <definedName name="HA4L">#REF!</definedName>
    <definedName name="HA4R">#REF!</definedName>
    <definedName name="HA5L">#REF!</definedName>
    <definedName name="HA5R">#REF!</definedName>
    <definedName name="HA6L">#REF!</definedName>
    <definedName name="HA6R">#REF!</definedName>
    <definedName name="HA7L">#REF!</definedName>
    <definedName name="HA7R">#REF!</definedName>
    <definedName name="HA8L">#REF!</definedName>
    <definedName name="HA8R">#REF!</definedName>
    <definedName name="HA9L">#REF!</definedName>
    <definedName name="HA9R">#REF!</definedName>
    <definedName name="hang">#REF!</definedName>
    <definedName name="hb" localSheetId="0">#REF!</definedName>
    <definedName name="HB">#REF!</definedName>
    <definedName name="hc" localSheetId="0">#REF!</definedName>
    <definedName name="HC">#REF!</definedName>
    <definedName name="hd" localSheetId="0">#REF!</definedName>
    <definedName name="HD">#REF!</definedName>
    <definedName name="HDRR">BlankMacro1</definedName>
    <definedName name="he" localSheetId="0">#REF!</definedName>
    <definedName name="HE">#REF!</definedName>
    <definedName name="heo">#REF!</definedName>
    <definedName name="HF" localSheetId="0">#REF!</definedName>
    <definedName name="HF">#REF!</definedName>
    <definedName name="hg">#REF!</definedName>
    <definedName name="HGF">BlankMacro1</definedName>
    <definedName name="hgg">#REF!</definedName>
    <definedName name="hgh" hidden="1">{#N/A,#N/A,FALSE,"단가표지"}</definedName>
    <definedName name="hghg" hidden="1">{#N/A,#N/A,FALSE,"운반시간"}</definedName>
    <definedName name="HH" localSheetId="0">#REF!</definedName>
    <definedName name="HH">#REF!</definedName>
    <definedName name="HH10L">#REF!</definedName>
    <definedName name="HH10R">#REF!</definedName>
    <definedName name="HH3L">#REF!</definedName>
    <definedName name="HH3R">#REF!</definedName>
    <definedName name="HH4L">#REF!</definedName>
    <definedName name="HH4R">#REF!</definedName>
    <definedName name="HH5L">#REF!</definedName>
    <definedName name="HH5R">#REF!</definedName>
    <definedName name="HH6L">#REF!</definedName>
    <definedName name="HH6R">#REF!</definedName>
    <definedName name="HH7L">#REF!</definedName>
    <definedName name="HH7R">#REF!</definedName>
    <definedName name="HH8L">#REF!</definedName>
    <definedName name="HH8R">#REF!</definedName>
    <definedName name="HH9L">#REF!</definedName>
    <definedName name="HH9R">#REF!</definedName>
    <definedName name="hha">#REF!</definedName>
    <definedName name="hhb">#REF!</definedName>
    <definedName name="hhc">#REF!</definedName>
    <definedName name="hhhh">#REF!</definedName>
    <definedName name="hhhhh">#REF!</definedName>
    <definedName name="HHMP">#REF!</definedName>
    <definedName name="hi">#REF!</definedName>
    <definedName name="hj">#REF!</definedName>
    <definedName name="hk">#REF!</definedName>
    <definedName name="hkj" hidden="1">{#N/A,#N/A,FALSE,"혼합골재"}</definedName>
    <definedName name="HL">#REF!</definedName>
    <definedName name="HLB">#REF!</definedName>
    <definedName name="HMAX">#N/A</definedName>
    <definedName name="HO">#REF!</definedName>
    <definedName name="HP">#REF!</definedName>
    <definedName name="hpa">#REF!</definedName>
    <definedName name="hpb">#REF!</definedName>
    <definedName name="hpc">#REF!</definedName>
    <definedName name="hpd">#REF!</definedName>
    <definedName name="Hpile">#REF!</definedName>
    <definedName name="HR">#REF!</definedName>
    <definedName name="HRTT">BlankMacro1</definedName>
    <definedName name="HS" localSheetId="0">#REF!</definedName>
    <definedName name="HS">#REF!</definedName>
    <definedName name="HSH">#REF!</definedName>
    <definedName name="HSUM10L">#REF!</definedName>
    <definedName name="HSUM10R">#REF!</definedName>
    <definedName name="HSUM3L">#REF!</definedName>
    <definedName name="HSUM3R">#REF!</definedName>
    <definedName name="HSUM4L">#REF!</definedName>
    <definedName name="HSUM4R">#REF!</definedName>
    <definedName name="HSUM5L">#REF!</definedName>
    <definedName name="HSUM5R">#REF!</definedName>
    <definedName name="HSUM6L">#REF!</definedName>
    <definedName name="HSUM6R">#REF!</definedName>
    <definedName name="HSUM7L">#REF!</definedName>
    <definedName name="HSUM7R">#REF!</definedName>
    <definedName name="HSUM8L">#REF!</definedName>
    <definedName name="HSUM8R">#REF!</definedName>
    <definedName name="HSUM9L">#REF!</definedName>
    <definedName name="HSUM9R">#REF!</definedName>
    <definedName name="ht" localSheetId="0">#REF!</definedName>
    <definedName name="HT">#REF!</definedName>
    <definedName name="HTA">#REF!</definedName>
    <definedName name="HTB">#REF!</definedName>
    <definedName name="HTML_CodePage" hidden="1">949</definedName>
    <definedName name="HTML_Control" localSheetId="0" hidden="1">{"'Sheet1'!$D$19","'Sheet1'!$B$22:$E$22"}</definedName>
    <definedName name="HTML_Description" hidden="1">""</definedName>
    <definedName name="HTML_Email" hidden="1">""</definedName>
    <definedName name="HTML_Header" hidden="1">"Sheet1"</definedName>
    <definedName name="HTML_LastUpdate" hidden="1">"98-06-22"</definedName>
    <definedName name="HTML_LineAfter" hidden="1">FALSE</definedName>
    <definedName name="HTML_LineBefore" hidden="1">FALSE</definedName>
    <definedName name="HTML_Name" hidden="1">"김성현"</definedName>
    <definedName name="HTML_OBDlg2" hidden="1">TRUE</definedName>
    <definedName name="HTML_OBDlg4" hidden="1">TRUE</definedName>
    <definedName name="HTML_OS" hidden="1">0</definedName>
    <definedName name="HTML_PathFile" hidden="1">"C:\My Documents\Work Excel\MyHTML.htm"</definedName>
    <definedName name="HTML_Title" hidden="1">"출입명단"</definedName>
    <definedName name="HUNCH">#REF!</definedName>
    <definedName name="HWL">#REF!</definedName>
    <definedName name="HWR">#REF!</definedName>
    <definedName name="HX10L">#REF!</definedName>
    <definedName name="HX10R">#REF!</definedName>
    <definedName name="HX3L">#REF!</definedName>
    <definedName name="HX3R">#REF!</definedName>
    <definedName name="HX4L">#REF!</definedName>
    <definedName name="HX4R">#REF!</definedName>
    <definedName name="HX5L">#REF!</definedName>
    <definedName name="HX5R">#REF!</definedName>
    <definedName name="HX6L">#REF!</definedName>
    <definedName name="HX6R">#REF!</definedName>
    <definedName name="HX7L">#REF!</definedName>
    <definedName name="HX7R">#REF!</definedName>
    <definedName name="HX8L">#REF!</definedName>
    <definedName name="HX8R">#REF!</definedName>
    <definedName name="HX9L">#REF!</definedName>
    <definedName name="HX9R">#REF!</definedName>
    <definedName name="H간격">#REF!</definedName>
    <definedName name="H단면2차모멘트">#REF!</definedName>
    <definedName name="H단면계수">#REF!</definedName>
    <definedName name="H단면적">#REF!</definedName>
    <definedName name="H모멘트">#REF!</definedName>
    <definedName name="H전단력">#REF!</definedName>
    <definedName name="H전단면적">#REF!</definedName>
    <definedName name="H지간">#REF!</definedName>
    <definedName name="H폭">#REF!</definedName>
    <definedName name="i">BlankMacro1</definedName>
    <definedName name="i.l.p">#REF!</definedName>
    <definedName name="I0">#REF!</definedName>
    <definedName name="I1N">#REF!</definedName>
    <definedName name="IC">#REF!</definedName>
    <definedName name="ICC">#REF!</definedName>
    <definedName name="ICS">#REF!</definedName>
    <definedName name="ICSR">#REF!</definedName>
    <definedName name="IF">#REF!</definedName>
    <definedName name="Ig">#REF!</definedName>
    <definedName name="IK">BlankMacro1</definedName>
    <definedName name="IKJ">BlankMacro1</definedName>
    <definedName name="IKL">BlankMacro1</definedName>
    <definedName name="ILK">BlankMacro1</definedName>
    <definedName name="IMP">#REF!</definedName>
    <definedName name="INTPUT">#REF!</definedName>
    <definedName name="INTPUTDATA">#REF!</definedName>
    <definedName name="IO">#REF!</definedName>
    <definedName name="iop">'[4]ABUT수량-A1'!$T$25</definedName>
    <definedName name="ir_d3">#REF!</definedName>
    <definedName name="IR\">#REF!</definedName>
    <definedName name="IS">#REF!</definedName>
    <definedName name="IU">BlankMacro1</definedName>
    <definedName name="IV">#REF!</definedName>
    <definedName name="IV1_">#REF!</definedName>
    <definedName name="IV2_">#REF!</definedName>
    <definedName name="IX">#REF!</definedName>
    <definedName name="J">#REF!</definedName>
    <definedName name="J_S_P_용__믹서">#REF!</definedName>
    <definedName name="J10L1">#REF!</definedName>
    <definedName name="J10L2">#REF!</definedName>
    <definedName name="J11L1">#REF!</definedName>
    <definedName name="J11L2">#REF!</definedName>
    <definedName name="J12L1">#REF!</definedName>
    <definedName name="J12L2">#REF!</definedName>
    <definedName name="J13L1">#REF!</definedName>
    <definedName name="J13L2">#REF!</definedName>
    <definedName name="J14L1">#REF!</definedName>
    <definedName name="J14L2">#REF!</definedName>
    <definedName name="J15L1">#REF!</definedName>
    <definedName name="J15L2">#REF!</definedName>
    <definedName name="J16L1">#REF!</definedName>
    <definedName name="J16L2">#REF!</definedName>
    <definedName name="J17L1">#REF!</definedName>
    <definedName name="J17L2">#REF!</definedName>
    <definedName name="J18L1">#REF!</definedName>
    <definedName name="J18L2">#REF!</definedName>
    <definedName name="J19L1">#REF!</definedName>
    <definedName name="J19L2">#REF!</definedName>
    <definedName name="J20L1">#REF!</definedName>
    <definedName name="J20L2">#REF!</definedName>
    <definedName name="J21L1">#REF!</definedName>
    <definedName name="J21L2">#REF!</definedName>
    <definedName name="J22L1">#REF!</definedName>
    <definedName name="J22L2">#REF!</definedName>
    <definedName name="J23L1">#REF!</definedName>
    <definedName name="J23L2">#REF!</definedName>
    <definedName name="J24L1">#REF!</definedName>
    <definedName name="J24L2">#REF!</definedName>
    <definedName name="J8L1">#REF!</definedName>
    <definedName name="J8L2">#REF!</definedName>
    <definedName name="J9L1">#REF!</definedName>
    <definedName name="J9L2">#REF!</definedName>
    <definedName name="jang">#REF!</definedName>
    <definedName name="je">#REF!</definedName>
    <definedName name="JH">#REF!</definedName>
    <definedName name="jhjg" hidden="1">{#N/A,#N/A,FALSE,"조골재"}</definedName>
    <definedName name="jhjh" hidden="1">{#N/A,#N/A,FALSE,"표지목차"}</definedName>
    <definedName name="Jiju_dan">#REF!</definedName>
    <definedName name="Jiju_data">#REF!</definedName>
    <definedName name="JJ">#REF!</definedName>
    <definedName name="JK">BlankMacro1</definedName>
    <definedName name="JUI">BlankMacro1</definedName>
    <definedName name="junm">#REF!</definedName>
    <definedName name="junp">#REF!</definedName>
    <definedName name="JY">BlankMacro1</definedName>
    <definedName name="JYH">#REF!</definedName>
    <definedName name="k" localSheetId="0">#REF!</definedName>
    <definedName name="K">#REF!</definedName>
    <definedName name="K_PR">#REF!</definedName>
    <definedName name="KA" localSheetId="0">#REF!</definedName>
    <definedName name="KA">#REF!</definedName>
    <definedName name="kaa">#REF!</definedName>
    <definedName name="KAE">#REF!</definedName>
    <definedName name="KAED">#REF!</definedName>
    <definedName name="KAS">#REF!</definedName>
    <definedName name="KEA">#REF!</definedName>
    <definedName name="keh">#REF!</definedName>
    <definedName name="kev">#REF!</definedName>
    <definedName name="kFour">#REF!</definedName>
    <definedName name="KH" localSheetId="0">#REF!</definedName>
    <definedName name="KH">#REF!</definedName>
    <definedName name="KHE">#REF!</definedName>
    <definedName name="KHN">#REF!</definedName>
    <definedName name="KI">BlankMacro1</definedName>
    <definedName name="KIU">BlankMacro1</definedName>
    <definedName name="kjg" hidden="1">{#N/A,#N/A,FALSE,"조골재"}</definedName>
    <definedName name="KJHGHGGTG">#REF!</definedName>
    <definedName name="KK" localSheetId="0">#REF!</definedName>
    <definedName name="KK">#REF!</definedName>
    <definedName name="KKK" localSheetId="0">#REF!</definedName>
    <definedName name="KKK">'[10]ABUT수량-A1'!$T$25</definedName>
    <definedName name="kkn">#REF!</definedName>
    <definedName name="Ko" localSheetId="0">#REF!</definedName>
    <definedName name="KO">#REF!</definedName>
    <definedName name="kpi">#REF!</definedName>
    <definedName name="KS">#REF!</definedName>
    <definedName name="ktf" hidden="1">#REF!</definedName>
    <definedName name="kty" hidden="1">#REF!</definedName>
    <definedName name="KU">BlankMacro1</definedName>
    <definedName name="KVC">#REF!</definedName>
    <definedName name="L" localSheetId="0">#REF!</definedName>
    <definedName name="L">#REF!</definedName>
    <definedName name="L_RIB">#REF!</definedName>
    <definedName name="L10L">#REF!</definedName>
    <definedName name="L1A1P">#REF!</definedName>
    <definedName name="l1a1t">#REF!</definedName>
    <definedName name="l1a2p">#REF!</definedName>
    <definedName name="l1a2t">#REF!</definedName>
    <definedName name="L1L">#REF!</definedName>
    <definedName name="L2A1P">#REF!</definedName>
    <definedName name="l2a1t">#REF!</definedName>
    <definedName name="l2a2p">#REF!</definedName>
    <definedName name="l2a2t">#REF!</definedName>
    <definedName name="L2L">#REF!</definedName>
    <definedName name="L2L1">#REF!</definedName>
    <definedName name="L3A1P">#REF!</definedName>
    <definedName name="l3a1t">#REF!</definedName>
    <definedName name="l3a2p">#REF!</definedName>
    <definedName name="l3a2t">#REF!</definedName>
    <definedName name="L3L">#REF!</definedName>
    <definedName name="L4A1P">#REF!</definedName>
    <definedName name="l4a1t">#REF!</definedName>
    <definedName name="l4a2p">#REF!</definedName>
    <definedName name="l4a2t">#REF!</definedName>
    <definedName name="L4L">#REF!</definedName>
    <definedName name="L5A1P">#REF!</definedName>
    <definedName name="l5a1t">#REF!</definedName>
    <definedName name="l5a2p">#REF!</definedName>
    <definedName name="l5a2t">#REF!</definedName>
    <definedName name="L5L">#REF!</definedName>
    <definedName name="L6A1P">#REF!</definedName>
    <definedName name="l6a1t">#REF!</definedName>
    <definedName name="l6a2p">#REF!</definedName>
    <definedName name="l6a2t">#REF!</definedName>
    <definedName name="L6L">#REF!</definedName>
    <definedName name="L7L">#REF!</definedName>
    <definedName name="L8L">#REF!</definedName>
    <definedName name="L9L">#REF!</definedName>
    <definedName name="LA">#REF!</definedName>
    <definedName name="LA1P">#REF!</definedName>
    <definedName name="la1t">#REF!</definedName>
    <definedName name="la2p">#REF!</definedName>
    <definedName name="la2t">#REF!</definedName>
    <definedName name="lambda">#REF!</definedName>
    <definedName name="LAN">#REF!</definedName>
    <definedName name="lb">#REF!</definedName>
    <definedName name="Lc" localSheetId="0">#REF!</definedName>
    <definedName name="LC">#REF!</definedName>
    <definedName name="LE">#REF!</definedName>
    <definedName name="Len">#REF!</definedName>
    <definedName name="LF">#REF!</definedName>
    <definedName name="LfpCon">#REF!</definedName>
    <definedName name="LFT">#REF!</definedName>
    <definedName name="LH">#REF!</definedName>
    <definedName name="LHMP">#REF!</definedName>
    <definedName name="LI">BlankMacro1</definedName>
    <definedName name="LK">BlankMacro1</definedName>
    <definedName name="LKI">BlankMacro1</definedName>
    <definedName name="LKLKL">#REF!</definedName>
    <definedName name="LKU">BlankMacro1</definedName>
    <definedName name="LL0">#REF!</definedName>
    <definedName name="LLF">#REF!</definedName>
    <definedName name="LLFE">#N/A</definedName>
    <definedName name="LLFO">#REF!</definedName>
    <definedName name="LMO">#REF!</definedName>
    <definedName name="LONG">#REF!</definedName>
    <definedName name="LP">BlankMacro1</definedName>
    <definedName name="LPI">#REF!</definedName>
    <definedName name="ls" localSheetId="0">#REF!</definedName>
    <definedName name="ls">#REF!</definedName>
    <definedName name="LSH">#REF!</definedName>
    <definedName name="LT">#REF!</definedName>
    <definedName name="LtCon">#REF!</definedName>
    <definedName name="LTL">#REF!</definedName>
    <definedName name="Lu">#REF!</definedName>
    <definedName name="LUF">#REF!</definedName>
    <definedName name="LWEB">#REF!</definedName>
    <definedName name="L형측구">#REF!</definedName>
    <definedName name="M">#REF!</definedName>
    <definedName name="M_EF">#REF!</definedName>
    <definedName name="M_pl1">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">#REF!</definedName>
    <definedName name="MaH">#REF!</definedName>
    <definedName name="MB">BlankMacro1</definedName>
    <definedName name="MC" localSheetId="0">BlankMacro1</definedName>
    <definedName name="MC">#REF!</definedName>
    <definedName name="MC___1">#REF!</definedName>
    <definedName name="Md">#REF!</definedName>
    <definedName name="MDA">#REF!</definedName>
    <definedName name="MDE">#REF!</definedName>
    <definedName name="ME">#REF!</definedName>
    <definedName name="MF">BlankMacro1</definedName>
    <definedName name="MG">BlankMacro1</definedName>
    <definedName name="MH" localSheetId="0">BlankMacro1</definedName>
    <definedName name="MH">#REF!</definedName>
    <definedName name="MJ">BlankMacro1</definedName>
    <definedName name="MJU">#REF!</definedName>
    <definedName name="MK">BlankMacro1</definedName>
    <definedName name="MKJ">BlankMacro1</definedName>
    <definedName name="ML" localSheetId="0">BlankMacro1</definedName>
    <definedName name="ML">#REF!</definedName>
    <definedName name="MLA">#REF!</definedName>
    <definedName name="MLE">#REF!</definedName>
    <definedName name="MMJ">BlankMacro1</definedName>
    <definedName name="mmm">#REF!</definedName>
    <definedName name="MO">#REF!</definedName>
    <definedName name="Mone">#REF!</definedName>
    <definedName name="MOO">#REF!</definedName>
    <definedName name="MOR10L">#REF!</definedName>
    <definedName name="MOR10R">#REF!</definedName>
    <definedName name="MOR3L">#REF!</definedName>
    <definedName name="MOR3R">#REF!</definedName>
    <definedName name="MOR4L">#REF!</definedName>
    <definedName name="MOR4R">#REF!</definedName>
    <definedName name="MOR5L">#REF!</definedName>
    <definedName name="MOR5R">#REF!</definedName>
    <definedName name="MOR6L">#REF!</definedName>
    <definedName name="MOR6R">#REF!</definedName>
    <definedName name="MOR7L">#REF!</definedName>
    <definedName name="MOR7R">#REF!</definedName>
    <definedName name="MOR8L">#REF!</definedName>
    <definedName name="MOR8R">#REF!</definedName>
    <definedName name="MOR9L">#REF!</definedName>
    <definedName name="MOR9R">#REF!</definedName>
    <definedName name="Mpf">#REF!</definedName>
    <definedName name="MpLower">#REF!</definedName>
    <definedName name="MpUpper">#REF!</definedName>
    <definedName name="MQ">BlankMacro1</definedName>
    <definedName name="MR">BlankMacro1</definedName>
    <definedName name="MS">#REF!</definedName>
    <definedName name="MT">#REF!</definedName>
    <definedName name="MTT">#REF!</definedName>
    <definedName name="mu">#REF!</definedName>
    <definedName name="MUO_REA">#REF!</definedName>
    <definedName name="MUO_TOE">#REF!</definedName>
    <definedName name="MV">BlankMacro1</definedName>
    <definedName name="MW">BlankMacro1</definedName>
    <definedName name="M당무게" localSheetId="0">#REF!</definedName>
    <definedName name="M당무게">[2]DATE!$E$24:$E$85</definedName>
    <definedName name="N" localSheetId="0">#REF!</definedName>
    <definedName name="N">#REF!</definedName>
    <definedName name="N_C">#REF!</definedName>
    <definedName name="N_Q">#REF!</definedName>
    <definedName name="N_R">#REF!</definedName>
    <definedName name="N1_">#REF!</definedName>
    <definedName name="N1S">#REF!</definedName>
    <definedName name="N2_">#REF!</definedName>
    <definedName name="N2S">#REF!</definedName>
    <definedName name="N3S">#REF!</definedName>
    <definedName name="NA">#REF!</definedName>
    <definedName name="NBV">BlankMacro1</definedName>
    <definedName name="NC">#REF!</definedName>
    <definedName name="NCV">BlankMacro1</definedName>
    <definedName name="NDO">#REF!</definedName>
    <definedName name="ne">#REF!</definedName>
    <definedName name="NF">#REF!</definedName>
    <definedName name="NFG">BlankMacro1</definedName>
    <definedName name="NFGH">BlankMacro1</definedName>
    <definedName name="NKL">BlankMacro1</definedName>
    <definedName name="NL">#REF!</definedName>
    <definedName name="NN" localSheetId="0">#REF!</definedName>
    <definedName name="NN">#REF!</definedName>
    <definedName name="NNN" localSheetId="0">#REF!</definedName>
    <definedName name="NNN">#REF!</definedName>
    <definedName name="NNNN" localSheetId="0">#REF!</definedName>
    <definedName name="NNNN">'[11]ABUT수량-A1'!$T$25</definedName>
    <definedName name="NoCon">#REF!</definedName>
    <definedName name="NOTCH">#REF!</definedName>
    <definedName name="NPANAL">#REF!</definedName>
    <definedName name="NPI">#REF!</definedName>
    <definedName name="NR">BlankMacro1</definedName>
    <definedName name="NRN">#REF!</definedName>
    <definedName name="NS">#REF!</definedName>
    <definedName name="NSH">#REF!</definedName>
    <definedName name="NSO">#REF!</definedName>
    <definedName name="NSUP">#REF!</definedName>
    <definedName name="Nsup1">#REF!</definedName>
    <definedName name="NT" localSheetId="0">BlankMacro1</definedName>
    <definedName name="NT">#REF!</definedName>
    <definedName name="NTFT">BlankMacro1</definedName>
    <definedName name="NY">BlankMacro1</definedName>
    <definedName name="O">#REF!</definedName>
    <definedName name="OI">BlankMacro1</definedName>
    <definedName name="OIU">BlankMacro1</definedName>
    <definedName name="OK">BlankMacro1</definedName>
    <definedName name="OL">BlankMacro1</definedName>
    <definedName name="OOO" localSheetId="0">#REF!</definedName>
    <definedName name="OOO">#REF!</definedName>
    <definedName name="oooo" localSheetId="0">#REF!</definedName>
    <definedName name="oooo">'[12]ABUT수량-A1'!$T$25</definedName>
    <definedName name="ooop">#REF!</definedName>
    <definedName name="oop">#REF!</definedName>
    <definedName name="op">#REF!</definedName>
    <definedName name="P">#REF!</definedName>
    <definedName name="P_A">#REF!</definedName>
    <definedName name="P_D">#REF!</definedName>
    <definedName name="P_E">#REF!</definedName>
    <definedName name="P_H2">#REF!</definedName>
    <definedName name="P10TL">#REF!</definedName>
    <definedName name="P10TR">#REF!</definedName>
    <definedName name="P1H1">#REF!</definedName>
    <definedName name="P3TL">#REF!</definedName>
    <definedName name="P3TR">#REF!</definedName>
    <definedName name="P4TL">#REF!</definedName>
    <definedName name="P4TR">#REF!</definedName>
    <definedName name="P5TL">#REF!</definedName>
    <definedName name="P5TR">#REF!</definedName>
    <definedName name="P6TL">#REF!</definedName>
    <definedName name="P6TR">#REF!</definedName>
    <definedName name="P7TL">#REF!</definedName>
    <definedName name="P7TR">#REF!</definedName>
    <definedName name="P8TL">#REF!</definedName>
    <definedName name="P8TR">#REF!</definedName>
    <definedName name="P9TL">#REF!</definedName>
    <definedName name="P9TR">#REF!</definedName>
    <definedName name="pa">#REF!</definedName>
    <definedName name="pae">#REF!</definedName>
    <definedName name="pah">#REF!</definedName>
    <definedName name="PARR">#REF!</definedName>
    <definedName name="PARR1">#REF!</definedName>
    <definedName name="PARR2">#REF!</definedName>
    <definedName name="PARR3">#REF!</definedName>
    <definedName name="PARR4">#REF!</definedName>
    <definedName name="PARR5">#REF!</definedName>
    <definedName name="pav">#REF!</definedName>
    <definedName name="pb" localSheetId="0">#REF!</definedName>
    <definedName name="PB">#REF!</definedName>
    <definedName name="pc">#REF!</definedName>
    <definedName name="PCEN">#REF!</definedName>
    <definedName name="pd" localSheetId="0">#REF!</definedName>
    <definedName name="PD">#REF!</definedName>
    <definedName name="pdh">#REF!</definedName>
    <definedName name="PDIA">#REF!</definedName>
    <definedName name="pdv">#REF!</definedName>
    <definedName name="ped">#REF!</definedName>
    <definedName name="pel" localSheetId="0">#REF!</definedName>
    <definedName name="PEL">#REF!</definedName>
    <definedName name="PES">#REF!</definedName>
    <definedName name="PF">#REF!</definedName>
    <definedName name="PFD">#REF!</definedName>
    <definedName name="PFO">#REF!</definedName>
    <definedName name="PG" localSheetId="0">BlankMacro1</definedName>
    <definedName name="PG">#REF!</definedName>
    <definedName name="PH" localSheetId="0">#REF!</definedName>
    <definedName name="PH">#REF!</definedName>
    <definedName name="phcl">#REF!</definedName>
    <definedName name="phi">#REF!</definedName>
    <definedName name="phib">#REF!</definedName>
    <definedName name="PhiH">#REF!</definedName>
    <definedName name="PhiJ">#REF!</definedName>
    <definedName name="PhiT">#REF!</definedName>
    <definedName name="phiv">#REF!</definedName>
    <definedName name="PI">BlankMacro1</definedName>
    <definedName name="PIB">#REF!</definedName>
    <definedName name="PIBA" localSheetId="0">#REF!</definedName>
    <definedName name="PIBA">#REF!</definedName>
    <definedName name="PILE">#REF!</definedName>
    <definedName name="pile_s">#REF!</definedName>
    <definedName name="PILEA">#REF!</definedName>
    <definedName name="pileD">#REF!</definedName>
    <definedName name="PILED10L">#REF!</definedName>
    <definedName name="PILED10R">#REF!</definedName>
    <definedName name="PILED3L">#REF!</definedName>
    <definedName name="PILED3R">#REF!</definedName>
    <definedName name="PILED4L">#REF!</definedName>
    <definedName name="PILED4R">#REF!</definedName>
    <definedName name="PILED5L">#REF!</definedName>
    <definedName name="PILED5R">#REF!</definedName>
    <definedName name="PILED6L">#REF!</definedName>
    <definedName name="PILED6R">#REF!</definedName>
    <definedName name="PILED7L">#REF!</definedName>
    <definedName name="PILED7R">#REF!</definedName>
    <definedName name="PILED8L">#REF!</definedName>
    <definedName name="PILED8R">#REF!</definedName>
    <definedName name="PILED9L">#REF!</definedName>
    <definedName name="PILED9R">#REF!</definedName>
    <definedName name="PILEH">#REF!</definedName>
    <definedName name="pileL" localSheetId="0">#REF!</definedName>
    <definedName name="PILEL">#REF!</definedName>
    <definedName name="PILET10L">#REF!</definedName>
    <definedName name="PILET10R">#REF!</definedName>
    <definedName name="PILET3L">#REF!</definedName>
    <definedName name="PILET3R">#REF!</definedName>
    <definedName name="PILET4L">#REF!</definedName>
    <definedName name="PILET4R">#REF!</definedName>
    <definedName name="PILET5L">#REF!</definedName>
    <definedName name="PILET5R">#REF!</definedName>
    <definedName name="PILET6L">#REF!</definedName>
    <definedName name="PILET6R">#REF!</definedName>
    <definedName name="PILET7L">#REF!</definedName>
    <definedName name="PILET7R">#REF!</definedName>
    <definedName name="PILET8L">#REF!</definedName>
    <definedName name="PILET8R">#REF!</definedName>
    <definedName name="PILET9L">#REF!</definedName>
    <definedName name="PILET9R">#REF!</definedName>
    <definedName name="PILEZ">#REF!</definedName>
    <definedName name="pile길이">#REF!</definedName>
    <definedName name="PIM">#REF!</definedName>
    <definedName name="PIS">#REF!</definedName>
    <definedName name="PL" localSheetId="0">#REF!</definedName>
    <definedName name="PL">#REF!</definedName>
    <definedName name="PLB">#REF!</definedName>
    <definedName name="plh">#REF!</definedName>
    <definedName name="plint_tiltle">#REF!</definedName>
    <definedName name="plv">#REF!</definedName>
    <definedName name="PM">#REF!</definedName>
    <definedName name="PN" localSheetId="0">#REF!</definedName>
    <definedName name="PN">#REF!</definedName>
    <definedName name="PO" localSheetId="0">#REF!</definedName>
    <definedName name="PO">#REF!</definedName>
    <definedName name="poo">#REF!</definedName>
    <definedName name="POT_BEARING">#REF!</definedName>
    <definedName name="Ppf">#REF!</definedName>
    <definedName name="pphi">#REF!</definedName>
    <definedName name="PPP">BlankMacro1</definedName>
    <definedName name="ppppo">'[4]ABUT수량-A1'!$T$25</definedName>
    <definedName name="PR">#REF!</definedName>
    <definedName name="prin">#REF!</definedName>
    <definedName name="_xlnm.Print_Area" localSheetId="0">갑지!$A$1:$AK$17</definedName>
    <definedName name="_xlnm.Print_Area" localSheetId="11">경비목록표!$A:$F</definedName>
    <definedName name="_xlnm.Print_Area" localSheetId="1">공사원가계산서!$A$1:$E$40</definedName>
    <definedName name="_xlnm.Print_Area" localSheetId="10">노무비목록표!$A:$F</definedName>
    <definedName name="_xlnm.Print_Area" localSheetId="5">단가산출근거!$A:$F</definedName>
    <definedName name="_xlnm.Print_Area" localSheetId="4">단가산출근거목록표!$A:$I</definedName>
    <definedName name="_xlnm.Print_Area" localSheetId="3">설계내역서!$A:$O</definedName>
    <definedName name="_xlnm.Print_Area" localSheetId="12">일식견적목록표!$A:$I</definedName>
    <definedName name="_xlnm.Print_Area" localSheetId="9">재료비목록표!$A:$F</definedName>
    <definedName name="_xlnm.Print_Area" localSheetId="7">중기목록표!$A:$I</definedName>
    <definedName name="_xlnm.Print_Area" localSheetId="8">중기사용료!$A:$M</definedName>
    <definedName name="_xlnm.Print_Area" localSheetId="2">총괄설계내역서!$A:$G</definedName>
    <definedName name="_xlnm.Print_Area" localSheetId="6">환율및기초자료!$A:$H</definedName>
    <definedName name="_xlnm.Print_Area">#REF!</definedName>
    <definedName name="PRINT_AREA_MI" localSheetId="0">#REF!</definedName>
    <definedName name="PRINT_AREA_MI">#REF!</definedName>
    <definedName name="PRINT_AREA_MI1">#REF!</definedName>
    <definedName name="Print_Area1">#REF!</definedName>
    <definedName name="PRINT_TILIES">#REF!,#REF!,#REF!,#REF!,#REF!</definedName>
    <definedName name="PRINT_TILLES">#REF!,#REF!</definedName>
    <definedName name="print_title">#REF!</definedName>
    <definedName name="_xlnm.Print_Titles" localSheetId="0">#REF!</definedName>
    <definedName name="_xlnm.Print_Titles" localSheetId="11">경비목록표!$1:$3</definedName>
    <definedName name="_xlnm.Print_Titles" localSheetId="10">노무비목록표!$1:$3</definedName>
    <definedName name="_xlnm.Print_Titles" localSheetId="5">단가산출근거!$1:$4</definedName>
    <definedName name="_xlnm.Print_Titles" localSheetId="4">단가산출근거목록표!$1:$3</definedName>
    <definedName name="_xlnm.Print_Titles" localSheetId="3">설계내역서!$1:$4</definedName>
    <definedName name="_xlnm.Print_Titles" localSheetId="12">일식견적목록표!$1:$3</definedName>
    <definedName name="_xlnm.Print_Titles" localSheetId="9">재료비목록표!$1:$3</definedName>
    <definedName name="_xlnm.Print_Titles" localSheetId="7">중기목록표!$1:$3</definedName>
    <definedName name="_xlnm.Print_Titles" localSheetId="8">중기사용료!$1:$4</definedName>
    <definedName name="_xlnm.Print_Titles" localSheetId="2">총괄설계내역서!$1:$3</definedName>
    <definedName name="_xlnm.Print_Titles">#N/A</definedName>
    <definedName name="PRINT_TITLES_MI">#REF!</definedName>
    <definedName name="PRO">#REF!</definedName>
    <definedName name="PS" localSheetId="0">#REF!</definedName>
    <definedName name="PS">#REF!</definedName>
    <definedName name="PT" localSheetId="0">#REF!</definedName>
    <definedName name="PT">#REF!</definedName>
    <definedName name="PTA">#REF!</definedName>
    <definedName name="PTB">#REF!</definedName>
    <definedName name="PTINT">#REF!</definedName>
    <definedName name="PTK">#REF!</definedName>
    <definedName name="P간격">#REF!</definedName>
    <definedName name="P단면2차모멘트">#REF!</definedName>
    <definedName name="P단면계수">#REF!</definedName>
    <definedName name="P단면적">#REF!</definedName>
    <definedName name="P전단력">#REF!</definedName>
    <definedName name="P전단면적">#REF!</definedName>
    <definedName name="P지간">#REF!</definedName>
    <definedName name="P폭">#REF!</definedName>
    <definedName name="Q" localSheetId="0">#REF!</definedName>
    <definedName name="Q">#REF!</definedName>
    <definedName name="q3r">BlankMacro1</definedName>
    <definedName name="Q3WEE" hidden="1">{#N/A,#N/A,FALSE,"조골재"}</definedName>
    <definedName name="QAQA" localSheetId="0">#REF!</definedName>
    <definedName name="QAQA">'[10]ABUT수량-A1'!$T$25</definedName>
    <definedName name="QAWE">BlankMacro1</definedName>
    <definedName name="qax">#REF!</definedName>
    <definedName name="QEL">#REF!</definedName>
    <definedName name="qet">#REF!</definedName>
    <definedName name="QL">#REF!</definedName>
    <definedName name="qpp">#REF!</definedName>
    <definedName name="QQ" hidden="1">{#N/A,#N/A,FALSE,"2~8번"}</definedName>
    <definedName name="qqaa" localSheetId="0">#REF!</definedName>
    <definedName name="qqaa">'[12]ABUT수량-A1'!$T$25</definedName>
    <definedName name="qqq">#REF!</definedName>
    <definedName name="QQQQ" localSheetId="0">#REF!</definedName>
    <definedName name="QQQQ">'[13]ABUT수량-A1'!$T$25</definedName>
    <definedName name="QW" hidden="1">{#N/A,#N/A,FALSE,"배수2"}</definedName>
    <definedName name="qwe">#REF!</definedName>
    <definedName name="QWQW" localSheetId="0">#REF!</definedName>
    <definedName name="QWQW">'[10]ABUT수량-A1'!$T$25</definedName>
    <definedName name="QX">#REF!</definedName>
    <definedName name="R_">#REF!</definedName>
    <definedName name="RA">#REF!</definedName>
    <definedName name="RAD">#REF!</definedName>
    <definedName name="Radius">#REF!</definedName>
    <definedName name="Rb">#REF!</definedName>
    <definedName name="RCC">#REF!</definedName>
    <definedName name="Rcrown">#REF!</definedName>
    <definedName name="Re">#REF!</definedName>
    <definedName name="_xlnm.Recorder" localSheetId="0">#REF!</definedName>
    <definedName name="_xlnm.Recorder">#REF!</definedName>
    <definedName name="REW">BlankMacro1</definedName>
    <definedName name="rho">#REF!</definedName>
    <definedName name="RL">#REF!</definedName>
    <definedName name="RN">#REF!</definedName>
    <definedName name="ROCK_AUGER">#REF!</definedName>
    <definedName name="rog">#REF!</definedName>
    <definedName name="RPE">#REF!</definedName>
    <definedName name="RR">#REF!</definedName>
    <definedName name="RRR">#REF!</definedName>
    <definedName name="rs">#REF!</definedName>
    <definedName name="rsub">#REF!</definedName>
    <definedName name="rt">#REF!</definedName>
    <definedName name="RWE">BlankMacro1</definedName>
    <definedName name="S" localSheetId="0">#REF!</definedName>
    <definedName name="S">[2]DATE!$I$24:$I$85</definedName>
    <definedName name="S.1">#REF!</definedName>
    <definedName name="S.2">#REF!</definedName>
    <definedName name="S.3">#REF!</definedName>
    <definedName name="S.4">#REF!</definedName>
    <definedName name="S_BB">#REF!</definedName>
    <definedName name="S_BU">#REF!</definedName>
    <definedName name="S_EF">#REF!</definedName>
    <definedName name="S10FL">#REF!</definedName>
    <definedName name="S10FR">#REF!</definedName>
    <definedName name="S10L">#REF!</definedName>
    <definedName name="S10L1">#REF!</definedName>
    <definedName name="S10L2">#REF!</definedName>
    <definedName name="S10R">#REF!</definedName>
    <definedName name="S10RL">#REF!</definedName>
    <definedName name="S10RR">#REF!</definedName>
    <definedName name="S10TL">#REF!</definedName>
    <definedName name="S10TR">#REF!</definedName>
    <definedName name="S11L1">#REF!</definedName>
    <definedName name="S11L2">#REF!</definedName>
    <definedName name="S11LA">#REF!</definedName>
    <definedName name="S12L1">#REF!</definedName>
    <definedName name="S12L2">#REF!</definedName>
    <definedName name="S13L1">#REF!</definedName>
    <definedName name="S13L2">#REF!</definedName>
    <definedName name="S14L1">#REF!</definedName>
    <definedName name="S14L2">#REF!</definedName>
    <definedName name="S15L1">#REF!</definedName>
    <definedName name="S15L2">#REF!</definedName>
    <definedName name="S16L1">#REF!</definedName>
    <definedName name="S16L2">#REF!</definedName>
    <definedName name="S17L1">#REF!</definedName>
    <definedName name="S17L2">#REF!</definedName>
    <definedName name="S18L1">#REF!</definedName>
    <definedName name="S18L2">#REF!</definedName>
    <definedName name="S19L1">#REF!</definedName>
    <definedName name="S19L2">#REF!</definedName>
    <definedName name="S1L1">#REF!</definedName>
    <definedName name="S1L2">#REF!</definedName>
    <definedName name="S20L1">#REF!</definedName>
    <definedName name="S20L2">#REF!</definedName>
    <definedName name="S2L">#REF!</definedName>
    <definedName name="S2L1">#REF!</definedName>
    <definedName name="S2L2">#REF!</definedName>
    <definedName name="S3FL">#REF!</definedName>
    <definedName name="S3FR">#REF!</definedName>
    <definedName name="S3L">#REF!</definedName>
    <definedName name="S3L1">#REF!</definedName>
    <definedName name="S3L2">#REF!</definedName>
    <definedName name="S3L3">#REF!</definedName>
    <definedName name="S3R">#REF!</definedName>
    <definedName name="S3RL">#REF!</definedName>
    <definedName name="S3RR">#REF!</definedName>
    <definedName name="S3TL">#REF!</definedName>
    <definedName name="S3TR">#REF!</definedName>
    <definedName name="S4FL">#REF!</definedName>
    <definedName name="S4FR">#REF!</definedName>
    <definedName name="S4L">#REF!</definedName>
    <definedName name="S4L1">#REF!</definedName>
    <definedName name="S4L2">#REF!</definedName>
    <definedName name="S4R">#REF!</definedName>
    <definedName name="S4RL">#REF!</definedName>
    <definedName name="S4RR">#REF!</definedName>
    <definedName name="S4TL">#REF!</definedName>
    <definedName name="S4TR">#REF!</definedName>
    <definedName name="S5FL">#REF!</definedName>
    <definedName name="S5FR">#REF!</definedName>
    <definedName name="S5L">#REF!</definedName>
    <definedName name="S5L1">#REF!</definedName>
    <definedName name="S5L2">#REF!</definedName>
    <definedName name="S5R">#REF!</definedName>
    <definedName name="S5RL">#REF!</definedName>
    <definedName name="S5RR">#REF!</definedName>
    <definedName name="S5TL">#REF!</definedName>
    <definedName name="S5TR">#REF!</definedName>
    <definedName name="S6FL">#REF!</definedName>
    <definedName name="S6FR">#REF!</definedName>
    <definedName name="S6L">#REF!</definedName>
    <definedName name="S6L1">#REF!</definedName>
    <definedName name="S6L2">#REF!</definedName>
    <definedName name="S6R">#REF!</definedName>
    <definedName name="S6RL">#REF!</definedName>
    <definedName name="S6RR">#REF!</definedName>
    <definedName name="S6TL">#REF!</definedName>
    <definedName name="S6TR">#REF!</definedName>
    <definedName name="S7FL">#REF!</definedName>
    <definedName name="S7FR">#REF!</definedName>
    <definedName name="S7L">#REF!</definedName>
    <definedName name="S7L1">#REF!</definedName>
    <definedName name="S7L2">#REF!</definedName>
    <definedName name="S7R">#REF!</definedName>
    <definedName name="S7RL">#REF!</definedName>
    <definedName name="S7RR">#REF!</definedName>
    <definedName name="S7TL">#REF!</definedName>
    <definedName name="S7TR">#REF!</definedName>
    <definedName name="S8FL">#REF!</definedName>
    <definedName name="S8FR">#REF!</definedName>
    <definedName name="S8L">#REF!</definedName>
    <definedName name="S8L1">#REF!</definedName>
    <definedName name="S8L2">#REF!</definedName>
    <definedName name="S8R">#REF!</definedName>
    <definedName name="S8RL">#REF!</definedName>
    <definedName name="S8RR">#REF!</definedName>
    <definedName name="S8TL">#REF!</definedName>
    <definedName name="S8TR">#REF!</definedName>
    <definedName name="S9FL">#REF!</definedName>
    <definedName name="S9FR">#REF!</definedName>
    <definedName name="S9L">#REF!</definedName>
    <definedName name="S9L1">#REF!</definedName>
    <definedName name="S9L2">#REF!</definedName>
    <definedName name="S9R">#REF!</definedName>
    <definedName name="S9RL">#REF!</definedName>
    <definedName name="S9RR">#REF!</definedName>
    <definedName name="S9TL">#REF!</definedName>
    <definedName name="S9TR">#REF!</definedName>
    <definedName name="SA">BlankMacro1</definedName>
    <definedName name="SA1KH">[14]내진해석!#REF!</definedName>
    <definedName name="SA1KV">[14]내진해석!#REF!</definedName>
    <definedName name="SA1KXR">[14]내진해석!#REF!</definedName>
    <definedName name="sa1kyr">[14]내진해석!#REF!</definedName>
    <definedName name="sa1kzr">[14]내진해석!#REF!</definedName>
    <definedName name="SADE">#REF!</definedName>
    <definedName name="SADF">BlankMacro1</definedName>
    <definedName name="sae">BlankMacro1</definedName>
    <definedName name="SALI">#REF!</definedName>
    <definedName name="sangd">#REF!</definedName>
    <definedName name="sangEL">#REF!</definedName>
    <definedName name="sangL">#REF!</definedName>
    <definedName name="SB">#REF!</definedName>
    <definedName name="sck" localSheetId="0">#REF!</definedName>
    <definedName name="sck">#REF!</definedName>
    <definedName name="Sckp">#REF!</definedName>
    <definedName name="SD">BlankMacro1</definedName>
    <definedName name="SDAGG">BlankMacro1</definedName>
    <definedName name="SDCFG\" hidden="1">{#N/A,#N/A,FALSE,"운반시간"}</definedName>
    <definedName name="SDD">BlankMacro1</definedName>
    <definedName name="SDDG">BlankMacro1</definedName>
    <definedName name="SDE">BlankMacro1</definedName>
    <definedName name="sdef">'[15]ABUT수량-A1'!$T$25</definedName>
    <definedName name="SDF">BlankMacro1</definedName>
    <definedName name="sdfa">BlankMacro1</definedName>
    <definedName name="SDFF">BlankMacro1</definedName>
    <definedName name="sdfg" localSheetId="0">#REF!</definedName>
    <definedName name="sdfg">'[12]ABUT수량-A1'!$T$25</definedName>
    <definedName name="sdgdsa">BlankMacro1</definedName>
    <definedName name="SDS" hidden="1">{#N/A,#N/A,FALSE,"2~8번"}</definedName>
    <definedName name="SDX">BlankMacro1</definedName>
    <definedName name="SE">BlankMacro1</definedName>
    <definedName name="SE1KH">[14]내진해석!#REF!</definedName>
    <definedName name="SE1KV">[14]내진해석!#REF!</definedName>
    <definedName name="SE1KXR">[14]내진해석!#REF!</definedName>
    <definedName name="se1kyr">[14]내진해석!#REF!</definedName>
    <definedName name="se1kzr">[14]내진해석!#REF!</definedName>
    <definedName name="SE2KH">[14]내진해석!#REF!</definedName>
    <definedName name="SE2KV">[14]내진해석!#REF!</definedName>
    <definedName name="SE2KXR">[14]내진해석!#REF!</definedName>
    <definedName name="se2kyr">[14]내진해석!#REF!</definedName>
    <definedName name="se2kzr">[14]내진해석!#REF!</definedName>
    <definedName name="SER">BlankMacro1</definedName>
    <definedName name="ses">BlankMacro1</definedName>
    <definedName name="SET">BlankMacro1</definedName>
    <definedName name="seta">#REF!</definedName>
    <definedName name="seta3">#REF!</definedName>
    <definedName name="seta4">#REF!</definedName>
    <definedName name="seta5">#REF!</definedName>
    <definedName name="seta6">#REF!</definedName>
    <definedName name="SEW">BlankMacro1</definedName>
    <definedName name="SEZ">BlankMacro1</definedName>
    <definedName name="SF">BlankMacro1</definedName>
    <definedName name="SFDG">BlankMacro1</definedName>
    <definedName name="SFDGHG">BlankMacro1</definedName>
    <definedName name="SFFFFFWE">BlankMacro1</definedName>
    <definedName name="SFG">BlankMacro1</definedName>
    <definedName name="SfLower">#REF!</definedName>
    <definedName name="SfUpper">#REF!</definedName>
    <definedName name="SFW">BlankMacro1</definedName>
    <definedName name="sgge">BlankMacro1</definedName>
    <definedName name="SH" localSheetId="0">#REF!</definedName>
    <definedName name="SH">#REF!</definedName>
    <definedName name="SH10L">#REF!</definedName>
    <definedName name="SH10R">#REF!</definedName>
    <definedName name="SH3L">#REF!</definedName>
    <definedName name="SH3R">#REF!</definedName>
    <definedName name="SH4L">#REF!</definedName>
    <definedName name="SH4R">#REF!</definedName>
    <definedName name="SH5L">#REF!</definedName>
    <definedName name="SH5R">#REF!</definedName>
    <definedName name="SH6L">#REF!</definedName>
    <definedName name="SH6R">#REF!</definedName>
    <definedName name="SH7L">#REF!</definedName>
    <definedName name="SH7R">#REF!</definedName>
    <definedName name="SH8L">#REF!</definedName>
    <definedName name="SH8R">#REF!</definedName>
    <definedName name="SH9L">#REF!</definedName>
    <definedName name="SH9R">#REF!</definedName>
    <definedName name="SHOE10L">#REF!</definedName>
    <definedName name="SHOE10R">#REF!</definedName>
    <definedName name="SHOE3L">#REF!</definedName>
    <definedName name="SHOE3R">#REF!</definedName>
    <definedName name="SHOE4L">#REF!</definedName>
    <definedName name="SHOE4R">#REF!</definedName>
    <definedName name="SHOE5L">#REF!</definedName>
    <definedName name="SHOE5R">#REF!</definedName>
    <definedName name="SHOE6L">#REF!</definedName>
    <definedName name="SHOE6R">#REF!</definedName>
    <definedName name="SHOE7L">#REF!</definedName>
    <definedName name="SHOE7R">#REF!</definedName>
    <definedName name="SHOE8L">#REF!</definedName>
    <definedName name="SHOE8R">#REF!</definedName>
    <definedName name="SHOE9L">#REF!</definedName>
    <definedName name="SHOE9R">#REF!</definedName>
    <definedName name="SHT">#REF!</definedName>
    <definedName name="si">#REF!</definedName>
    <definedName name="SIGCK1">#REF!</definedName>
    <definedName name="SIGCK2">#REF!</definedName>
    <definedName name="sigma">#REF!</definedName>
    <definedName name="sigmac">#REF!</definedName>
    <definedName name="sigmack">#REF!</definedName>
    <definedName name="SigmaL">#REF!</definedName>
    <definedName name="sigmaLcon">#REF!</definedName>
    <definedName name="sigmas">#REF!</definedName>
    <definedName name="sigmay">#REF!</definedName>
    <definedName name="SIGY1">#REF!</definedName>
    <definedName name="SIGY2">#REF!</definedName>
    <definedName name="Sikje_data">#REF!</definedName>
    <definedName name="sinchook" localSheetId="0">#REF!</definedName>
    <definedName name="sinchook">#REF!</definedName>
    <definedName name="SK" localSheetId="0">#REF!</definedName>
    <definedName name="SK">#REF!</definedName>
    <definedName name="SK10L">#REF!</definedName>
    <definedName name="SK10R">#REF!</definedName>
    <definedName name="SK3L">#REF!</definedName>
    <definedName name="SK3R">#REF!</definedName>
    <definedName name="SK4L">#REF!</definedName>
    <definedName name="SK4R">#REF!</definedName>
    <definedName name="SK5L">#REF!</definedName>
    <definedName name="SK5R">#REF!</definedName>
    <definedName name="SK6L">#REF!</definedName>
    <definedName name="SK6R">#REF!</definedName>
    <definedName name="SK7L">#REF!</definedName>
    <definedName name="SK7R">#REF!</definedName>
    <definedName name="SK8L">#REF!</definedName>
    <definedName name="SK8R">#REF!</definedName>
    <definedName name="SK9L">#REF!</definedName>
    <definedName name="SK9R">#REF!</definedName>
    <definedName name="SKE">#REF!</definedName>
    <definedName name="SKE10L">#REF!</definedName>
    <definedName name="SKE10R">#REF!</definedName>
    <definedName name="SKE3L">#REF!</definedName>
    <definedName name="SKE3R">#REF!</definedName>
    <definedName name="SKE4L">#REF!</definedName>
    <definedName name="SKE4R">#REF!</definedName>
    <definedName name="SKE5L">#REF!</definedName>
    <definedName name="SKE5R">#REF!</definedName>
    <definedName name="SKE6L">#REF!</definedName>
    <definedName name="SKE6R">#REF!</definedName>
    <definedName name="SKE7L">#REF!</definedName>
    <definedName name="SKE7R">#REF!</definedName>
    <definedName name="SKE8L">#REF!</definedName>
    <definedName name="SKE8R">#REF!</definedName>
    <definedName name="SKE9L">#REF!</definedName>
    <definedName name="SKE9R">#REF!</definedName>
    <definedName name="SKEW">#REF!</definedName>
    <definedName name="SKEW1">#REF!</definedName>
    <definedName name="skew2">#REF!</definedName>
    <definedName name="SL">#REF!</definedName>
    <definedName name="SLB">#REF!</definedName>
    <definedName name="sldd">#REF!</definedName>
    <definedName name="SLFE">#REF!</definedName>
    <definedName name="SLFO">#REF!</definedName>
    <definedName name="SLR">#REF!</definedName>
    <definedName name="SN">#REF!</definedName>
    <definedName name="sortt" hidden="1">#REF!</definedName>
    <definedName name="SPACE">#REF!</definedName>
    <definedName name="sr">BlankMacro1</definedName>
    <definedName name="SS" localSheetId="0">#REF!</definedName>
    <definedName name="SS">#REF!</definedName>
    <definedName name="SS10L">#REF!</definedName>
    <definedName name="SS10TR">#REF!</definedName>
    <definedName name="SS3L">#REF!</definedName>
    <definedName name="SS3R">#REF!</definedName>
    <definedName name="SS4L">#REF!</definedName>
    <definedName name="SS4R">#REF!</definedName>
    <definedName name="SS5L">#REF!</definedName>
    <definedName name="SS5R">#REF!</definedName>
    <definedName name="SS6L">#REF!</definedName>
    <definedName name="SS6R">#REF!</definedName>
    <definedName name="SS7L">#REF!</definedName>
    <definedName name="SS7R">#REF!</definedName>
    <definedName name="SS8L">#REF!</definedName>
    <definedName name="SS8R">#REF!</definedName>
    <definedName name="SS9L">#REF!</definedName>
    <definedName name="SS9R">#REF!</definedName>
    <definedName name="SSC10L">#REF!</definedName>
    <definedName name="SSC10R">#REF!</definedName>
    <definedName name="SSC3L">#REF!</definedName>
    <definedName name="SSC3R">#REF!</definedName>
    <definedName name="SSC4L">#REF!</definedName>
    <definedName name="SSC4R">#REF!</definedName>
    <definedName name="SSC5L">#REF!</definedName>
    <definedName name="SSC5R">#REF!</definedName>
    <definedName name="SSC6L">#REF!</definedName>
    <definedName name="SSC6R">#REF!</definedName>
    <definedName name="SSC7L">#REF!</definedName>
    <definedName name="SSC7R">#REF!</definedName>
    <definedName name="SSC8L">#REF!</definedName>
    <definedName name="SSC8R">#REF!</definedName>
    <definedName name="SSC9L">#REF!</definedName>
    <definedName name="SSC9R">#REF!</definedName>
    <definedName name="SSD">BlankMacro1</definedName>
    <definedName name="SSS" localSheetId="0">#REF!</definedName>
    <definedName name="SSS">#REF!</definedName>
    <definedName name="SSSS">BlankMacro1</definedName>
    <definedName name="ssssssss">#REF!</definedName>
    <definedName name="SST10L">#REF!</definedName>
    <definedName name="SST10R">#REF!</definedName>
    <definedName name="SST3L">#REF!</definedName>
    <definedName name="SST3R">#REF!</definedName>
    <definedName name="SST4L">#REF!</definedName>
    <definedName name="SST4R">#REF!</definedName>
    <definedName name="SST5L">#REF!</definedName>
    <definedName name="SST5R">#REF!</definedName>
    <definedName name="SST6L">#REF!</definedName>
    <definedName name="SST6R">#REF!</definedName>
    <definedName name="SST7L">#REF!</definedName>
    <definedName name="SST7R">#REF!</definedName>
    <definedName name="SST8L">#REF!</definedName>
    <definedName name="SST8R">#REF!</definedName>
    <definedName name="SST9L">#REF!</definedName>
    <definedName name="SST9R">#REF!</definedName>
    <definedName name="ssw">#REF!</definedName>
    <definedName name="SSZ10XL">#REF!</definedName>
    <definedName name="SSZ10XR">#REF!</definedName>
    <definedName name="SSZ10YL">#REF!</definedName>
    <definedName name="SSZ10YR">#REF!</definedName>
    <definedName name="SSZ3XL">#REF!</definedName>
    <definedName name="SSZ3XR">#REF!</definedName>
    <definedName name="SSZ3YL">#REF!</definedName>
    <definedName name="SSZ3YR">#REF!</definedName>
    <definedName name="SSZ4XL">#REF!</definedName>
    <definedName name="SSZ4XR">#REF!</definedName>
    <definedName name="SSZ4YL">#REF!</definedName>
    <definedName name="SSZ4YR">#REF!</definedName>
    <definedName name="SSZ5XL">#REF!</definedName>
    <definedName name="SSZ5XR">#REF!</definedName>
    <definedName name="SSZ5YL">#REF!</definedName>
    <definedName name="SSZ5YR">#REF!</definedName>
    <definedName name="SSZ6XL">#REF!</definedName>
    <definedName name="SSZ6XR">#REF!</definedName>
    <definedName name="SSZ6YL">#REF!</definedName>
    <definedName name="SSZ6YR">#REF!</definedName>
    <definedName name="SSZ7XL">#REF!</definedName>
    <definedName name="SSZ7XR">#REF!</definedName>
    <definedName name="SSZ7YL">#REF!</definedName>
    <definedName name="SSZ7YR">#REF!</definedName>
    <definedName name="SSZ8XL">#REF!</definedName>
    <definedName name="SSZ8XR">#REF!</definedName>
    <definedName name="SSZ8YL">#REF!</definedName>
    <definedName name="SSZ8YR">#REF!</definedName>
    <definedName name="SSZ9XL">#REF!</definedName>
    <definedName name="SSZ9XR">#REF!</definedName>
    <definedName name="SSZ9YL">#REF!</definedName>
    <definedName name="SSZ9YR">#REF!</definedName>
    <definedName name="SSZQ10L">#REF!</definedName>
    <definedName name="SSZQ10R">#REF!</definedName>
    <definedName name="SSZQ3L">#REF!</definedName>
    <definedName name="SSZQ3R">#REF!</definedName>
    <definedName name="SSZQ4L">#REF!</definedName>
    <definedName name="SSZQ4R">#REF!</definedName>
    <definedName name="SSZQ5L">#REF!</definedName>
    <definedName name="SSZQ5R">#REF!</definedName>
    <definedName name="SSZQ6L">#REF!</definedName>
    <definedName name="SSZQ6R">#REF!</definedName>
    <definedName name="SSZQ7L">#REF!</definedName>
    <definedName name="SSZQ7R">#REF!</definedName>
    <definedName name="SSZQ8L">#REF!</definedName>
    <definedName name="SSZQ8R">#REF!</definedName>
    <definedName name="SSZQ9L">#REF!</definedName>
    <definedName name="SSZQ9R">#REF!</definedName>
    <definedName name="ST">#REF!</definedName>
    <definedName name="STA">#REF!</definedName>
    <definedName name="STB">#REF!</definedName>
    <definedName name="STRUT간격">#REF!</definedName>
    <definedName name="STRUT반력">#REF!</definedName>
    <definedName name="SUM10L">#REF!</definedName>
    <definedName name="SUM10R">#REF!</definedName>
    <definedName name="SUM3L">#REF!</definedName>
    <definedName name="SUM3R">#REF!</definedName>
    <definedName name="SUM4L">#REF!</definedName>
    <definedName name="SUM4R">#REF!</definedName>
    <definedName name="SUM5L">#REF!</definedName>
    <definedName name="SUM5R">#REF!</definedName>
    <definedName name="SUM6L">#REF!</definedName>
    <definedName name="SUM6R">#REF!</definedName>
    <definedName name="SUM7L">#REF!</definedName>
    <definedName name="SUM7R">#REF!</definedName>
    <definedName name="SUM8L">#REF!</definedName>
    <definedName name="SUM8R">#REF!</definedName>
    <definedName name="SUM9L">#REF!</definedName>
    <definedName name="SUM9R">#REF!</definedName>
    <definedName name="SUO_REA">#REF!</definedName>
    <definedName name="SUO_TOE">#REF!</definedName>
    <definedName name="sw">BlankMacro1</definedName>
    <definedName name="SWL">#REF!</definedName>
    <definedName name="SWR">#REF!</definedName>
    <definedName name="sx">BlankMacro1</definedName>
    <definedName name="SY" localSheetId="0">#REF!</definedName>
    <definedName name="sy">#REF!</definedName>
    <definedName name="S단면2차모멘트">#REF!</definedName>
    <definedName name="s단면2차반경">#REF!</definedName>
    <definedName name="S단면계수">#REF!</definedName>
    <definedName name="S단면적">#REF!</definedName>
    <definedName name="S모멘트">#REF!</definedName>
    <definedName name="S유효지간">#REF!</definedName>
    <definedName name="S전단면적">#REF!</definedName>
    <definedName name="S폭">#REF!</definedName>
    <definedName name="T" localSheetId="0">#REF!</definedName>
    <definedName name="T">#REF!</definedName>
    <definedName name="T10L">#REF!</definedName>
    <definedName name="T10R">#REF!</definedName>
    <definedName name="t1a1p">#REF!</definedName>
    <definedName name="t1a1t">#REF!</definedName>
    <definedName name="t1a2p">#REF!</definedName>
    <definedName name="t1a2t">#REF!</definedName>
    <definedName name="T1L">#REF!</definedName>
    <definedName name="T1R">#REF!</definedName>
    <definedName name="T1S">#REF!</definedName>
    <definedName name="T1T">#REF!</definedName>
    <definedName name="t2a1p">#REF!</definedName>
    <definedName name="t2a1t">#REF!</definedName>
    <definedName name="t2a2p">#REF!</definedName>
    <definedName name="t2a2t">#REF!</definedName>
    <definedName name="T2L">#REF!</definedName>
    <definedName name="T2R">#REF!</definedName>
    <definedName name="T2S">#REF!</definedName>
    <definedName name="T2T">#REF!</definedName>
    <definedName name="T3A1P">#REF!</definedName>
    <definedName name="t3a1t">#REF!</definedName>
    <definedName name="t3a2p">#REF!</definedName>
    <definedName name="t3a2t">#REF!</definedName>
    <definedName name="T3L">#REF!</definedName>
    <definedName name="T3R">#REF!</definedName>
    <definedName name="T3S">#REF!</definedName>
    <definedName name="T3T">#REF!</definedName>
    <definedName name="T4L">#REF!</definedName>
    <definedName name="T4R">#REF!</definedName>
    <definedName name="T5L">#REF!</definedName>
    <definedName name="T5R">#REF!</definedName>
    <definedName name="T6L">#REF!</definedName>
    <definedName name="T6R">#REF!</definedName>
    <definedName name="T7L">#REF!</definedName>
    <definedName name="T7R">#REF!</definedName>
    <definedName name="T8L">#REF!</definedName>
    <definedName name="T8R">#REF!</definedName>
    <definedName name="T9L">#REF!</definedName>
    <definedName name="T9R">#REF!</definedName>
    <definedName name="TA" localSheetId="0">#REF!</definedName>
    <definedName name="TA">#REF!</definedName>
    <definedName name="TA1P">#REF!</definedName>
    <definedName name="ta1t">#REF!</definedName>
    <definedName name="ta2p">#REF!</definedName>
    <definedName name="ta2t">#REF!</definedName>
    <definedName name="TC">#REF!</definedName>
    <definedName name="TD">#REF!</definedName>
    <definedName name="TDcon">#REF!</definedName>
    <definedName name="TE">#REF!</definedName>
    <definedName name="text1">#REF!</definedName>
    <definedName name="Tf" localSheetId="0">#REF!</definedName>
    <definedName name="TF">#REF!</definedName>
    <definedName name="TFN">#REF!</definedName>
    <definedName name="TG">BlankMacro1</definedName>
    <definedName name="TH">#REF!</definedName>
    <definedName name="THN">#REF!</definedName>
    <definedName name="TJK">'[16]ABUT수량-A1'!$T$25</definedName>
    <definedName name="TL" localSheetId="0">#REF!</definedName>
    <definedName name="TL">#REF!</definedName>
    <definedName name="TLN">#REF!</definedName>
    <definedName name="TMO">#REF!</definedName>
    <definedName name="TO">#REF!</definedName>
    <definedName name="TON">#REF!</definedName>
    <definedName name="TORS">#REF!</definedName>
    <definedName name="TRANS">#REF!</definedName>
    <definedName name="Tree_data">#REF!</definedName>
    <definedName name="TRT">BlankMacro1</definedName>
    <definedName name="TS" localSheetId="0">#REF!</definedName>
    <definedName name="TS">#REF!</definedName>
    <definedName name="TSN">#REF!</definedName>
    <definedName name="TSS">#REF!</definedName>
    <definedName name="tsup">#REF!</definedName>
    <definedName name="tsup1">#REF!</definedName>
    <definedName name="TT" localSheetId="0" hidden="1">#REF!</definedName>
    <definedName name="tt">#REF!</definedName>
    <definedName name="TTT">#REF!</definedName>
    <definedName name="tttt">#REF!</definedName>
    <definedName name="TV">#REF!</definedName>
    <definedName name="TVN">#REF!</definedName>
    <definedName name="TW" localSheetId="0">#REF!</definedName>
    <definedName name="TW">#REF!</definedName>
    <definedName name="TWEB">#REF!</definedName>
    <definedName name="TWI">#REF!</definedName>
    <definedName name="TWL">#REF!</definedName>
    <definedName name="TWN">#REF!</definedName>
    <definedName name="TWR">#REF!</definedName>
    <definedName name="TWW">#REF!</definedName>
    <definedName name="ty">BlankMacro1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PE">#REF!</definedName>
    <definedName name="TYT">BlankMacro1</definedName>
    <definedName name="u">#REF!</definedName>
    <definedName name="U_RIB">#REF!</definedName>
    <definedName name="UFB">#REF!</definedName>
    <definedName name="UFT">#REF!</definedName>
    <definedName name="uio">#REF!</definedName>
    <definedName name="UJJ" localSheetId="0">BlankMacro1</definedName>
    <definedName name="UJJ">#REF!</definedName>
    <definedName name="ULB">#REF!</definedName>
    <definedName name="UT" localSheetId="0">#REF!</definedName>
    <definedName name="UT">#REF!</definedName>
    <definedName name="UTU">#REF!</definedName>
    <definedName name="UU">BlankMacro1</definedName>
    <definedName name="UUI">BlankMacro1</definedName>
    <definedName name="uy">#REF!</definedName>
    <definedName name="U형수로">#REF!</definedName>
    <definedName name="v">BlankMacro1</definedName>
    <definedName name="v6a">#REF!</definedName>
    <definedName name="VBN">BlankMacro1</definedName>
    <definedName name="VC">BlankMacro1</definedName>
    <definedName name="vd">#REF!</definedName>
    <definedName name="vddf">BlankMacro1</definedName>
    <definedName name="vel">#REF!</definedName>
    <definedName name="VG">BlankMacro1</definedName>
    <definedName name="VGN">BlankMacro1</definedName>
    <definedName name="VHB">BlankMacro1</definedName>
    <definedName name="vl">#REF!</definedName>
    <definedName name="VMAX">#N/A</definedName>
    <definedName name="VRT">BlankMacro1</definedName>
    <definedName name="VS">BlankMacro1</definedName>
    <definedName name="VU">BlankMacro1</definedName>
    <definedName name="VX">BlankMacro1</definedName>
    <definedName name="VY">BlankMacro1</definedName>
    <definedName name="W">#REF!</definedName>
    <definedName name="W10H">#REF!</definedName>
    <definedName name="W10H1">#REF!</definedName>
    <definedName name="W10H10">#REF!</definedName>
    <definedName name="W10H2">#REF!</definedName>
    <definedName name="W10H3">#REF!</definedName>
    <definedName name="W10H4">#REF!</definedName>
    <definedName name="W10H5">#REF!</definedName>
    <definedName name="W10H6">#REF!</definedName>
    <definedName name="W10H7">#REF!</definedName>
    <definedName name="W10H8">#REF!</definedName>
    <definedName name="W10H9">#REF!</definedName>
    <definedName name="W10L">#REF!</definedName>
    <definedName name="W10R">#REF!</definedName>
    <definedName name="W11H1">#REF!</definedName>
    <definedName name="W11H10">#REF!</definedName>
    <definedName name="W11H2">#REF!</definedName>
    <definedName name="W11H3">#REF!</definedName>
    <definedName name="W11H4">#REF!</definedName>
    <definedName name="W11H5">#REF!</definedName>
    <definedName name="W11H6">#REF!</definedName>
    <definedName name="W11H7">#REF!</definedName>
    <definedName name="W11H8">#REF!</definedName>
    <definedName name="W11H9">#REF!</definedName>
    <definedName name="W12H1">#REF!</definedName>
    <definedName name="W12H10">#REF!</definedName>
    <definedName name="W12H2">#REF!</definedName>
    <definedName name="W12H3">#REF!</definedName>
    <definedName name="W12H4">#REF!</definedName>
    <definedName name="W12H5">#REF!</definedName>
    <definedName name="W12H6">#REF!</definedName>
    <definedName name="W12H7">#REF!</definedName>
    <definedName name="W12H8">#REF!</definedName>
    <definedName name="W12H9">#REF!</definedName>
    <definedName name="W13H1">#REF!</definedName>
    <definedName name="W13H10">#REF!</definedName>
    <definedName name="W13H2">#REF!</definedName>
    <definedName name="W13H3">#REF!</definedName>
    <definedName name="W13H4">#REF!</definedName>
    <definedName name="W13H5">#REF!</definedName>
    <definedName name="W13H6">#REF!</definedName>
    <definedName name="W13H7">#REF!</definedName>
    <definedName name="W13H8">#REF!</definedName>
    <definedName name="W13H9">#REF!</definedName>
    <definedName name="W14H1">#REF!</definedName>
    <definedName name="W14H10">#REF!</definedName>
    <definedName name="W14H2">#REF!</definedName>
    <definedName name="W14H3">#REF!</definedName>
    <definedName name="W14H4">#REF!</definedName>
    <definedName name="W14H5">#REF!</definedName>
    <definedName name="W14H6">#REF!</definedName>
    <definedName name="W14H7">#REF!</definedName>
    <definedName name="W14H8">#REF!</definedName>
    <definedName name="W14H9">#REF!</definedName>
    <definedName name="W15H1">#REF!</definedName>
    <definedName name="W15H10">#REF!</definedName>
    <definedName name="W15H2">#REF!</definedName>
    <definedName name="W15H3">#REF!</definedName>
    <definedName name="W15H4">#REF!</definedName>
    <definedName name="W15H5">#REF!</definedName>
    <definedName name="W15H6">#REF!</definedName>
    <definedName name="W15H7">#REF!</definedName>
    <definedName name="W15H8">#REF!</definedName>
    <definedName name="W15H9">#REF!</definedName>
    <definedName name="W16H1">#REF!</definedName>
    <definedName name="W16H10">#REF!</definedName>
    <definedName name="W16H2">#REF!</definedName>
    <definedName name="W16H3">#REF!</definedName>
    <definedName name="W16H4">#REF!</definedName>
    <definedName name="W16H5">#REF!</definedName>
    <definedName name="W16H6">#REF!</definedName>
    <definedName name="W16H7">#REF!</definedName>
    <definedName name="W16H8">#REF!</definedName>
    <definedName name="W16H9">#REF!</definedName>
    <definedName name="W17H1">#REF!</definedName>
    <definedName name="W17H10">#REF!</definedName>
    <definedName name="W17H2">#REF!</definedName>
    <definedName name="W17H3">#REF!</definedName>
    <definedName name="W17H4">#REF!</definedName>
    <definedName name="W17H5">#REF!</definedName>
    <definedName name="W17H6">#REF!</definedName>
    <definedName name="W17H7">#REF!</definedName>
    <definedName name="W17H8">#REF!</definedName>
    <definedName name="W17H9">#REF!</definedName>
    <definedName name="W18H1">#REF!</definedName>
    <definedName name="W18H10">#REF!</definedName>
    <definedName name="W18H2">#REF!</definedName>
    <definedName name="W18H3">#REF!</definedName>
    <definedName name="W18H4">#REF!</definedName>
    <definedName name="W18H5">#REF!</definedName>
    <definedName name="W18H6">#REF!</definedName>
    <definedName name="W18H7">#REF!</definedName>
    <definedName name="W18H8">#REF!</definedName>
    <definedName name="W18H9">#REF!</definedName>
    <definedName name="W19H1">#REF!</definedName>
    <definedName name="W19H10">#REF!</definedName>
    <definedName name="W19H2">#REF!</definedName>
    <definedName name="W19H3">#REF!</definedName>
    <definedName name="W19H4">#REF!</definedName>
    <definedName name="W19H5">#REF!</definedName>
    <definedName name="W19H6">#REF!</definedName>
    <definedName name="W19H7">#REF!</definedName>
    <definedName name="W19H8">#REF!</definedName>
    <definedName name="W19H9">#REF!</definedName>
    <definedName name="W1H">#REF!</definedName>
    <definedName name="W1H1">#REF!</definedName>
    <definedName name="W1H10">#REF!</definedName>
    <definedName name="W1H2">#REF!</definedName>
    <definedName name="W1H3">#REF!</definedName>
    <definedName name="W1H4">#REF!</definedName>
    <definedName name="W1H5">#REF!</definedName>
    <definedName name="W1H6">#REF!</definedName>
    <definedName name="W1H7">#REF!</definedName>
    <definedName name="W1H8">#REF!</definedName>
    <definedName name="W1H9">#REF!</definedName>
    <definedName name="W20H1">#REF!</definedName>
    <definedName name="W20H10">#REF!</definedName>
    <definedName name="W20H2">#REF!</definedName>
    <definedName name="W20H3">#REF!</definedName>
    <definedName name="W20H4">#REF!</definedName>
    <definedName name="W20H5">#REF!</definedName>
    <definedName name="W20H6">#REF!</definedName>
    <definedName name="W20H7">#REF!</definedName>
    <definedName name="W20H8">#REF!</definedName>
    <definedName name="W20H9">#REF!</definedName>
    <definedName name="W21H1">#REF!</definedName>
    <definedName name="W21H10">#REF!</definedName>
    <definedName name="W21H2">#REF!</definedName>
    <definedName name="W21H3">#REF!</definedName>
    <definedName name="W21H4">#REF!</definedName>
    <definedName name="W21H5">#REF!</definedName>
    <definedName name="W21H6">#REF!</definedName>
    <definedName name="W21H7">#REF!</definedName>
    <definedName name="W21H9">#REF!</definedName>
    <definedName name="W22H1">#REF!</definedName>
    <definedName name="W22H10">#REF!</definedName>
    <definedName name="W22H2">#REF!</definedName>
    <definedName name="W22H3">#REF!</definedName>
    <definedName name="W22H4">#REF!</definedName>
    <definedName name="W22H5">#REF!</definedName>
    <definedName name="W22H6">#REF!</definedName>
    <definedName name="W22H7">#REF!</definedName>
    <definedName name="W22H8">#REF!</definedName>
    <definedName name="W22H9">#REF!</definedName>
    <definedName name="W2H">#REF!</definedName>
    <definedName name="W2H1">#REF!</definedName>
    <definedName name="W2H10">#REF!</definedName>
    <definedName name="W2H2">#REF!</definedName>
    <definedName name="W2H3">#REF!</definedName>
    <definedName name="W2H4">#REF!</definedName>
    <definedName name="W2H5">#REF!</definedName>
    <definedName name="W2H6">#REF!</definedName>
    <definedName name="W2H7">#REF!</definedName>
    <definedName name="W2H8">#REF!</definedName>
    <definedName name="W2H9">#REF!</definedName>
    <definedName name="W3H">#REF!</definedName>
    <definedName name="W3H1">#REF!</definedName>
    <definedName name="W3H10">#REF!</definedName>
    <definedName name="W3H2">#REF!</definedName>
    <definedName name="W3H3">#REF!</definedName>
    <definedName name="W3H4">#REF!</definedName>
    <definedName name="W3H5">#REF!</definedName>
    <definedName name="W3H6">#REF!</definedName>
    <definedName name="W3H7">#REF!</definedName>
    <definedName name="W3H8">#REF!</definedName>
    <definedName name="W3H9">#REF!</definedName>
    <definedName name="W3L">#REF!</definedName>
    <definedName name="W3R">#REF!</definedName>
    <definedName name="W4H">#REF!</definedName>
    <definedName name="W4H1">#REF!</definedName>
    <definedName name="W4H10">#REF!</definedName>
    <definedName name="W4H2">#REF!</definedName>
    <definedName name="W4H3">#REF!</definedName>
    <definedName name="W4H4">#REF!</definedName>
    <definedName name="W4H5">#REF!</definedName>
    <definedName name="W4H6">#REF!</definedName>
    <definedName name="W4H7">#REF!</definedName>
    <definedName name="W4H8">#REF!</definedName>
    <definedName name="W4H9">#REF!</definedName>
    <definedName name="W4L">#REF!</definedName>
    <definedName name="W4R">#REF!</definedName>
    <definedName name="W5H">#REF!</definedName>
    <definedName name="W5H1">#REF!</definedName>
    <definedName name="W5H10">#REF!</definedName>
    <definedName name="W5H2">#REF!</definedName>
    <definedName name="W5H3">#REF!</definedName>
    <definedName name="W5H4">#REF!</definedName>
    <definedName name="W5H5">#REF!</definedName>
    <definedName name="W5H6">#REF!</definedName>
    <definedName name="W5H7">#REF!</definedName>
    <definedName name="W5H8">#REF!</definedName>
    <definedName name="W5H9">#REF!</definedName>
    <definedName name="W5L">#REF!</definedName>
    <definedName name="W5R">#REF!</definedName>
    <definedName name="W6H">#REF!</definedName>
    <definedName name="W6H1">#REF!</definedName>
    <definedName name="W6H10">#REF!</definedName>
    <definedName name="W6H2">#REF!</definedName>
    <definedName name="W6H3">#REF!</definedName>
    <definedName name="W6H4">#REF!</definedName>
    <definedName name="W6H5">#REF!</definedName>
    <definedName name="W6H6">#REF!</definedName>
    <definedName name="W6H7">#REF!</definedName>
    <definedName name="W6H8">#REF!</definedName>
    <definedName name="W6H9">#REF!</definedName>
    <definedName name="W6L">#REF!</definedName>
    <definedName name="W6R">#REF!</definedName>
    <definedName name="W7H">#REF!</definedName>
    <definedName name="W7H1">#REF!</definedName>
    <definedName name="W7H10">#REF!</definedName>
    <definedName name="W7H2">#REF!</definedName>
    <definedName name="W7H3">#REF!</definedName>
    <definedName name="W7H4">#REF!</definedName>
    <definedName name="W7H5">#REF!</definedName>
    <definedName name="W7H6">#REF!</definedName>
    <definedName name="W7H7">#REF!</definedName>
    <definedName name="W7H8">#REF!</definedName>
    <definedName name="W7H9">#REF!</definedName>
    <definedName name="W7L">#REF!</definedName>
    <definedName name="W7R">#REF!</definedName>
    <definedName name="W8H">#REF!</definedName>
    <definedName name="W8H1">#REF!</definedName>
    <definedName name="W8H10">#REF!</definedName>
    <definedName name="W8H2">#REF!</definedName>
    <definedName name="W8H3">#REF!</definedName>
    <definedName name="W8H4">#REF!</definedName>
    <definedName name="W8H5">#REF!</definedName>
    <definedName name="W8H6">#REF!</definedName>
    <definedName name="W8H7">#REF!</definedName>
    <definedName name="W8H8">#REF!</definedName>
    <definedName name="W8H9">#REF!</definedName>
    <definedName name="W8L">#REF!</definedName>
    <definedName name="W8R">#REF!</definedName>
    <definedName name="W9H">#REF!</definedName>
    <definedName name="W9H1">#REF!</definedName>
    <definedName name="W9H10">#REF!</definedName>
    <definedName name="W9H2">#REF!</definedName>
    <definedName name="W9H3">#REF!</definedName>
    <definedName name="W9H4">#REF!</definedName>
    <definedName name="W9H5">#REF!</definedName>
    <definedName name="W9H6">#REF!</definedName>
    <definedName name="W9H7">#REF!</definedName>
    <definedName name="W9H8">#REF!</definedName>
    <definedName name="W9H9">#REF!</definedName>
    <definedName name="W9L">#REF!</definedName>
    <definedName name="W9R">#REF!</definedName>
    <definedName name="WA" localSheetId="0">#REF!</definedName>
    <definedName name="WA">#REF!</definedName>
    <definedName name="WAA">#REF!</definedName>
    <definedName name="WAAA">#REF!</definedName>
    <definedName name="WB" localSheetId="0">#REF!</definedName>
    <definedName name="WB">#REF!</definedName>
    <definedName name="WC" localSheetId="0">#REF!</definedName>
    <definedName name="WC">#REF!</definedName>
    <definedName name="Wcon">#REF!</definedName>
    <definedName name="WD">#REF!</definedName>
    <definedName name="WD_P">#REF!</definedName>
    <definedName name="WD_W">#REF!</definedName>
    <definedName name="wdg">#REF!</definedName>
    <definedName name="we">BlankMacro1</definedName>
    <definedName name="wer">'[4]ABUT수량-A1'!$T$25</definedName>
    <definedName name="wettt3">BlankMacro1</definedName>
    <definedName name="WF">#REF!</definedName>
    <definedName name="WfpCon">#REF!</definedName>
    <definedName name="WH" localSheetId="0">#REF!</definedName>
    <definedName name="WH">#REF!</definedName>
    <definedName name="WHW">#REF!</definedName>
    <definedName name="wind1">#REF!</definedName>
    <definedName name="wind2">#REF!</definedName>
    <definedName name="WL">#REF!</definedName>
    <definedName name="WLB">#REF!</definedName>
    <definedName name="WN" localSheetId="0">#REF!</definedName>
    <definedName name="WN">#REF!</definedName>
    <definedName name="WQ">BlankMacro1</definedName>
    <definedName name="WQR">BlankMacro1</definedName>
    <definedName name="WQRE">BlankMacro1</definedName>
    <definedName name="WQW">BlankMacro1</definedName>
    <definedName name="WRE">BlankMacro1</definedName>
    <definedName name="wrn.2번." hidden="1">{#N/A,#N/A,FALSE,"2~8번"}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수." localSheetId="0" hidden="1">{#N/A,"수불부",FALSE,"사급자재수불서";#N/A,"수불부",FALSE,"사급자재수불서"}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철골집계표._.5칸." localSheetId="0" hidden="1">{#N/A,#N/A,FALSE,"Sheet1"}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SO">#REF!</definedName>
    <definedName name="WT" localSheetId="0">#REF!</definedName>
    <definedName name="WT">#REF!</definedName>
    <definedName name="WT1B">#REF!</definedName>
    <definedName name="WT1BA">#REF!</definedName>
    <definedName name="WT1BB">#REF!</definedName>
    <definedName name="WT1H">#REF!</definedName>
    <definedName name="WT1HA">#REF!</definedName>
    <definedName name="WT1HB">#REF!</definedName>
    <definedName name="WT1HC">#REF!</definedName>
    <definedName name="WT1T">#REF!</definedName>
    <definedName name="WTA">#REF!</definedName>
    <definedName name="WTB">#REF!</definedName>
    <definedName name="WTW">#REF!</definedName>
    <definedName name="WW" localSheetId="0">#REF!</definedName>
    <definedName name="WW">'[10]ABUT수량-A1'!$T$25</definedName>
    <definedName name="www" localSheetId="0">#REF!</definedName>
    <definedName name="www">'[12]ABUT수량-A1'!$T$25</definedName>
    <definedName name="WWWW">'[8]ABUT수량-A1'!$T$25</definedName>
    <definedName name="WZ">BlankMacro1</definedName>
    <definedName name="W단면2차모멘트">#REF!</definedName>
    <definedName name="W단면계수">#REF!</definedName>
    <definedName name="W단면적">#REF!</definedName>
    <definedName name="w모멘트">#REF!</definedName>
    <definedName name="w유효지간">#REF!</definedName>
    <definedName name="W전단면적">#REF!</definedName>
    <definedName name="W폭">#REF!</definedName>
    <definedName name="x" hidden="1">{#N/A,#N/A,FALSE,"운반시간"}</definedName>
    <definedName name="XA">#REF!</definedName>
    <definedName name="xc">BlankMacro1</definedName>
    <definedName name="XCDF">BlankMacro1</definedName>
    <definedName name="xd">BlankMacro1</definedName>
    <definedName name="xdd">BlankMacro1</definedName>
    <definedName name="xddd">BlankMacro1</definedName>
    <definedName name="XDDDDW">BlankMacro1</definedName>
    <definedName name="XDDFE">BlankMacro1</definedName>
    <definedName name="XDV">BlankMacro1</definedName>
    <definedName name="XG">BlankMacro1</definedName>
    <definedName name="XNUM1">#REF!</definedName>
    <definedName name="xs">BlankMacro1</definedName>
    <definedName name="xsa">BlankMacro1</definedName>
    <definedName name="xv">BlankMacro1</definedName>
    <definedName name="xvb">BlankMacro1</definedName>
    <definedName name="XX">BlankMacro1</definedName>
    <definedName name="xz">BlankMacro1</definedName>
    <definedName name="xzz">BlankMacro1</definedName>
    <definedName name="y" localSheetId="0">#REF!</definedName>
    <definedName name="Y">#REF!</definedName>
    <definedName name="Y1Y">#REF!</definedName>
    <definedName name="Y2Y">#REF!</definedName>
    <definedName name="Y3Y">#REF!</definedName>
    <definedName name="ych">#REF!</definedName>
    <definedName name="YCSU1">#REF!</definedName>
    <definedName name="YFRL">#REF!</definedName>
    <definedName name="YFRU">#REF!</definedName>
    <definedName name="YFSL">#REF!</definedName>
    <definedName name="YFSU">#REF!</definedName>
    <definedName name="YSL">#REF!</definedName>
    <definedName name="ysu">#REF!</definedName>
    <definedName name="YU">BlankMacro1</definedName>
    <definedName name="YUSU">#REF!</definedName>
    <definedName name="YUSU1">#REF!</definedName>
    <definedName name="YVCL">#REF!</definedName>
    <definedName name="YVCL1">#REF!</definedName>
    <definedName name="YVCL2">#REF!</definedName>
    <definedName name="YVCU">#REF!</definedName>
    <definedName name="YVCU1">#REF!</definedName>
    <definedName name="YVCU2">#REF!</definedName>
    <definedName name="YVSL">#REF!</definedName>
    <definedName name="YVSL1">#REF!</definedName>
    <definedName name="YVSL2">#REF!</definedName>
    <definedName name="YVSU">#REF!</definedName>
    <definedName name="YVSU1">#REF!</definedName>
    <definedName name="YVSU2">#REF!</definedName>
    <definedName name="Z">#REF!</definedName>
    <definedName name="ZA">BlankMacro1</definedName>
    <definedName name="zb">BlankMacro1</definedName>
    <definedName name="zc">BlankMacro1</definedName>
    <definedName name="zigan">#REF!</definedName>
    <definedName name="ZR">#REF!</definedName>
    <definedName name="zsddvc">BlankMacro1</definedName>
    <definedName name="ZSQ">BlankMacro1</definedName>
    <definedName name="zx">BlankMacro1</definedName>
    <definedName name="zxc">BlankMacro1</definedName>
    <definedName name="α1">#REF!</definedName>
    <definedName name="α2">#REF!</definedName>
    <definedName name="γ1">#REF!</definedName>
    <definedName name="δ2">#REF!</definedName>
    <definedName name="θ2">#REF!</definedName>
    <definedName name="φ2">#REF!</definedName>
    <definedName name="ㄱ">BlankMacro1</definedName>
    <definedName name="ㄱ34">#REF!</definedName>
    <definedName name="ㄱㄱ" localSheetId="0" hidden="1">{#N/A,"수불부",FALSE,"사급자재수불서";#N/A,"수불부",FALSE,"사급자재수불서"}</definedName>
    <definedName name="ㄱㄱㄱ">'[17]ABUT수량-A1'!$T$25</definedName>
    <definedName name="ㄱㄷㄱㄷ" hidden="1">{#N/A,#N/A,FALSE,"2~8번"}</definedName>
    <definedName name="가">[18]내역서!#REF!</definedName>
    <definedName name="가나다">#REF!</definedName>
    <definedName name="감속턱수량">#REF!</definedName>
    <definedName name="강">BlankMacro1</definedName>
    <definedName name="강관말뚝공">#REF!</definedName>
    <definedName name="강교스치로폴_채움">#REF!</definedName>
    <definedName name="강아">BlankMacro1</definedName>
    <definedName name="강아지">BlankMacro1</definedName>
    <definedName name="강재거푸집">#REF!</definedName>
    <definedName name="거친마감">#REF!</definedName>
    <definedName name="경" localSheetId="0" hidden="1">{#N/A,"수불부",FALSE,"사급자재수불서";#N/A,"수불부",FALSE,"사급자재수불서"}</definedName>
    <definedName name="계" localSheetId="0">#REF!</definedName>
    <definedName name="계">#REF!</definedName>
    <definedName name="고_압_호_스">#REF!</definedName>
    <definedName name="고강직경D13">#REF!</definedName>
    <definedName name="고강직경D16_25">#REF!</definedName>
    <definedName name="고강직경D29_35">#REF!</definedName>
    <definedName name="고압블럭수량">#REF!</definedName>
    <definedName name="곱" localSheetId="0">#REF!</definedName>
    <definedName name="곱">[2]DATE!$I$24:$I$85</definedName>
    <definedName name="공_기_압_축_기">#REF!</definedName>
    <definedName name="공기_압축기">#REF!</definedName>
    <definedName name="공기_압축기__주간">#REF!</definedName>
    <definedName name="공동구공">#REF!</definedName>
    <definedName name="공동구공집계표">#REF!</definedName>
    <definedName name="공비집계1">#REF!</definedName>
    <definedName name="공사명">'[19]내역(신례)'!#REF!</definedName>
    <definedName name="공제" hidden="1">#REF!</definedName>
    <definedName name="교각자중">#REF!</definedName>
    <definedName name="교대보호블럭_설치">#REF!</definedName>
    <definedName name="교량배수시설공">#REF!</definedName>
    <definedName name="교좌장치길이">#REF!</definedName>
    <definedName name="교좌장치길이1">#REF!</definedName>
    <definedName name="교좌장치폭">#REF!</definedName>
    <definedName name="규격" localSheetId="0">#REF!</definedName>
    <definedName name="규격">[2]DATE!$C$24:$C$85</definedName>
    <definedName name="균열검토">#REF!</definedName>
    <definedName name="그라우팅_펌프">#REF!</definedName>
    <definedName name="금액">#REF!</definedName>
    <definedName name="기둥H">#REF!</definedName>
    <definedName name="기둥높이">#REF!</definedName>
    <definedName name="기초">#REF!</definedName>
    <definedName name="기초1">#REF!</definedName>
    <definedName name="기초길이">#REF!</definedName>
    <definedName name="기초높이">#REF!</definedName>
    <definedName name="기초두께">#REF!</definedName>
    <definedName name="기초폭">#REF!</definedName>
    <definedName name="김성훈">'[20]ABUT수량-A1'!$T$25</definedName>
    <definedName name="깨기집계간지">BlankMacro1</definedName>
    <definedName name="ㄴ" localSheetId="0" hidden="1">#REF!</definedName>
    <definedName name="ㄴ">'[21]ABUT수량-A1'!$T$25</definedName>
    <definedName name="ㄴㄴㄴ" hidden="1">{#N/A,#N/A,FALSE,"골재소요량";#N/A,#N/A,FALSE,"골재소요량"}</definedName>
    <definedName name="ㄴㄴㄴㄴ" localSheetId="0" hidden="1">{#N/A,#N/A,FALSE,"Sheet1"}</definedName>
    <definedName name="ㄴㄴㄴㄴㄴㄴㄴㄴ" localSheetId="0" hidden="1">{"'Sheet1'!$D$19","'Sheet1'!$B$22:$E$22"}</definedName>
    <definedName name="ㄴㄴㄴㅁ">'[17]ABUT수량-A1'!$T$25</definedName>
    <definedName name="ㄴㄹ" hidden="1">{#N/A,#N/A,FALSE,"2~8번"}</definedName>
    <definedName name="ㄴㄹㄴㅁㅎㅇㄹ" localSheetId="0" hidden="1">{#N/A,"수불부",FALSE,"사급자재수불서";#N/A,"수불부",FALSE,"사급자재수불서"}</definedName>
    <definedName name="ㄴㅁㄻㄴㅇㄹㅇㄴㄹ" localSheetId="0" hidden="1">{#N/A,"수불부",FALSE,"사급자재수불서";#N/A,"수불부",FALSE,"사급자재수불서"}</definedName>
    <definedName name="ㄴㅇㄴㅇㄴㅇㄴ" hidden="1">{#N/A,#N/A,FALSE,"골재소요량";#N/A,#N/A,FALSE,"골재소요량"}</definedName>
    <definedName name="ㄴㅇㄹㄴ" localSheetId="0" hidden="1">{#N/A,"수불부",FALSE,"사급자재수불서";#N/A,"수불부",FALSE,"사급자재수불서"}</definedName>
    <definedName name="ㄴㅇㄹㄴㄹ" localSheetId="0" hidden="1">{"'Sheet1'!$D$19","'Sheet1'!$B$22:$E$22"}</definedName>
    <definedName name="나무">#REF!</definedName>
    <definedName name="나사식_이음">#REF!</definedName>
    <definedName name="낙석기초">#REF!</definedName>
    <definedName name="낙차공" hidden="1">{#N/A,#N/A,FALSE,"2~8번"}</definedName>
    <definedName name="내공H">#REF!</definedName>
    <definedName name="내공V">#REF!</definedName>
    <definedName name="내공넓이">#REF!</definedName>
    <definedName name="내공높이">#REF!</definedName>
    <definedName name="내민식">#REF!</definedName>
    <definedName name="내벽">#REF!</definedName>
    <definedName name="내선전공">#REF!</definedName>
    <definedName name="노면1">#REF!</definedName>
    <definedName name="노면표지수량">BlankMacro1</definedName>
    <definedName name="노무">#REF!</definedName>
    <definedName name="노임">#REF!</definedName>
    <definedName name="농로">#REF!</definedName>
    <definedName name="ㄷ59">#REF!</definedName>
    <definedName name="ㄷㄷㄷ" localSheetId="0">#REF!</definedName>
    <definedName name="ㄷㄷㄷ">'[10]ABUT수량-A1'!$T$25</definedName>
    <definedName name="ㄷㅎㄹㅇ" hidden="1">#REF!</definedName>
    <definedName name="다우웰바설치공">#REF!</definedName>
    <definedName name="다짐되메우기">#REF!</definedName>
    <definedName name="단가" localSheetId="0">#REF!</definedName>
    <definedName name="단가">#REF!</definedName>
    <definedName name="단가2" localSheetId="0" hidden="1">{#N/A,#N/A,FALSE,"Sheet1"}</definedName>
    <definedName name="단관M" localSheetId="0">#REF!</definedName>
    <definedName name="단관M">[2]DATE!$H$24:$H$85</definedName>
    <definedName name="단면적">#REF!</definedName>
    <definedName name="대개소">#REF!</definedName>
    <definedName name="대관경">#REF!</definedName>
    <definedName name="더하기" localSheetId="0">#REF!</definedName>
    <definedName name="더하기">[2]DATE!$J$24:$J$85</definedName>
    <definedName name="데이타">#REF!</definedName>
    <definedName name="데크휘니샤면고르기">#REF!</definedName>
    <definedName name="되메우기E16">#REF!</definedName>
    <definedName name="두정1교A743">#REF!</definedName>
    <definedName name="두정터널A1489">#REF!</definedName>
    <definedName name="뒷굽">#REF!</definedName>
    <definedName name="ㄹ221">#REF!</definedName>
    <definedName name="ㄹ390">[22]내역서!$F$933</definedName>
    <definedName name="ㄹ88">#REF!</definedName>
    <definedName name="ㄹㄴㄹㄴㄹㄴㄹㄴㄹ" localSheetId="0" hidden="1">{#N/A,"수불부",FALSE,"사급자재수불서";#N/A,"수불부",FALSE,"사급자재수불서"}</definedName>
    <definedName name="ㄹㄴㅁㄹㄴ" localSheetId="0" hidden="1">{#N/A,"수불부",FALSE,"사급자재수불서";#N/A,"수불부",FALSE,"사급자재수불서"}</definedName>
    <definedName name="ㄹㄴㅁㄹㅇㄴ" localSheetId="0" hidden="1">{"'Sheet1'!$D$19","'Sheet1'!$B$22:$E$22"}</definedName>
    <definedName name="ㄹㄹ" hidden="1">#REF!</definedName>
    <definedName name="ㄹㄹㄹ">'[4]ABUT수량-A1'!$T$25</definedName>
    <definedName name="ㄹㄹㄹㄹ" localSheetId="0" hidden="1">{"'Sheet1'!$D$19","'Sheet1'!$B$22:$E$22"}</definedName>
    <definedName name="ㄹㅇㄴㄹ" localSheetId="0" hidden="1">{#N/A,"수불부",FALSE,"사급자재수불서";#N/A,"수불부",FALSE,"사급자재수불서"}</definedName>
    <definedName name="ㄹㅇㄹ" hidden="1">{#N/A,#N/A,FALSE,"골재소요량";#N/A,#N/A,FALSE,"골재소요량"}</definedName>
    <definedName name="ㄹㅇㄹㅇㄴ" localSheetId="0" hidden="1">{#N/A,"수불부",FALSE,"사급자재수불서";#N/A,"수불부",FALSE,"사급자재수불서"}</definedName>
    <definedName name="ㄹㅇ퓨ㅓㅜㅏㅗㅜㅠㅅ퐇휴ㅗㅎ" hidden="1">{#N/A,#N/A,FALSE,"조골재"}</definedName>
    <definedName name="라__인__마__카">#REF!</definedName>
    <definedName name="램__________머">#REF!</definedName>
    <definedName name="ㅀㅀㄴ" hidden="1">{#N/A,#N/A,FALSE,"조골재"}</definedName>
    <definedName name="ㅀㅎ" hidden="1">{#N/A,#N/A,FALSE,"2~8번"}</definedName>
    <definedName name="ㅁ">BlankMacro1</definedName>
    <definedName name="ㅁ1" localSheetId="0">#REF!</definedName>
    <definedName name="ㅁ1">#REF!</definedName>
    <definedName name="ㅁ1180">#REF!</definedName>
    <definedName name="ㅁ12">#REF!</definedName>
    <definedName name="ㅁ2">#REF!</definedName>
    <definedName name="ㅁ30">#REF!</definedName>
    <definedName name="ㅁ411">#REF!</definedName>
    <definedName name="ㅁㄴ" hidden="1">{#N/A,#N/A,FALSE,"2~8번"}</definedName>
    <definedName name="ㅁㄴㄹ" hidden="1">{#N/A,#N/A,FALSE,"골재소요량";#N/A,#N/A,FALSE,"골재소요량"}</definedName>
    <definedName name="ㅁㄴㅇ" hidden="1">{#N/A,#N/A,FALSE,"운반시간"}</definedName>
    <definedName name="ㅁㄴㅇㄹㄴㄹ" localSheetId="0" hidden="1">{#N/A,"수불부",FALSE,"사급자재수불서";#N/A,"수불부",FALSE,"사급자재수불서"}</definedName>
    <definedName name="ㅁㄴㅇㄻㄹ" localSheetId="0" hidden="1">{#N/A,"수불부",FALSE,"사급자재수불서";#N/A,"수불부",FALSE,"사급자재수불서"}</definedName>
    <definedName name="ㅁㄹㅇㄴㅇㄹ" localSheetId="0" hidden="1">{#N/A,"수불부",FALSE,"사급자재수불서";#N/A,"수불부",FALSE,"사급자재수불서"}</definedName>
    <definedName name="ㅁㄻㅇㄹㄴ" localSheetId="0" hidden="1">{#N/A,"수불부",FALSE,"사급자재수불서";#N/A,"수불부",FALSE,"사급자재수불서"}</definedName>
    <definedName name="ㅁㅁㅁ" localSheetId="0" hidden="1">{#N/A,#N/A,FALSE,"Sheet1"}</definedName>
    <definedName name="ㅁㅁㅁ">#REF!</definedName>
    <definedName name="ㅁㅁㅁㅁ" localSheetId="0" hidden="1">{#N/A,"수불부",FALSE,"사급자재수불서";#N/A,"수불부",FALSE,"사급자재수불서"}</definedName>
    <definedName name="ㅁㅇㄹㄴㄻ" localSheetId="0" hidden="1">{"'Sheet1'!$D$19","'Sheet1'!$B$22:$E$22"}</definedName>
    <definedName name="ㅁㅇㄹㄴㅁㅇㄹㄴ" localSheetId="0" hidden="1">{#N/A,"수불부",FALSE,"사급자재수불서";#N/A,"수불부",FALSE,"사급자재수불서"}</definedName>
    <definedName name="ㅁㅇㄹㄴㅇㄹㄴㅇㄹ" localSheetId="0" hidden="1">{#N/A,"수불부",FALSE,"사급자재수불서";#N/A,"수불부",FALSE,"사급자재수불서"}</definedName>
    <definedName name="ㅁㅇㅇ" hidden="1">{#N/A,#N/A,FALSE,"조골재"}</definedName>
    <definedName name="마스콘수량">#REF!</definedName>
    <definedName name="마원1교">#REF!</definedName>
    <definedName name="마원1상">#REF!</definedName>
    <definedName name="마원1수">#REF!</definedName>
    <definedName name="마찰계수">#REF!</definedName>
    <definedName name="말뚝길이">#REF!</definedName>
    <definedName name="말뚝속채움">#REF!</definedName>
    <definedName name="말뚝시험비">#REF!</definedName>
    <definedName name="말뚝이음">#REF!</definedName>
    <definedName name="매끈한마감">#REF!</definedName>
    <definedName name="매크로11">#REF!</definedName>
    <definedName name="매크로4">#REF!</definedName>
    <definedName name="머캐덤_로울러">#REF!</definedName>
    <definedName name="메1">#REF!</definedName>
    <definedName name="면벽높이">#REF!</definedName>
    <definedName name="면벽두께">#REF!</definedName>
    <definedName name="몁경" localSheetId="0" hidden="1">{#N/A,"수불부",FALSE,"사급자재수불서";#N/A,"수불부",FALSE,"사급자재수불서"}</definedName>
    <definedName name="명단" localSheetId="0" hidden="1">{#N/A,"수불부",FALSE,"사급자재수불서";#N/A,"수불부",FALSE,"사급자재수불서"}</definedName>
    <definedName name="모________터">#REF!</definedName>
    <definedName name="모21">#REF!</definedName>
    <definedName name="모니터">#REF!</definedName>
    <definedName name="몰1">BlankMacro1</definedName>
    <definedName name="몰2">BlankMacro1</definedName>
    <definedName name="몰3">BlankMacro1</definedName>
    <definedName name="몰4">BlankMacro1</definedName>
    <definedName name="몰5">BlankMacro1</definedName>
    <definedName name="몰6">BlankMacro1</definedName>
    <definedName name="무늬거푸집">#REF!</definedName>
    <definedName name="무학고가수축줄눈">#REF!</definedName>
    <definedName name="무학고가스치로폴">#REF!</definedName>
    <definedName name="무학고가실링재">#REF!</definedName>
    <definedName name="물____탱____크">#REF!</definedName>
    <definedName name="뮤174">#REF!</definedName>
    <definedName name="ㅂ216">#REF!</definedName>
    <definedName name="ㅂㅂ" hidden="1">{#N/A,#N/A,FALSE,"조골재"}</definedName>
    <definedName name="ㅂㅂㅂㅂ" hidden="1">{#N/A,#N/A,FALSE,"운반시간"}</definedName>
    <definedName name="ㅂㅂㅂㅂㅂ" hidden="1">#REF!</definedName>
    <definedName name="ㅂㅈ" hidden="1">{#N/A,#N/A,FALSE,"2~8번"}</definedName>
    <definedName name="ㅂㅈㄷ" hidden="1">{#N/A,#N/A,FALSE,"골재소요량";#N/A,#N/A,FALSE,"골재소요량"}</definedName>
    <definedName name="바이_브레이트">#REF!</definedName>
    <definedName name="발____전____기">#REF!</definedName>
    <definedName name="밧데리">#REF!</definedName>
    <definedName name="방수공">#REF!</definedName>
    <definedName name="방음벽" hidden="1">{#N/A,#N/A,FALSE,"2~8번"}</definedName>
    <definedName name="방음벽1" hidden="1">{#N/A,#N/A,FALSE,"운반시간"}</definedName>
    <definedName name="방호벽">#REF!</definedName>
    <definedName name="배수">BlankMacro1</definedName>
    <definedName name="배수공A83">#REF!</definedName>
    <definedName name="배수관집계표">#REF!</definedName>
    <definedName name="번호" localSheetId="0">#REF!</definedName>
    <definedName name="번호">'[1]Sheet1 (2)'!#REF!</definedName>
    <definedName name="벽높이">#REF!</definedName>
    <definedName name="벽두께">#REF!</definedName>
    <definedName name="벽체">#REF!</definedName>
    <definedName name="보도경계블럭수량">#REF!</definedName>
    <definedName name="보오링_기계_JSP용">#REF!</definedName>
    <definedName name="보차도경계블럭수량">#REF!</definedName>
    <definedName name="보통마감">#REF!</definedName>
    <definedName name="보통인부">#REF!</definedName>
    <definedName name="복토">#REF!</definedName>
    <definedName name="부대공" localSheetId="0">#REF!</definedName>
    <definedName name="부대공">[18]내역서!#REF!</definedName>
    <definedName name="부대공A1078">#REF!</definedName>
    <definedName name="부연터널A1217">#REF!</definedName>
    <definedName name="부연터널A1221">#REF!</definedName>
    <definedName name="분리">#REF!</definedName>
    <definedName name="불도우저">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블록H">#REF!</definedName>
    <definedName name="블록V">#REF!</definedName>
    <definedName name="빗물받이1">#REF!</definedName>
    <definedName name="빗물받이2">#REF!</definedName>
    <definedName name="ㅅㅅㅅㅅ">#REF!</definedName>
    <definedName name="산마루측구">BlankMacro1</definedName>
    <definedName name="삼차선슈활하중">#REF!</definedName>
    <definedName name="상부슬라브">#REF!</definedName>
    <definedName name="상수도공">#REF!</definedName>
    <definedName name="상수도공집계표">#REF!</definedName>
    <definedName name="서류3" localSheetId="0" hidden="1">{#N/A,"수불부",FALSE,"사급자재수불서";#N/A,"수불부",FALSE,"사급자재수불서"}</definedName>
    <definedName name="서류4" localSheetId="0" hidden="1">{#N/A,"수불부",FALSE,"사급자재수불서";#N/A,"수불부",FALSE,"사급자재수불서"}</definedName>
    <definedName name="서류5" localSheetId="0" hidden="1">{#N/A,"수불부",FALSE,"사급자재수불서";#N/A,"수불부",FALSE,"사급자재수불서"}</definedName>
    <definedName name="석남교_주요자재_집계표__2">#REF!</definedName>
    <definedName name="성">#REF!</definedName>
    <definedName name="성산교">#REF!</definedName>
    <definedName name="셔ㅛ" hidden="1">{#N/A,#N/A,FALSE,"운반시간"}</definedName>
    <definedName name="소개소">#REF!</definedName>
    <definedName name="소관경">#REF!</definedName>
    <definedName name="소일위대가1">#REF!</definedName>
    <definedName name="소켓무게" localSheetId="0">#REF!</definedName>
    <definedName name="소켓무게">[2]DATE!$G$24:$G$79</definedName>
    <definedName name="손영주" hidden="1">{#N/A,#N/A,FALSE,"조골재"}</definedName>
    <definedName name="수________조">#REF!</definedName>
    <definedName name="수량" localSheetId="0">#REF!</definedName>
    <definedName name="수량">#REF!</definedName>
    <definedName name="수량집계표1">[18]내역서!#REF!</definedName>
    <definedName name="수목">#REF!</definedName>
    <definedName name="수종범위">#REF!</definedName>
    <definedName name="수중면정리및청소">#REF!</definedName>
    <definedName name="슈사하중">#REF!</definedName>
    <definedName name="슈활하중">#REF!</definedName>
    <definedName name="스페이셔_설치">#REF!</definedName>
    <definedName name="슬래브두께">#REF!</definedName>
    <definedName name="시10">#REF!</definedName>
    <definedName name="시11">#REF!</definedName>
    <definedName name="시12">#REF!</definedName>
    <definedName name="시13">#REF!</definedName>
    <definedName name="시14">#REF!</definedName>
    <definedName name="시15">#REF!</definedName>
    <definedName name="시16">#REF!</definedName>
    <definedName name="시17">#REF!</definedName>
    <definedName name="시18">#REF!</definedName>
    <definedName name="시19">#REF!</definedName>
    <definedName name="시20">#REF!</definedName>
    <definedName name="시8">#REF!</definedName>
    <definedName name="시9">#REF!</definedName>
    <definedName name="시동">#REF!</definedName>
    <definedName name="식재">#REF!</definedName>
    <definedName name="신축이음각도">#REF!</definedName>
    <definedName name="신축이음갯수">#REF!</definedName>
    <definedName name="신축장치">#REF!</definedName>
    <definedName name="씨">#REF!</definedName>
    <definedName name="씨발">#REF!</definedName>
    <definedName name="ㅇ">BlankMacro1</definedName>
    <definedName name="ㅇㄴㄹㄴㅇ" localSheetId="0" hidden="1">{#N/A,"수불부",FALSE,"사급자재수불서";#N/A,"수불부",FALSE,"사급자재수불서"}</definedName>
    <definedName name="ㅇㄴㄹㄹㄴㄹㄹ" hidden="1">{#N/A,#N/A,FALSE,"운반시간"}</definedName>
    <definedName name="ㅇㄴㄻㅎㅈㄷㅈㄷㄴ" localSheetId="0" hidden="1">{"'Sheet1'!$D$19","'Sheet1'!$B$22:$E$22"}</definedName>
    <definedName name="ㅇㄴㅁㄹㅇㄻㅇㄹㄴㅇ" localSheetId="0" hidden="1">{#N/A,"수불부",FALSE,"사급자재수불서";#N/A,"수불부",FALSE,"사급자재수불서"}</definedName>
    <definedName name="ㅇㄴㅇㄴㅇ" hidden="1">{#N/A,#N/A,FALSE,"조골재"}</definedName>
    <definedName name="ㅇㄶㄹㄷㄱㄹㅈ" localSheetId="0" hidden="1">{#N/A,"수불부",FALSE,"사급자재수불서";#N/A,"수불부",FALSE,"사급자재수불서"}</definedName>
    <definedName name="ㅇㄶㅁㄴㄱㄷ" localSheetId="0" hidden="1">{#N/A,"수불부",FALSE,"사급자재수불서";#N/A,"수불부",FALSE,"사급자재수불서"}</definedName>
    <definedName name="ㅇㄶㅁㄷㄱㄹㅈ" localSheetId="0" hidden="1">{#N/A,"수불부",FALSE,"사급자재수불서";#N/A,"수불부",FALSE,"사급자재수불서"}</definedName>
    <definedName name="ㅇㄹ" localSheetId="0" hidden="1">{#N/A,"수불부",FALSE,"사급자재수불서";#N/A,"수불부",FALSE,"사급자재수불서"}</definedName>
    <definedName name="ㅇㄹ">#REF!</definedName>
    <definedName name="ㅇㄹㄴ" localSheetId="0" hidden="1">{#N/A,"수불부",FALSE,"사급자재수불서";#N/A,"수불부",FALSE,"사급자재수불서"}</definedName>
    <definedName name="ㅇㄹㄴㅁㅎㅁㄴ" localSheetId="0" hidden="1">{#N/A,"수불부",FALSE,"사급자재수불서";#N/A,"수불부",FALSE,"사급자재수불서"}</definedName>
    <definedName name="ㅇㄹㄹㅇ" hidden="1">{#N/A,#N/A,FALSE,"2~8번"}</definedName>
    <definedName name="ㅇㄹㅇ" hidden="1">{#N/A,#N/A,FALSE,"운반시간"}</definedName>
    <definedName name="ㅇㄻ">#REF!</definedName>
    <definedName name="ㅇㄻㄴㅀ" localSheetId="0" hidden="1">{#N/A,"수불부",FALSE,"사급자재수불서";#N/A,"수불부",FALSE,"사급자재수불서"}</definedName>
    <definedName name="ㅇㅁㄴ">'[23]ABUT수량-A1'!$T$25</definedName>
    <definedName name="ㅇㅁㄶㄴㅇㅁㅀㅇㄴ" localSheetId="0" hidden="1">{#N/A,"수불부",FALSE,"사급자재수불서";#N/A,"수불부",FALSE,"사급자재수불서"}</definedName>
    <definedName name="ㅇㅇ" localSheetId="0" hidden="1">{#N/A,"수불부",FALSE,"사급자재수불서";#N/A,"수불부",FALSE,"사급자재수불서"}</definedName>
    <definedName name="ㅇㅇㅁ">BlankMacro1</definedName>
    <definedName name="ㅇㅇㅇㅇㅇㅇ" localSheetId="0" hidden="1">{#N/A,"수불부",FALSE,"사급자재수불서";#N/A,"수불부",FALSE,"사급자재수불서"}</definedName>
    <definedName name="ㅇㅎㅁㅇㅎㄴㅇㅁ" localSheetId="0" hidden="1">{#N/A,"수불부",FALSE,"사급자재수불서";#N/A,"수불부",FALSE,"사급자재수불서"}</definedName>
    <definedName name="아스콘2" hidden="1">#REF!</definedName>
    <definedName name="아스콘깨기" hidden="1">{#N/A,#N/A,FALSE,"골재소요량";#N/A,#N/A,FALSE,"골재소요량"}</definedName>
    <definedName name="아스콘수량">#REF!</definedName>
    <definedName name="아스팔트_페이버">#REF!</definedName>
    <definedName name="아스팔트디스트리뷰터">#REF!</definedName>
    <definedName name="안전A1219">#REF!</definedName>
    <definedName name="암1">#REF!</definedName>
    <definedName name="암거폭">#REF!</definedName>
    <definedName name="앞굽">#REF!</definedName>
    <definedName name="앵커간격">#REF!</definedName>
    <definedName name="앵커경사">#REF!</definedName>
    <definedName name="앵커반력">#REF!</definedName>
    <definedName name="앵커수평반력">#REF!</definedName>
    <definedName name="앵커안전율">#REF!</definedName>
    <definedName name="앵커체직경">#REF!</definedName>
    <definedName name="양수기_건설용펌프">#REF!</definedName>
    <definedName name="어랑너ㅣㄹㄴㅇ" localSheetId="0" hidden="1">{#N/A,"수불부",FALSE,"사급자재수불서";#N/A,"수불부",FALSE,"사급자재수불서"}</definedName>
    <definedName name="어ㅓㅓ" localSheetId="0" hidden="1">{#N/A,"수불부",FALSE,"사급자재수불서";#N/A,"수불부",FALSE,"사급자재수불서"}</definedName>
    <definedName name="에_어_호_스">#REF!</definedName>
    <definedName name="연장">#REF!</definedName>
    <definedName name="오">#REF!</definedName>
    <definedName name="오벽높이">#REF!</definedName>
    <definedName name="오수공">#REF!</definedName>
    <definedName name="오수공수량">#REF!</definedName>
    <definedName name="오수공수량집계표">#REF!</definedName>
    <definedName name="옥계1교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공">#REF!</definedName>
    <definedName name="옹벽공집계표">#REF!</definedName>
    <definedName name="옹벽부용수로">#REF!</definedName>
    <definedName name="옹벽부용수로2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왜이래">#REF!</definedName>
    <definedName name="외">#REF!</definedName>
    <definedName name="외벽">#REF!</definedName>
    <definedName name="용접기__교류">#REF!</definedName>
    <definedName name="용접식_이음">#REF!</definedName>
    <definedName name="우물통_굴착토사">#REF!</definedName>
    <definedName name="우물통굴착_리핑암">#REF!</definedName>
    <definedName name="우물통굴착_발파암">#REF!</definedName>
    <definedName name="우수공">#REF!</definedName>
    <definedName name="우수공수량집계표">#REF!</definedName>
    <definedName name="유기질">#REF!</definedName>
    <definedName name="육상면정리및청소">#REF!</definedName>
    <definedName name="응력증가계수">#REF!</definedName>
    <definedName name="이동" hidden="1">{#N/A,#N/A,FALSE,"조골재"}</definedName>
    <definedName name="이식">#REF!</definedName>
    <definedName name="이정" hidden="1">{#N/A,#N/A,FALSE,"2~8번"}</definedName>
    <definedName name="이형관" localSheetId="0">#REF!</definedName>
    <definedName name="이형관">[2]DATE!$B$24:$B$85</definedName>
    <definedName name="인장재직경">#REF!</definedName>
    <definedName name="일반부" hidden="1">{#N/A,#N/A,FALSE,"조골재"}</definedName>
    <definedName name="일위대가2">#REF!</definedName>
    <definedName name="일위목록4">#REF!</definedName>
    <definedName name="ㅈㄱ" hidden="1">{#N/A,#N/A,FALSE,"조골재"}</definedName>
    <definedName name="ㅈㄷ">BlankMacro1</definedName>
    <definedName name="ㅈㅈ" localSheetId="0" hidden="1">{#N/A,"수불부",FALSE,"사급자재수불서";#N/A,"수불부",FALSE,"사급자재수불서"}</definedName>
    <definedName name="ㅈㅈㅈ" localSheetId="0" hidden="1">{"'Sheet1'!$D$19","'Sheet1'!$B$22:$E$22"}</definedName>
    <definedName name="자재">#REF!</definedName>
    <definedName name="자재집계1">[18]내역서!#REF!</definedName>
    <definedName name="자재집계표">#REF!</definedName>
    <definedName name="장고개터널A1353">#REF!</definedName>
    <definedName name="장대">#REF!</definedName>
    <definedName name="장산교" localSheetId="0">#REF!</definedName>
    <definedName name="장산교">#REF!</definedName>
    <definedName name="재료비">#REF!</definedName>
    <definedName name="저비" localSheetId="0" hidden="1">{"'Sheet1'!$D$19","'Sheet1'!$B$22:$E$22"}</definedName>
    <definedName name="저판높이">#REF!</definedName>
    <definedName name="저판폭">#REF!</definedName>
    <definedName name="접속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정류기">#REF!</definedName>
    <definedName name="제동">#REF!</definedName>
    <definedName name="조영수">#REF!</definedName>
    <definedName name="조합페인트">#REF!</definedName>
    <definedName name="종">BlankMacro1</definedName>
    <definedName name="종날개벽단위수량">BlankMacro1</definedName>
    <definedName name="종단위">#REF!</definedName>
    <definedName name="종배수날개벽단위수량">BlankMacro1</definedName>
    <definedName name="좆도">#REF!</definedName>
    <definedName name="주변저항">#REF!</definedName>
    <definedName name="주영돈">BlankMacro1</definedName>
    <definedName name="중원1교A502">#REF!</definedName>
    <definedName name="중원대교A258">#REF!</definedName>
    <definedName name="지진D">#REF!</definedName>
    <definedName name="지진L">#REF!</definedName>
    <definedName name="직종">#REF!</definedName>
    <definedName name="진동_파일_햄머">#REF!</definedName>
    <definedName name="집계표1">#REF!</definedName>
    <definedName name="집계표2">#REF!</definedName>
    <definedName name="집계표3">#REF!</definedName>
    <definedName name="집계표4">#REF!</definedName>
    <definedName name="집계표5">#REF!</definedName>
    <definedName name="집수정" localSheetId="0">BlankMacro1</definedName>
    <definedName name="집수정">#REF!</definedName>
    <definedName name="집수정공">BlankMacro1</definedName>
    <definedName name="집수정수량">#REF!</definedName>
    <definedName name="차선도색중앙선수량">#REF!</definedName>
    <definedName name="차선도색직각주차수량">#REF!</definedName>
    <definedName name="차선도색집계">#REF!</definedName>
    <definedName name="차선도색평행주차수량">#REF!</definedName>
    <definedName name="차수벽높이">#REF!</definedName>
    <definedName name="차수벽두께">#REF!</definedName>
    <definedName name="착_암_기__주간">#REF!</definedName>
    <definedName name="처얼근">#REF!</definedName>
    <definedName name="천안토공_토공_List">#REF!</definedName>
    <definedName name="철근직경D13">#REF!</definedName>
    <definedName name="철근직경D16_25">#REF!</definedName>
    <definedName name="철근직경D29_35">#REF!</definedName>
    <definedName name="초_고_압_펌_프">#REF!</definedName>
    <definedName name="총괄횡배수현황">BlankMacro1</definedName>
    <definedName name="총괄횡배수현황1">BlankMacro1</definedName>
    <definedName name="총괄횡배수현황2">BlankMacro1</definedName>
    <definedName name="총수량">#REF!</definedName>
    <definedName name="총폭">#REF!</definedName>
    <definedName name="충격">#REF!</definedName>
    <definedName name="측구공">BlankMacro1</definedName>
    <definedName name="ㅋ" hidden="1">{#N/A,#N/A,FALSE,"조골재"}</definedName>
    <definedName name="ㅋ248">#REF!</definedName>
    <definedName name="ㅋㅋ" hidden="1">{#N/A,#N/A,FALSE,"조골재"}</definedName>
    <definedName name="칼라샌드블록수량">#REF!</definedName>
    <definedName name="코SKEW">#REF!</definedName>
    <definedName name="코사">#REF!</definedName>
    <definedName name="코핑B">#REF!</definedName>
    <definedName name="코핑길이">#REF!</definedName>
    <definedName name="코핑높이">#REF!</definedName>
    <definedName name="코핑상단">#REF!</definedName>
    <definedName name="코핑폭">#REF!</definedName>
    <definedName name="코핑하단">#REF!</definedName>
    <definedName name="코핑헌치">#REF!</definedName>
    <definedName name="콘크리트_구입">#REF!</definedName>
    <definedName name="콘크리트_생산">#REF!</definedName>
    <definedName name="콘크리트_진동기">#REF!</definedName>
    <definedName name="콘크리트_커트">#REF!</definedName>
    <definedName name="콘크리트_타설">#REF!</definedName>
    <definedName name="크____람____셸">#REF!</definedName>
    <definedName name="크____레____인">#REF!</definedName>
    <definedName name="크_레_인__트럭">#REF!</definedName>
    <definedName name="크레인__트럭">#REF!</definedName>
    <definedName name="크레인_트럭탑재형">#REF!</definedName>
    <definedName name="ㅌ" hidden="1">{#N/A,#N/A,FALSE,"2~8번"}</definedName>
    <definedName name="ㅌ1">#REF!</definedName>
    <definedName name="ㅌ2">#REF!</definedName>
    <definedName name="타이어_롤러">#REF!</definedName>
    <definedName name="탄성고무받침">#REF!</definedName>
    <definedName name="탠덤_로울러">#REF!</definedName>
    <definedName name="터파기">#REF!</definedName>
    <definedName name="터파기리핑">#REF!</definedName>
    <definedName name="터파기발파암">#REF!</definedName>
    <definedName name="터파기토사">#REF!</definedName>
    <definedName name="템플리트모듈1">BLCH</definedName>
    <definedName name="템플리트모듈2">BLCH</definedName>
    <definedName name="템플리트모듈3">BLCH</definedName>
    <definedName name="템플리트모듈4">BLCH</definedName>
    <definedName name="템플리트모듈5">BLCH</definedName>
    <definedName name="템플리트모듈6">BLCH</definedName>
    <definedName name="토공A25">#REF!</definedName>
    <definedName name="트렉트_및_트레일러">#REF!</definedName>
    <definedName name="ㅍ" localSheetId="0" hidden="1">{#N/A,"수불부",FALSE,"사급자재수불서";#N/A,"수불부",FALSE,"사급자재수불서"}</definedName>
    <definedName name="파일길이">#REF!</definedName>
    <definedName name="파일종갯수">#REF!</definedName>
    <definedName name="파일횡갯수">#REF!</definedName>
    <definedName name="페이브먼트_브레카">#REF!</definedName>
    <definedName name="평균터파기고">BlankMacro1</definedName>
    <definedName name="포">BlankMacro1</definedName>
    <definedName name="포장공">#REF!</definedName>
    <definedName name="포장공A985">#REF!</definedName>
    <definedName name="포장공수량집계표">#REF!</definedName>
    <definedName name="포장깨기현황">'[24]ABUT수량-A1'!$T$25</definedName>
    <definedName name="폭">#REF!</definedName>
    <definedName name="표지" localSheetId="0" hidden="1">#REF!</definedName>
    <definedName name="표지병설치">BlankMacro1</definedName>
    <definedName name="품">#REF!</definedName>
    <definedName name="풍하중모멘트">#REF!</definedName>
    <definedName name="프랜트전공">#REF!</definedName>
    <definedName name="프린터">#REF!</definedName>
    <definedName name="피복">#REF!</definedName>
    <definedName name="피어지름">#REF!</definedName>
    <definedName name="ㅎ">BlankMacro1</definedName>
    <definedName name="ㅎ384">#REF!</definedName>
    <definedName name="ㅎ5" hidden="1">{#N/A,#N/A,FALSE,"골재소요량";#N/A,#N/A,FALSE,"골재소요량"}</definedName>
    <definedName name="ㅎㄴㅁㄹㅇㄹㄴ" localSheetId="0" hidden="1">{#N/A,"수불부",FALSE,"사급자재수불서";#N/A,"수불부",FALSE,"사급자재수불서"}</definedName>
    <definedName name="ㅎㅀㄹ" hidden="1">{#N/A,#N/A,FALSE,"운반시간"}</definedName>
    <definedName name="ㅎㅎ">#REF!</definedName>
    <definedName name="하부슬라브">#REF!</definedName>
    <definedName name="학산P2">BlankMacro1</definedName>
    <definedName name="한">BlankMacro1</definedName>
    <definedName name="합판거푸집">#REF!</definedName>
    <definedName name="항타길이_경사">#REF!</definedName>
    <definedName name="항타길이_수직">#REF!</definedName>
    <definedName name="해">BlankMacro1</definedName>
    <definedName name="해룡">BlankMacro1</definedName>
    <definedName name="행">'[9]ABUT수량-A1'!$T$25</definedName>
    <definedName name="허용응력">#REF!</definedName>
    <definedName name="허용응력계수">#REF!</definedName>
    <definedName name="허용응력증가계수">#REF!</definedName>
    <definedName name="헌치1">#REF!</definedName>
    <definedName name="헌치2">#REF!</definedName>
    <definedName name="헌치H">#REF!</definedName>
    <definedName name="헌치V">#REF!</definedName>
    <definedName name="형상" localSheetId="0">#REF!</definedName>
    <definedName name="형상">[2]DATE!$D$24:$D$85</definedName>
    <definedName name="홈통받이수량">#REF!</definedName>
    <definedName name="홓" hidden="1">{#N/A,#N/A,FALSE,"조골재"}</definedName>
    <definedName name="활하중재하시풍하중">#REF!</definedName>
    <definedName name="횡면벽2">BlankMacro1</definedName>
    <definedName name="횡배수관집계본선">BlankMacro1</definedName>
    <definedName name="횡현황본선">BlankMacro1</definedName>
    <definedName name="횡현황부체">BlankMacro1</definedName>
    <definedName name="ㅏㅏㅏㅏ">'[25]ABUT수량-A1'!$T$25</definedName>
    <definedName name="ㅏㅓ" hidden="1">{#N/A,#N/A,FALSE,"골재소요량";#N/A,#N/A,FALSE,"골재소요량"}</definedName>
    <definedName name="ㅏㅓㅏ" hidden="1">{#N/A,#N/A,FALSE,"단가표지"}</definedName>
    <definedName name="ㅏㅓㅏㅓ" hidden="1">{#N/A,#N/A,FALSE,"2~8번"}</definedName>
    <definedName name="ㅐ55">#REF!</definedName>
    <definedName name="ㅐㅐㅐ" localSheetId="0">#REF!</definedName>
    <definedName name="ㅐㅐㅐ">'[10]ABUT수량-A1'!$T$25</definedName>
    <definedName name="ㅑ1262">#REF!</definedName>
    <definedName name="ㅓ39">#REF!</definedName>
    <definedName name="ㅓ7" hidden="1">{#N/A,#N/A,FALSE,"단가표지"}</definedName>
    <definedName name="ㅓ8">#REF!</definedName>
    <definedName name="ㅓㄴㅇ러" hidden="1">{#N/A,#N/A,FALSE,"골재소요량";#N/A,#N/A,FALSE,"골재소요량"}</definedName>
    <definedName name="ㅓㅏ" hidden="1">{#N/A,#N/A,FALSE,"골재소요량";#N/A,#N/A,FALSE,"골재소요량"}</definedName>
    <definedName name="ㅓㅏㅓ" hidden="1">{#N/A,#N/A,FALSE,"조골재"}</definedName>
    <definedName name="ㅓㅓㅗ" hidden="1">{#N/A,#N/A,FALSE,"조골재"}</definedName>
    <definedName name="ㅓㅗ" localSheetId="0" hidden="1">{#N/A,"수불부",FALSE,"사급자재수불서";#N/A,"수불부",FALSE,"사급자재수불서"}</definedName>
    <definedName name="ㅓㅗㅓ" hidden="1">{#N/A,#N/A,FALSE,"2~8번"}</definedName>
    <definedName name="ㅓㅗㅓㅓㅗ" localSheetId="0" hidden="1">{#N/A,"수불부",FALSE,"사급자재수불서";#N/A,"수불부",FALSE,"사급자재수불서"}</definedName>
    <definedName name="ㅔㅐㅔ" localSheetId="0" hidden="1">{#N/A,"수불부",FALSE,"사급자재수불서";#N/A,"수불부",FALSE,"사급자재수불서"}</definedName>
    <definedName name="ㅕ">BlankMacro1</definedName>
    <definedName name="ㅗ">#REF!</definedName>
    <definedName name="ㅗㅎㅇㅁㄹㅇㅎ" localSheetId="0" hidden="1">{#N/A,"수불부",FALSE,"사급자재수불서";#N/A,"수불부",FALSE,"사급자재수불서"}</definedName>
    <definedName name="ㅗ호" hidden="1">{#N/A,#N/A,FALSE,"조골재"}</definedName>
    <definedName name="ㅗㅓ" hidden="1">{#N/A,#N/A,FALSE,"조골재"}</definedName>
    <definedName name="ㅗㅓㅗ" hidden="1">{#N/A,#N/A,FALSE,"골재소요량";#N/A,#N/A,FALSE,"골재소요량"}</definedName>
    <definedName name="ㅘㅓ" hidden="1">{#N/A,#N/A,FALSE,"운반시간"}</definedName>
    <definedName name="ㅛ">BlankMacro1</definedName>
    <definedName name="ㅜ1">#REF!</definedName>
    <definedName name="ㅠ">BlankMacro1</definedName>
    <definedName name="ㅠ239">#REF!</definedName>
    <definedName name="ㅠ뮤ㅐ" hidden="1">#REF!</definedName>
    <definedName name="ㅡㅡ" localSheetId="0">{"'Sheet1'!$D$19","'Sheet1'!$B$22:$E$22"}</definedName>
    <definedName name="ㅣ" hidden="1">#REF!</definedName>
    <definedName name="ㅣ35">#REF!</definedName>
    <definedName name="ㅣㅏㅓ" hidden="1">{#N/A,#N/A,FALSE,"운반시간"}</definedName>
    <definedName name="ㅣㅣㅣ" hidden="1">#REF!</definedName>
    <definedName name="ㅣㅣㅣㅣ">'[26]ABUT수량-A1'!$T$25</definedName>
    <definedName name="ㅣㅣㅣㅣㅣ" hidden="1">#REF!</definedName>
    <definedName name="ㅣㅣㅣㅣㅣㅣ" hidden="1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5" i="73" l="1"/>
  <c r="R15" i="73" s="1"/>
  <c r="K14" i="73"/>
  <c r="R14" i="73" s="1"/>
  <c r="E5" i="72" l="1"/>
  <c r="E4" i="72"/>
  <c r="K3" i="72"/>
  <c r="J2" i="72"/>
  <c r="H3" i="71"/>
  <c r="G2" i="71"/>
  <c r="Z21" i="68" s="1"/>
  <c r="H3" i="70"/>
  <c r="G2" i="70"/>
  <c r="H3" i="69"/>
  <c r="G2" i="69"/>
  <c r="L31" i="68"/>
  <c r="J31" i="68"/>
  <c r="L30" i="68"/>
  <c r="J30" i="68"/>
  <c r="G30" i="68"/>
  <c r="H30" i="68" s="1"/>
  <c r="E30" i="68"/>
  <c r="L29" i="68"/>
  <c r="H29" i="68"/>
  <c r="K28" i="68"/>
  <c r="L28" i="68" s="1"/>
  <c r="J28" i="68"/>
  <c r="H28" i="68"/>
  <c r="N26" i="68"/>
  <c r="L24" i="68"/>
  <c r="J24" i="68"/>
  <c r="L23" i="68"/>
  <c r="J23" i="68"/>
  <c r="G23" i="68"/>
  <c r="H23" i="68" s="1"/>
  <c r="L22" i="68"/>
  <c r="H22" i="68"/>
  <c r="K21" i="68"/>
  <c r="L21" i="68" s="1"/>
  <c r="L25" i="68" s="1"/>
  <c r="H6" i="67" s="1"/>
  <c r="J21" i="68"/>
  <c r="H21" i="68"/>
  <c r="N19" i="68"/>
  <c r="L17" i="68"/>
  <c r="J17" i="68"/>
  <c r="L16" i="68"/>
  <c r="J16" i="68"/>
  <c r="G16" i="68"/>
  <c r="H16" i="68" s="1"/>
  <c r="E16" i="68"/>
  <c r="L15" i="68"/>
  <c r="H15" i="68"/>
  <c r="K14" i="68"/>
  <c r="L14" i="68" s="1"/>
  <c r="J14" i="68"/>
  <c r="H14" i="68"/>
  <c r="E14" i="68"/>
  <c r="N12" i="68"/>
  <c r="L10" i="68"/>
  <c r="J10" i="68"/>
  <c r="L9" i="68"/>
  <c r="J9" i="68"/>
  <c r="G9" i="68"/>
  <c r="H9" i="68" s="1"/>
  <c r="E9" i="68"/>
  <c r="L8" i="68"/>
  <c r="H8" i="68"/>
  <c r="K7" i="68"/>
  <c r="L7" i="68" s="1"/>
  <c r="J7" i="68"/>
  <c r="H7" i="68"/>
  <c r="N5" i="68"/>
  <c r="Z4" i="68"/>
  <c r="N2" i="68"/>
  <c r="J7" i="67"/>
  <c r="J6" i="67"/>
  <c r="J5" i="67"/>
  <c r="J4" i="67"/>
  <c r="K3" i="67"/>
  <c r="J2" i="67"/>
  <c r="Y577" i="65" s="1"/>
  <c r="F13" i="66"/>
  <c r="F12" i="66"/>
  <c r="F11" i="66"/>
  <c r="D7" i="66"/>
  <c r="G7" i="66" s="1"/>
  <c r="D6" i="66"/>
  <c r="G6" i="66" s="1"/>
  <c r="I2" i="66"/>
  <c r="AE577" i="65"/>
  <c r="X577" i="65"/>
  <c r="H577" i="65"/>
  <c r="AD573" i="65"/>
  <c r="H573" i="65" s="1"/>
  <c r="X573" i="65"/>
  <c r="K573" i="65"/>
  <c r="I573" i="65" s="1"/>
  <c r="AD571" i="65"/>
  <c r="X571" i="65"/>
  <c r="K571" i="65"/>
  <c r="I571" i="65"/>
  <c r="H571" i="65"/>
  <c r="AD564" i="65"/>
  <c r="H564" i="65" s="1"/>
  <c r="AB564" i="65"/>
  <c r="X564" i="65"/>
  <c r="J564" i="65"/>
  <c r="I564" i="65"/>
  <c r="AB559" i="65"/>
  <c r="B559" i="65"/>
  <c r="G555" i="65"/>
  <c r="E555" i="65"/>
  <c r="D555" i="65"/>
  <c r="AE547" i="65"/>
  <c r="H547" i="65" s="1"/>
  <c r="X547" i="65"/>
  <c r="AD543" i="65"/>
  <c r="H543" i="65" s="1"/>
  <c r="X543" i="65"/>
  <c r="K543" i="65"/>
  <c r="I543" i="65"/>
  <c r="AD541" i="65"/>
  <c r="H541" i="65" s="1"/>
  <c r="X541" i="65"/>
  <c r="K541" i="65"/>
  <c r="I541" i="65"/>
  <c r="AE534" i="65"/>
  <c r="X534" i="65"/>
  <c r="H534" i="65"/>
  <c r="AD530" i="65"/>
  <c r="X530" i="65"/>
  <c r="K530" i="65"/>
  <c r="I530" i="65" s="1"/>
  <c r="H530" i="65"/>
  <c r="F530" i="65" s="1"/>
  <c r="AD528" i="65"/>
  <c r="X528" i="65"/>
  <c r="K528" i="65"/>
  <c r="I528" i="65"/>
  <c r="H528" i="65"/>
  <c r="F528" i="65" s="1"/>
  <c r="X521" i="65"/>
  <c r="J521" i="65"/>
  <c r="I521" i="65"/>
  <c r="X514" i="65"/>
  <c r="J514" i="65"/>
  <c r="I514" i="65"/>
  <c r="AB509" i="65"/>
  <c r="B509" i="65"/>
  <c r="G505" i="65"/>
  <c r="E505" i="65"/>
  <c r="D505" i="65"/>
  <c r="AC465" i="65"/>
  <c r="X465" i="65"/>
  <c r="K465" i="65"/>
  <c r="I465" i="65"/>
  <c r="H465" i="65"/>
  <c r="F465" i="65" s="1"/>
  <c r="F468" i="65" s="1"/>
  <c r="F471" i="65" s="1"/>
  <c r="F504" i="65" s="1"/>
  <c r="E465" i="65"/>
  <c r="E468" i="65" s="1"/>
  <c r="E471" i="65" s="1"/>
  <c r="E504" i="65" s="1"/>
  <c r="D465" i="65"/>
  <c r="D468" i="65" s="1"/>
  <c r="G455" i="65"/>
  <c r="AE428" i="65"/>
  <c r="X428" i="65"/>
  <c r="K428" i="65"/>
  <c r="I428" i="65"/>
  <c r="H428" i="65"/>
  <c r="AG421" i="65"/>
  <c r="H421" i="65" s="1"/>
  <c r="X421" i="65"/>
  <c r="J421" i="65"/>
  <c r="I421" i="65" s="1"/>
  <c r="X419" i="65"/>
  <c r="J419" i="65"/>
  <c r="I419" i="65" s="1"/>
  <c r="AG417" i="65"/>
  <c r="H417" i="65" s="1"/>
  <c r="AE417" i="65"/>
  <c r="X417" i="65"/>
  <c r="J417" i="65"/>
  <c r="I417" i="65"/>
  <c r="AB412" i="65"/>
  <c r="AG419" i="65" s="1"/>
  <c r="H419" i="65" s="1"/>
  <c r="B412" i="65"/>
  <c r="G405" i="65"/>
  <c r="X375" i="65"/>
  <c r="X373" i="65"/>
  <c r="X371" i="65"/>
  <c r="AB366" i="65"/>
  <c r="AJ368" i="65" s="1"/>
  <c r="B366" i="65"/>
  <c r="AB364" i="65"/>
  <c r="AH368" i="65" s="1"/>
  <c r="B364" i="65"/>
  <c r="AL362" i="65"/>
  <c r="AF362" i="65"/>
  <c r="AD368" i="65" s="1"/>
  <c r="AB362" i="65"/>
  <c r="G355" i="65"/>
  <c r="X327" i="65"/>
  <c r="K327" i="65"/>
  <c r="I327" i="65" s="1"/>
  <c r="AH321" i="65"/>
  <c r="AB321" i="65"/>
  <c r="AJ323" i="65" s="1"/>
  <c r="AJ319" i="65"/>
  <c r="AF319" i="65"/>
  <c r="AH323" i="65" s="1"/>
  <c r="AB319" i="65"/>
  <c r="AF323" i="65" s="1"/>
  <c r="B319" i="65"/>
  <c r="G305" i="65"/>
  <c r="X277" i="65"/>
  <c r="K277" i="65"/>
  <c r="I277" i="65" s="1"/>
  <c r="AH271" i="65"/>
  <c r="AB275" i="65" s="1"/>
  <c r="AB271" i="65"/>
  <c r="AJ273" i="65" s="1"/>
  <c r="B271" i="65"/>
  <c r="AJ269" i="65"/>
  <c r="AB273" i="65" s="1"/>
  <c r="AF269" i="65"/>
  <c r="AB269" i="65"/>
  <c r="AF273" i="65" s="1"/>
  <c r="B269" i="65"/>
  <c r="G255" i="65"/>
  <c r="X227" i="65"/>
  <c r="K227" i="65"/>
  <c r="I227" i="65"/>
  <c r="AH221" i="65"/>
  <c r="AB225" i="65" s="1"/>
  <c r="AB221" i="65"/>
  <c r="AJ223" i="65" s="1"/>
  <c r="AJ219" i="65"/>
  <c r="AB223" i="65" s="1"/>
  <c r="AF219" i="65"/>
  <c r="AB219" i="65"/>
  <c r="AF223" i="65" s="1"/>
  <c r="B219" i="65"/>
  <c r="G205" i="65"/>
  <c r="X177" i="65"/>
  <c r="K177" i="65"/>
  <c r="I177" i="65" s="1"/>
  <c r="AH171" i="65"/>
  <c r="AB171" i="65"/>
  <c r="AJ173" i="65" s="1"/>
  <c r="AJ169" i="65"/>
  <c r="AB173" i="65" s="1"/>
  <c r="AF169" i="65"/>
  <c r="AB169" i="65"/>
  <c r="AF173" i="65" s="1"/>
  <c r="B169" i="65"/>
  <c r="G155" i="65"/>
  <c r="X99" i="65"/>
  <c r="X97" i="65"/>
  <c r="X95" i="65"/>
  <c r="X86" i="65"/>
  <c r="X84" i="65"/>
  <c r="X82" i="65"/>
  <c r="X74" i="65"/>
  <c r="K74" i="65"/>
  <c r="I74" i="65" s="1"/>
  <c r="X72" i="65"/>
  <c r="K72" i="65"/>
  <c r="I72" i="65"/>
  <c r="AB65" i="65"/>
  <c r="AB67" i="65" s="1"/>
  <c r="B65" i="65"/>
  <c r="AB63" i="65"/>
  <c r="G55" i="65"/>
  <c r="X17" i="65"/>
  <c r="K17" i="65"/>
  <c r="I17" i="65"/>
  <c r="AB12" i="65"/>
  <c r="B12" i="65"/>
  <c r="G5" i="65"/>
  <c r="Y4" i="65"/>
  <c r="G2" i="65"/>
  <c r="J14" i="64"/>
  <c r="G14" i="64"/>
  <c r="J36" i="63" s="1"/>
  <c r="K36" i="63" s="1"/>
  <c r="F14" i="64"/>
  <c r="H36" i="63" s="1"/>
  <c r="J13" i="64"/>
  <c r="G13" i="64"/>
  <c r="J35" i="63" s="1"/>
  <c r="K35" i="63" s="1"/>
  <c r="F13" i="64"/>
  <c r="H35" i="63" s="1"/>
  <c r="J12" i="64"/>
  <c r="J11" i="64"/>
  <c r="J10" i="64"/>
  <c r="J9" i="64"/>
  <c r="J8" i="64"/>
  <c r="J7" i="64"/>
  <c r="J6" i="64"/>
  <c r="J5" i="64"/>
  <c r="J4" i="64"/>
  <c r="K3" i="64"/>
  <c r="J2" i="64"/>
  <c r="P34" i="63"/>
  <c r="P31" i="63"/>
  <c r="P29" i="63"/>
  <c r="L28" i="63"/>
  <c r="M28" i="63" s="1"/>
  <c r="J28" i="63"/>
  <c r="K28" i="63" s="1"/>
  <c r="H28" i="63"/>
  <c r="I28" i="63" s="1"/>
  <c r="F28" i="63"/>
  <c r="L27" i="63"/>
  <c r="M27" i="63" s="1"/>
  <c r="M26" i="63" s="1"/>
  <c r="J27" i="63"/>
  <c r="K27" i="63" s="1"/>
  <c r="K26" i="63" s="1"/>
  <c r="H27" i="63"/>
  <c r="I27" i="63" s="1"/>
  <c r="P26" i="63"/>
  <c r="P25" i="63"/>
  <c r="P16" i="63"/>
  <c r="P11" i="63"/>
  <c r="P9" i="63"/>
  <c r="P7" i="63"/>
  <c r="P6" i="63"/>
  <c r="P5" i="63"/>
  <c r="AD4" i="63"/>
  <c r="P2" i="63"/>
  <c r="L10" i="62"/>
  <c r="L11" i="62" s="1"/>
  <c r="J10" i="62"/>
  <c r="J11" i="62" s="1"/>
  <c r="Q3" i="62"/>
  <c r="H2" i="62"/>
  <c r="C39" i="17"/>
  <c r="C38" i="17"/>
  <c r="F543" i="65" l="1"/>
  <c r="E543" i="65"/>
  <c r="D543" i="65"/>
  <c r="C543" i="65" s="1"/>
  <c r="B543" i="65" s="1"/>
  <c r="F541" i="65"/>
  <c r="E541" i="65"/>
  <c r="D541" i="65"/>
  <c r="B465" i="65"/>
  <c r="G28" i="63"/>
  <c r="AE421" i="65"/>
  <c r="E23" i="68"/>
  <c r="B221" i="65"/>
  <c r="Z323" i="65"/>
  <c r="D530" i="65"/>
  <c r="E7" i="68"/>
  <c r="AE419" i="65"/>
  <c r="E530" i="65"/>
  <c r="F27" i="63"/>
  <c r="D528" i="65"/>
  <c r="E21" i="68"/>
  <c r="E528" i="65"/>
  <c r="E28" i="68"/>
  <c r="C465" i="65"/>
  <c r="Z28" i="68"/>
  <c r="K5" i="67"/>
  <c r="K4" i="67"/>
  <c r="K7" i="67"/>
  <c r="K6" i="67"/>
  <c r="Y571" i="65"/>
  <c r="J12" i="66"/>
  <c r="J11" i="66"/>
  <c r="J7" i="66"/>
  <c r="J6" i="66"/>
  <c r="Y573" i="65"/>
  <c r="Z30" i="68"/>
  <c r="Z23" i="68"/>
  <c r="Z16" i="68"/>
  <c r="AD32" i="63"/>
  <c r="AD14" i="63"/>
  <c r="AD8" i="63"/>
  <c r="AD30" i="63"/>
  <c r="AD13" i="63"/>
  <c r="AD17" i="63"/>
  <c r="AD15" i="63"/>
  <c r="AD12" i="63"/>
  <c r="AD10" i="63"/>
  <c r="Y564" i="65"/>
  <c r="J13" i="66"/>
  <c r="AD28" i="63"/>
  <c r="AD27" i="63"/>
  <c r="Z7" i="68"/>
  <c r="Z14" i="68"/>
  <c r="K14" i="64"/>
  <c r="K13" i="64"/>
  <c r="K12" i="64"/>
  <c r="K11" i="64"/>
  <c r="K10" i="64"/>
  <c r="K9" i="64"/>
  <c r="Y543" i="65"/>
  <c r="Y541" i="65"/>
  <c r="Y530" i="65"/>
  <c r="Y528" i="65"/>
  <c r="Y465" i="65"/>
  <c r="Y428" i="65"/>
  <c r="Y327" i="65"/>
  <c r="Y277" i="65"/>
  <c r="Y227" i="65"/>
  <c r="Y177" i="65"/>
  <c r="Y74" i="65"/>
  <c r="Y72" i="65"/>
  <c r="Y17" i="65"/>
  <c r="Z9" i="68"/>
  <c r="Y521" i="65"/>
  <c r="Y514" i="65"/>
  <c r="Y421" i="65"/>
  <c r="Y419" i="65"/>
  <c r="Y417" i="65"/>
  <c r="Y375" i="65"/>
  <c r="Y373" i="65"/>
  <c r="Y371" i="65"/>
  <c r="AD35" i="63"/>
  <c r="AD36" i="63"/>
  <c r="Q8" i="62"/>
  <c r="Q6" i="62"/>
  <c r="Q5" i="62"/>
  <c r="Q7" i="62"/>
  <c r="Q4" i="62"/>
  <c r="G31" i="68"/>
  <c r="F30" i="68"/>
  <c r="L32" i="68"/>
  <c r="H7" i="67" s="1"/>
  <c r="L86" i="65" s="1"/>
  <c r="I86" i="65" s="1"/>
  <c r="F28" i="68"/>
  <c r="G24" i="68"/>
  <c r="F23" i="68"/>
  <c r="L577" i="65"/>
  <c r="F577" i="65" s="1"/>
  <c r="F579" i="65" s="1"/>
  <c r="L534" i="65"/>
  <c r="F534" i="65" s="1"/>
  <c r="F536" i="65" s="1"/>
  <c r="L547" i="65"/>
  <c r="F547" i="65" s="1"/>
  <c r="F549" i="65" s="1"/>
  <c r="F21" i="68"/>
  <c r="F16" i="68"/>
  <c r="G17" i="68"/>
  <c r="L18" i="68"/>
  <c r="H5" i="67" s="1"/>
  <c r="L99" i="65" s="1"/>
  <c r="I99" i="65" s="1"/>
  <c r="F14" i="68"/>
  <c r="F9" i="68"/>
  <c r="G10" i="68"/>
  <c r="L11" i="68"/>
  <c r="H4" i="67" s="1"/>
  <c r="L375" i="65" s="1"/>
  <c r="I375" i="65" s="1"/>
  <c r="F7" i="68"/>
  <c r="Y547" i="65"/>
  <c r="Y82" i="65"/>
  <c r="Y534" i="65"/>
  <c r="Y84" i="65"/>
  <c r="Y86" i="65"/>
  <c r="Y95" i="65"/>
  <c r="Y97" i="65"/>
  <c r="Y99" i="65"/>
  <c r="I15" i="68"/>
  <c r="I22" i="68"/>
  <c r="I8" i="68"/>
  <c r="I29" i="68"/>
  <c r="Z22" i="68"/>
  <c r="Z29" i="68"/>
  <c r="Z8" i="68"/>
  <c r="Z15" i="68"/>
  <c r="F573" i="65"/>
  <c r="D573" i="65"/>
  <c r="E573" i="65"/>
  <c r="F571" i="65"/>
  <c r="D571" i="65"/>
  <c r="E571" i="65"/>
  <c r="D564" i="65"/>
  <c r="E564" i="65"/>
  <c r="E566" i="65" s="1"/>
  <c r="F564" i="65"/>
  <c r="F566" i="65" s="1"/>
  <c r="AB514" i="65"/>
  <c r="AD514" i="65"/>
  <c r="H514" i="65" s="1"/>
  <c r="AB521" i="65"/>
  <c r="AD521" i="65"/>
  <c r="H521" i="65" s="1"/>
  <c r="H12" i="64"/>
  <c r="L32" i="63" s="1"/>
  <c r="M32" i="63" s="1"/>
  <c r="M31" i="63" s="1"/>
  <c r="F455" i="65"/>
  <c r="G12" i="64"/>
  <c r="J32" i="63" s="1"/>
  <c r="K32" i="63" s="1"/>
  <c r="K31" i="63" s="1"/>
  <c r="E455" i="65"/>
  <c r="D471" i="65"/>
  <c r="C468" i="65"/>
  <c r="D428" i="65"/>
  <c r="E428" i="65"/>
  <c r="E430" i="65" s="1"/>
  <c r="F428" i="65"/>
  <c r="F430" i="65" s="1"/>
  <c r="F421" i="65"/>
  <c r="E421" i="65"/>
  <c r="D421" i="65"/>
  <c r="D419" i="65"/>
  <c r="E419" i="65"/>
  <c r="F419" i="65"/>
  <c r="D417" i="65"/>
  <c r="E417" i="65"/>
  <c r="F417" i="65"/>
  <c r="F423" i="65" s="1"/>
  <c r="F433" i="65" s="1"/>
  <c r="F454" i="65" s="1"/>
  <c r="AF368" i="65"/>
  <c r="B362" i="65"/>
  <c r="AL368" i="65"/>
  <c r="AB368" i="65"/>
  <c r="B321" i="65"/>
  <c r="AB325" i="65"/>
  <c r="AB323" i="65"/>
  <c r="AM323" i="65"/>
  <c r="AM273" i="65"/>
  <c r="AH273" i="65"/>
  <c r="Z273" i="65"/>
  <c r="Z223" i="65"/>
  <c r="AH223" i="65"/>
  <c r="AM223" i="65"/>
  <c r="B171" i="65"/>
  <c r="AB175" i="65"/>
  <c r="Z173" i="65"/>
  <c r="AM173" i="65"/>
  <c r="AH173" i="65"/>
  <c r="AD67" i="65"/>
  <c r="AB72" i="65"/>
  <c r="AD72" i="65"/>
  <c r="H72" i="65" s="1"/>
  <c r="AB74" i="65"/>
  <c r="AD74" i="65"/>
  <c r="H74" i="65" s="1"/>
  <c r="B63" i="65"/>
  <c r="Z67" i="65"/>
  <c r="AC17" i="65"/>
  <c r="H17" i="65" s="1"/>
  <c r="AA17" i="65"/>
  <c r="K7" i="64"/>
  <c r="K6" i="64"/>
  <c r="K4" i="64"/>
  <c r="K8" i="64"/>
  <c r="K5" i="64"/>
  <c r="I36" i="63"/>
  <c r="I35" i="63"/>
  <c r="I26" i="63"/>
  <c r="G27" i="63"/>
  <c r="G26" i="63" s="1"/>
  <c r="L12" i="62"/>
  <c r="L13" i="62" s="1"/>
  <c r="J12" i="62"/>
  <c r="J13" i="62"/>
  <c r="K34" i="63"/>
  <c r="F7" i="62" s="1"/>
  <c r="D4" i="14"/>
  <c r="D6" i="14"/>
  <c r="C6" i="14" s="1"/>
  <c r="D7" i="14"/>
  <c r="C7" i="14" s="1"/>
  <c r="D8" i="14"/>
  <c r="C8" i="14" s="1"/>
  <c r="D9" i="14"/>
  <c r="C9" i="14" s="1"/>
  <c r="D10" i="14"/>
  <c r="C10" i="14" s="1"/>
  <c r="D11" i="14"/>
  <c r="C11" i="14" s="1"/>
  <c r="D14" i="14"/>
  <c r="C14" i="14" s="1"/>
  <c r="D16" i="14"/>
  <c r="C16" i="14" s="1"/>
  <c r="D17" i="14"/>
  <c r="C17" i="14" s="1"/>
  <c r="D18" i="14"/>
  <c r="C18" i="14" s="1"/>
  <c r="D20" i="14"/>
  <c r="C20" i="14" s="1"/>
  <c r="D24" i="14"/>
  <c r="D33" i="14"/>
  <c r="C35" i="14"/>
  <c r="D35" i="14"/>
  <c r="E35" i="14"/>
  <c r="F35" i="14"/>
  <c r="G35" i="14"/>
  <c r="H35" i="14"/>
  <c r="I35" i="14"/>
  <c r="J35" i="14"/>
  <c r="D52" i="14"/>
  <c r="D75" i="14"/>
  <c r="F583" i="65" l="1"/>
  <c r="E423" i="65"/>
  <c r="E433" i="65" s="1"/>
  <c r="E454" i="65" s="1"/>
  <c r="C528" i="65"/>
  <c r="B528" i="65" s="1"/>
  <c r="C541" i="65"/>
  <c r="B541" i="65" s="1"/>
  <c r="C421" i="65"/>
  <c r="B421" i="65" s="1"/>
  <c r="C530" i="65"/>
  <c r="B530" i="65" s="1"/>
  <c r="H31" i="68"/>
  <c r="E31" i="68"/>
  <c r="H24" i="68"/>
  <c r="E24" i="68"/>
  <c r="H17" i="68"/>
  <c r="E17" i="68"/>
  <c r="H10" i="68"/>
  <c r="E10" i="68"/>
  <c r="J15" i="68"/>
  <c r="E15" i="68"/>
  <c r="J22" i="68"/>
  <c r="E22" i="68"/>
  <c r="J8" i="68"/>
  <c r="E8" i="68"/>
  <c r="J29" i="68"/>
  <c r="E29" i="68"/>
  <c r="C571" i="65"/>
  <c r="B571" i="65" s="1"/>
  <c r="D566" i="65"/>
  <c r="C564" i="65"/>
  <c r="B564" i="65" s="1"/>
  <c r="D514" i="65"/>
  <c r="E514" i="65"/>
  <c r="E516" i="65" s="1"/>
  <c r="F514" i="65"/>
  <c r="F516" i="65" s="1"/>
  <c r="D521" i="65"/>
  <c r="E521" i="65"/>
  <c r="E523" i="65" s="1"/>
  <c r="F521" i="65"/>
  <c r="F523" i="65" s="1"/>
  <c r="D504" i="65"/>
  <c r="C471" i="65"/>
  <c r="D430" i="65"/>
  <c r="C430" i="65" s="1"/>
  <c r="C428" i="65"/>
  <c r="B428" i="65" s="1"/>
  <c r="C417" i="65"/>
  <c r="B417" i="65" s="1"/>
  <c r="D423" i="65"/>
  <c r="G11" i="64"/>
  <c r="J30" i="63" s="1"/>
  <c r="K30" i="63" s="1"/>
  <c r="K29" i="63" s="1"/>
  <c r="K25" i="63" s="1"/>
  <c r="F6" i="62" s="1"/>
  <c r="E405" i="65"/>
  <c r="H11" i="64"/>
  <c r="L30" i="63" s="1"/>
  <c r="M30" i="63" s="1"/>
  <c r="M29" i="63" s="1"/>
  <c r="M25" i="63" s="1"/>
  <c r="G6" i="62" s="1"/>
  <c r="F405" i="65"/>
  <c r="AC371" i="65"/>
  <c r="H371" i="65" s="1"/>
  <c r="AC375" i="65"/>
  <c r="H375" i="65" s="1"/>
  <c r="B368" i="65"/>
  <c r="AA371" i="65"/>
  <c r="AA375" i="65"/>
  <c r="AC373" i="65"/>
  <c r="H373" i="65" s="1"/>
  <c r="AA373" i="65"/>
  <c r="B323" i="65"/>
  <c r="Z325" i="65"/>
  <c r="AD325" i="65"/>
  <c r="Z275" i="65"/>
  <c r="AD275" i="65"/>
  <c r="B273" i="65"/>
  <c r="Z225" i="65"/>
  <c r="AD225" i="65"/>
  <c r="B223" i="65"/>
  <c r="Z175" i="65"/>
  <c r="AD175" i="65"/>
  <c r="B173" i="65"/>
  <c r="AA82" i="65"/>
  <c r="AC82" i="65"/>
  <c r="H82" i="65" s="1"/>
  <c r="AA84" i="65"/>
  <c r="AC84" i="65"/>
  <c r="H84" i="65" s="1"/>
  <c r="AA86" i="65"/>
  <c r="AC86" i="65"/>
  <c r="H86" i="65" s="1"/>
  <c r="AA95" i="65"/>
  <c r="AC95" i="65"/>
  <c r="H95" i="65" s="1"/>
  <c r="AA97" i="65"/>
  <c r="AC97" i="65"/>
  <c r="H97" i="65" s="1"/>
  <c r="AA99" i="65"/>
  <c r="AC99" i="65"/>
  <c r="H99" i="65" s="1"/>
  <c r="B67" i="65"/>
  <c r="D72" i="65"/>
  <c r="E72" i="65"/>
  <c r="F72" i="65"/>
  <c r="D74" i="65"/>
  <c r="E74" i="65"/>
  <c r="F74" i="65"/>
  <c r="D17" i="65"/>
  <c r="E17" i="65"/>
  <c r="E20" i="65" s="1"/>
  <c r="E23" i="65" s="1"/>
  <c r="E54" i="65" s="1"/>
  <c r="F17" i="65"/>
  <c r="F20" i="65" s="1"/>
  <c r="F23" i="65" s="1"/>
  <c r="F54" i="65" s="1"/>
  <c r="I34" i="63"/>
  <c r="E7" i="62" s="1"/>
  <c r="C573" i="65"/>
  <c r="B573" i="65" s="1"/>
  <c r="C419" i="65"/>
  <c r="B419" i="65" s="1"/>
  <c r="K6" i="14"/>
  <c r="G6" i="14"/>
  <c r="F6" i="14"/>
  <c r="J6" i="14"/>
  <c r="L6" i="14"/>
  <c r="X6" i="14"/>
  <c r="I6" i="14"/>
  <c r="L7" i="14"/>
  <c r="I7" i="14"/>
  <c r="K7" i="14"/>
  <c r="F7" i="14"/>
  <c r="X7" i="14"/>
  <c r="J7" i="14"/>
  <c r="G7" i="14"/>
  <c r="X8" i="14"/>
  <c r="K8" i="14"/>
  <c r="I8" i="14"/>
  <c r="F8" i="14"/>
  <c r="L8" i="14"/>
  <c r="J8" i="14"/>
  <c r="G8" i="14"/>
  <c r="R9" i="14"/>
  <c r="P9" i="14"/>
  <c r="K9" i="14"/>
  <c r="G9" i="14"/>
  <c r="X9" i="14"/>
  <c r="N9" i="14"/>
  <c r="L9" i="14"/>
  <c r="J9" i="14"/>
  <c r="I9" i="14"/>
  <c r="F9" i="14"/>
  <c r="L10" i="14"/>
  <c r="X10" i="14"/>
  <c r="K10" i="14"/>
  <c r="J10" i="14"/>
  <c r="I10" i="14"/>
  <c r="G10" i="14"/>
  <c r="F10" i="14"/>
  <c r="E10" i="14"/>
  <c r="X11" i="14"/>
  <c r="P11" i="14"/>
  <c r="L11" i="14"/>
  <c r="J11" i="14"/>
  <c r="R11" i="14"/>
  <c r="N11" i="14"/>
  <c r="K11" i="14"/>
  <c r="I11" i="14"/>
  <c r="G11" i="14"/>
  <c r="F11" i="14"/>
  <c r="X14" i="14"/>
  <c r="N14" i="14"/>
  <c r="J14" i="14"/>
  <c r="G14" i="14"/>
  <c r="F14" i="14"/>
  <c r="P14" i="14"/>
  <c r="K14" i="14"/>
  <c r="R14" i="14"/>
  <c r="L14" i="14"/>
  <c r="I14" i="14"/>
  <c r="S16" i="14"/>
  <c r="N16" i="14"/>
  <c r="R16" i="14"/>
  <c r="P16" i="14"/>
  <c r="M16" i="14"/>
  <c r="J16" i="14"/>
  <c r="H16" i="14"/>
  <c r="F16" i="14"/>
  <c r="E16" i="14"/>
  <c r="X16" i="14"/>
  <c r="Q16" i="14"/>
  <c r="O16" i="14"/>
  <c r="L16" i="14"/>
  <c r="K16" i="14"/>
  <c r="I16" i="14"/>
  <c r="G16" i="14"/>
  <c r="Q17" i="14"/>
  <c r="N17" i="14"/>
  <c r="L17" i="14"/>
  <c r="I17" i="14"/>
  <c r="E17" i="14"/>
  <c r="P17" i="14"/>
  <c r="K17" i="14"/>
  <c r="F17" i="14"/>
  <c r="X17" i="14"/>
  <c r="O17" i="14"/>
  <c r="M17" i="14"/>
  <c r="J17" i="14"/>
  <c r="G17" i="14"/>
  <c r="S18" i="14"/>
  <c r="N18" i="14"/>
  <c r="R18" i="14"/>
  <c r="O18" i="14"/>
  <c r="L18" i="14"/>
  <c r="J18" i="14"/>
  <c r="G18" i="14"/>
  <c r="X18" i="14"/>
  <c r="P18" i="14"/>
  <c r="I18" i="14"/>
  <c r="F18" i="14"/>
  <c r="Q18" i="14"/>
  <c r="M18" i="14"/>
  <c r="K18" i="14"/>
  <c r="H18" i="14"/>
  <c r="R20" i="14"/>
  <c r="L20" i="14"/>
  <c r="F20" i="14"/>
  <c r="N20" i="14"/>
  <c r="J20" i="14"/>
  <c r="X20" i="14"/>
  <c r="P20" i="14"/>
  <c r="K20" i="14"/>
  <c r="E20" i="14"/>
  <c r="H32" i="68" l="1"/>
  <c r="F31" i="68"/>
  <c r="H25" i="68"/>
  <c r="F24" i="68"/>
  <c r="H18" i="68"/>
  <c r="F17" i="68"/>
  <c r="H11" i="68"/>
  <c r="F10" i="68"/>
  <c r="J18" i="68"/>
  <c r="G5" i="67" s="1"/>
  <c r="K97" i="65" s="1"/>
  <c r="I97" i="65" s="1"/>
  <c r="F15" i="68"/>
  <c r="J25" i="68"/>
  <c r="G6" i="67" s="1"/>
  <c r="F22" i="68"/>
  <c r="J11" i="68"/>
  <c r="G4" i="67" s="1"/>
  <c r="K373" i="65" s="1"/>
  <c r="I373" i="65" s="1"/>
  <c r="F8" i="68"/>
  <c r="J32" i="68"/>
  <c r="G7" i="67" s="1"/>
  <c r="K84" i="65" s="1"/>
  <c r="I84" i="65" s="1"/>
  <c r="F29" i="68"/>
  <c r="C566" i="65"/>
  <c r="D516" i="65"/>
  <c r="C514" i="65"/>
  <c r="B514" i="65" s="1"/>
  <c r="D523" i="65"/>
  <c r="C523" i="65" s="1"/>
  <c r="C521" i="65"/>
  <c r="B521" i="65" s="1"/>
  <c r="F12" i="64"/>
  <c r="H32" i="63" s="1"/>
  <c r="D455" i="65"/>
  <c r="C504" i="65"/>
  <c r="C423" i="65"/>
  <c r="D433" i="65"/>
  <c r="E371" i="65"/>
  <c r="E378" i="65" s="1"/>
  <c r="E381" i="65" s="1"/>
  <c r="E404" i="65" s="1"/>
  <c r="F371" i="65"/>
  <c r="E375" i="65"/>
  <c r="F375" i="65"/>
  <c r="D375" i="65"/>
  <c r="C375" i="65" s="1"/>
  <c r="B375" i="65" s="1"/>
  <c r="D373" i="65"/>
  <c r="E373" i="65"/>
  <c r="F373" i="65"/>
  <c r="AB327" i="65"/>
  <c r="B325" i="65"/>
  <c r="AD327" i="65"/>
  <c r="H327" i="65" s="1"/>
  <c r="AB277" i="65"/>
  <c r="AD277" i="65"/>
  <c r="H277" i="65" s="1"/>
  <c r="B275" i="65"/>
  <c r="AB227" i="65"/>
  <c r="AD227" i="65"/>
  <c r="H227" i="65" s="1"/>
  <c r="B225" i="65"/>
  <c r="AB177" i="65"/>
  <c r="AD177" i="65"/>
  <c r="H177" i="65" s="1"/>
  <c r="B175" i="65"/>
  <c r="E82" i="65"/>
  <c r="F82" i="65"/>
  <c r="D84" i="65"/>
  <c r="F84" i="65"/>
  <c r="D86" i="65"/>
  <c r="E86" i="65"/>
  <c r="F86" i="65"/>
  <c r="E95" i="65"/>
  <c r="F95" i="65"/>
  <c r="D97" i="65"/>
  <c r="F97" i="65"/>
  <c r="D99" i="65"/>
  <c r="E99" i="65"/>
  <c r="F99" i="65"/>
  <c r="D76" i="65"/>
  <c r="C72" i="65"/>
  <c r="B72" i="65" s="1"/>
  <c r="D20" i="65"/>
  <c r="C17" i="65"/>
  <c r="B17" i="65" s="1"/>
  <c r="G4" i="64"/>
  <c r="J8" i="63" s="1"/>
  <c r="K8" i="63" s="1"/>
  <c r="K7" i="63" s="1"/>
  <c r="E5" i="65"/>
  <c r="H4" i="64"/>
  <c r="L8" i="63" s="1"/>
  <c r="M8" i="63" s="1"/>
  <c r="M7" i="63" s="1"/>
  <c r="F5" i="65"/>
  <c r="E76" i="65"/>
  <c r="F76" i="65"/>
  <c r="C74" i="65"/>
  <c r="B74" i="65" s="1"/>
  <c r="F552" i="65"/>
  <c r="C4" i="14"/>
  <c r="F89" i="65" l="1"/>
  <c r="E97" i="65"/>
  <c r="F378" i="65"/>
  <c r="F381" i="65" s="1"/>
  <c r="F404" i="65" s="1"/>
  <c r="F355" i="65" s="1"/>
  <c r="E84" i="65"/>
  <c r="F32" i="68"/>
  <c r="E7" i="67" s="1"/>
  <c r="F7" i="67"/>
  <c r="J82" i="65" s="1"/>
  <c r="F25" i="68"/>
  <c r="E6" i="67" s="1"/>
  <c r="F6" i="67"/>
  <c r="F5" i="67"/>
  <c r="J95" i="65" s="1"/>
  <c r="F18" i="68"/>
  <c r="E5" i="67" s="1"/>
  <c r="F11" i="68"/>
  <c r="E4" i="67" s="1"/>
  <c r="F4" i="67"/>
  <c r="J371" i="65" s="1"/>
  <c r="K547" i="65"/>
  <c r="E547" i="65" s="1"/>
  <c r="E549" i="65" s="1"/>
  <c r="K534" i="65"/>
  <c r="E534" i="65" s="1"/>
  <c r="E536" i="65" s="1"/>
  <c r="E552" i="65" s="1"/>
  <c r="K577" i="65"/>
  <c r="E577" i="65" s="1"/>
  <c r="E579" i="65" s="1"/>
  <c r="E583" i="65" s="1"/>
  <c r="C516" i="65"/>
  <c r="I32" i="63"/>
  <c r="F32" i="63"/>
  <c r="E12" i="64"/>
  <c r="C455" i="65"/>
  <c r="D454" i="65"/>
  <c r="C433" i="65"/>
  <c r="G10" i="64"/>
  <c r="J17" i="63" s="1"/>
  <c r="K17" i="63" s="1"/>
  <c r="K16" i="63" s="1"/>
  <c r="E355" i="65"/>
  <c r="H10" i="64"/>
  <c r="L17" i="63" s="1"/>
  <c r="M17" i="63" s="1"/>
  <c r="M16" i="63" s="1"/>
  <c r="F327" i="65"/>
  <c r="F329" i="65" s="1"/>
  <c r="F333" i="65" s="1"/>
  <c r="F354" i="65" s="1"/>
  <c r="E327" i="65"/>
  <c r="E329" i="65" s="1"/>
  <c r="E333" i="65" s="1"/>
  <c r="E354" i="65" s="1"/>
  <c r="D327" i="65"/>
  <c r="D277" i="65"/>
  <c r="E277" i="65"/>
  <c r="E279" i="65" s="1"/>
  <c r="E283" i="65" s="1"/>
  <c r="E304" i="65" s="1"/>
  <c r="F277" i="65"/>
  <c r="F279" i="65" s="1"/>
  <c r="F283" i="65" s="1"/>
  <c r="F304" i="65" s="1"/>
  <c r="D227" i="65"/>
  <c r="E227" i="65"/>
  <c r="E229" i="65" s="1"/>
  <c r="E233" i="65" s="1"/>
  <c r="E254" i="65" s="1"/>
  <c r="F227" i="65"/>
  <c r="F229" i="65" s="1"/>
  <c r="F233" i="65" s="1"/>
  <c r="F254" i="65" s="1"/>
  <c r="D177" i="65"/>
  <c r="E177" i="65"/>
  <c r="E179" i="65" s="1"/>
  <c r="E183" i="65" s="1"/>
  <c r="E204" i="65" s="1"/>
  <c r="F177" i="65"/>
  <c r="F179" i="65" s="1"/>
  <c r="F183" i="65" s="1"/>
  <c r="F204" i="65" s="1"/>
  <c r="C76" i="65"/>
  <c r="D23" i="65"/>
  <c r="C20" i="65"/>
  <c r="C373" i="65"/>
  <c r="B373" i="65" s="1"/>
  <c r="E89" i="65"/>
  <c r="C86" i="65"/>
  <c r="B86" i="65" s="1"/>
  <c r="E101" i="65"/>
  <c r="F101" i="65"/>
  <c r="F105" i="65" s="1"/>
  <c r="F154" i="65" s="1"/>
  <c r="C97" i="65"/>
  <c r="B97" i="65" s="1"/>
  <c r="C99" i="65"/>
  <c r="B99" i="65" s="1"/>
  <c r="C84" i="65"/>
  <c r="B84" i="65" s="1"/>
  <c r="D82" i="65" l="1"/>
  <c r="I82" i="65"/>
  <c r="J577" i="65"/>
  <c r="J534" i="65"/>
  <c r="J547" i="65"/>
  <c r="D95" i="65"/>
  <c r="I95" i="65"/>
  <c r="D371" i="65"/>
  <c r="I371" i="65"/>
  <c r="I31" i="63"/>
  <c r="G32" i="63"/>
  <c r="G31" i="63" s="1"/>
  <c r="F11" i="64"/>
  <c r="H30" i="63" s="1"/>
  <c r="D405" i="65"/>
  <c r="C454" i="65"/>
  <c r="H9" i="64"/>
  <c r="L15" i="63" s="1"/>
  <c r="M15" i="63" s="1"/>
  <c r="F305" i="65"/>
  <c r="G9" i="64"/>
  <c r="J15" i="63" s="1"/>
  <c r="K15" i="63" s="1"/>
  <c r="E305" i="65"/>
  <c r="D329" i="65"/>
  <c r="C327" i="65"/>
  <c r="B327" i="65" s="1"/>
  <c r="D279" i="65"/>
  <c r="C277" i="65"/>
  <c r="B277" i="65" s="1"/>
  <c r="G8" i="64"/>
  <c r="J14" i="63" s="1"/>
  <c r="K14" i="63" s="1"/>
  <c r="E255" i="65"/>
  <c r="H8" i="64"/>
  <c r="L14" i="63" s="1"/>
  <c r="M14" i="63" s="1"/>
  <c r="F255" i="65"/>
  <c r="D229" i="65"/>
  <c r="C227" i="65"/>
  <c r="B227" i="65" s="1"/>
  <c r="G7" i="64"/>
  <c r="J13" i="63" s="1"/>
  <c r="K13" i="63" s="1"/>
  <c r="E205" i="65"/>
  <c r="H7" i="64"/>
  <c r="L13" i="63" s="1"/>
  <c r="M13" i="63" s="1"/>
  <c r="F205" i="65"/>
  <c r="D179" i="65"/>
  <c r="C177" i="65"/>
  <c r="B177" i="65" s="1"/>
  <c r="G6" i="64"/>
  <c r="J12" i="63" s="1"/>
  <c r="K12" i="63" s="1"/>
  <c r="K11" i="63" s="1"/>
  <c r="E155" i="65"/>
  <c r="H6" i="64"/>
  <c r="L12" i="63" s="1"/>
  <c r="M12" i="63" s="1"/>
  <c r="F155" i="65"/>
  <c r="D54" i="65"/>
  <c r="C23" i="65"/>
  <c r="H5" i="64"/>
  <c r="L10" i="63" s="1"/>
  <c r="M10" i="63" s="1"/>
  <c r="M9" i="63" s="1"/>
  <c r="F55" i="65"/>
  <c r="E105" i="65"/>
  <c r="E154" i="65" s="1"/>
  <c r="C82" i="65" l="1"/>
  <c r="B82" i="65" s="1"/>
  <c r="D89" i="65"/>
  <c r="D577" i="65"/>
  <c r="I577" i="65"/>
  <c r="D534" i="65"/>
  <c r="I534" i="65"/>
  <c r="D547" i="65"/>
  <c r="I547" i="65"/>
  <c r="C95" i="65"/>
  <c r="B95" i="65" s="1"/>
  <c r="D101" i="65"/>
  <c r="C101" i="65" s="1"/>
  <c r="D378" i="65"/>
  <c r="C371" i="65"/>
  <c r="B371" i="65" s="1"/>
  <c r="I30" i="63"/>
  <c r="F30" i="63"/>
  <c r="E11" i="64"/>
  <c r="C405" i="65"/>
  <c r="C329" i="65"/>
  <c r="D333" i="65"/>
  <c r="D283" i="65"/>
  <c r="C279" i="65"/>
  <c r="D233" i="65"/>
  <c r="C229" i="65"/>
  <c r="D183" i="65"/>
  <c r="C179" i="65"/>
  <c r="F4" i="64"/>
  <c r="H8" i="63" s="1"/>
  <c r="D5" i="65"/>
  <c r="C54" i="65"/>
  <c r="E55" i="65"/>
  <c r="G5" i="64"/>
  <c r="J10" i="63" s="1"/>
  <c r="K10" i="63" s="1"/>
  <c r="K9" i="63" s="1"/>
  <c r="K6" i="63" s="1"/>
  <c r="M11" i="63"/>
  <c r="M6" i="63" s="1"/>
  <c r="D105" i="65" l="1"/>
  <c r="C89" i="65"/>
  <c r="D579" i="65"/>
  <c r="C577" i="65"/>
  <c r="B577" i="65" s="1"/>
  <c r="D536" i="65"/>
  <c r="C534" i="65"/>
  <c r="B534" i="65" s="1"/>
  <c r="D549" i="65"/>
  <c r="C549" i="65" s="1"/>
  <c r="C547" i="65"/>
  <c r="B547" i="65" s="1"/>
  <c r="D381" i="65"/>
  <c r="C378" i="65"/>
  <c r="I29" i="63"/>
  <c r="I25" i="63" s="1"/>
  <c r="E6" i="62" s="1"/>
  <c r="G30" i="63"/>
  <c r="G29" i="63" s="1"/>
  <c r="G25" i="63" s="1"/>
  <c r="D6" i="62" s="1"/>
  <c r="C26" i="17" s="1"/>
  <c r="C333" i="65"/>
  <c r="D354" i="65"/>
  <c r="D304" i="65"/>
  <c r="C283" i="65"/>
  <c r="D254" i="65"/>
  <c r="C233" i="65"/>
  <c r="D204" i="65"/>
  <c r="C183" i="65"/>
  <c r="F8" i="63"/>
  <c r="I8" i="63"/>
  <c r="E4" i="64"/>
  <c r="C5" i="65"/>
  <c r="K5" i="63"/>
  <c r="F5" i="62"/>
  <c r="G5" i="62"/>
  <c r="M5" i="63"/>
  <c r="C105" i="65" l="1"/>
  <c r="D154" i="65"/>
  <c r="D583" i="65"/>
  <c r="C579" i="65"/>
  <c r="D552" i="65"/>
  <c r="C536" i="65"/>
  <c r="C381" i="65"/>
  <c r="D404" i="65"/>
  <c r="D305" i="65"/>
  <c r="F9" i="64"/>
  <c r="H15" i="63" s="1"/>
  <c r="C354" i="65"/>
  <c r="F8" i="64"/>
  <c r="H14" i="63" s="1"/>
  <c r="D255" i="65"/>
  <c r="C304" i="65"/>
  <c r="F7" i="64"/>
  <c r="H13" i="63" s="1"/>
  <c r="D205" i="65"/>
  <c r="C254" i="65"/>
  <c r="F6" i="64"/>
  <c r="H12" i="63" s="1"/>
  <c r="D155" i="65"/>
  <c r="C204" i="65"/>
  <c r="I7" i="63"/>
  <c r="G8" i="63"/>
  <c r="G7" i="63" s="1"/>
  <c r="K45" i="63"/>
  <c r="F4" i="62"/>
  <c r="C9" i="17" s="1"/>
  <c r="G4" i="62"/>
  <c r="C12" i="17" s="1"/>
  <c r="F5" i="64" l="1"/>
  <c r="H10" i="63" s="1"/>
  <c r="D55" i="65"/>
  <c r="C154" i="65"/>
  <c r="F604" i="65"/>
  <c r="C583" i="65"/>
  <c r="C552" i="65"/>
  <c r="F554" i="65"/>
  <c r="C404" i="65"/>
  <c r="F10" i="64"/>
  <c r="H17" i="63" s="1"/>
  <c r="D355" i="65"/>
  <c r="I15" i="63"/>
  <c r="G15" i="63" s="1"/>
  <c r="F15" i="63"/>
  <c r="C305" i="65"/>
  <c r="E9" i="64"/>
  <c r="F14" i="63"/>
  <c r="I14" i="63"/>
  <c r="G14" i="63" s="1"/>
  <c r="E8" i="64"/>
  <c r="C255" i="65"/>
  <c r="I13" i="63"/>
  <c r="G13" i="63" s="1"/>
  <c r="F13" i="63"/>
  <c r="E7" i="64"/>
  <c r="C205" i="65"/>
  <c r="F12" i="63"/>
  <c r="I12" i="63"/>
  <c r="E6" i="64"/>
  <c r="C155" i="65"/>
  <c r="F10" i="63" l="1"/>
  <c r="I10" i="63"/>
  <c r="E5" i="64"/>
  <c r="C55" i="65"/>
  <c r="H14" i="64"/>
  <c r="L36" i="63" s="1"/>
  <c r="F555" i="65"/>
  <c r="C604" i="65"/>
  <c r="H13" i="64"/>
  <c r="L35" i="63" s="1"/>
  <c r="F505" i="65"/>
  <c r="C554" i="65"/>
  <c r="E10" i="64"/>
  <c r="C355" i="65"/>
  <c r="I17" i="63"/>
  <c r="F17" i="63"/>
  <c r="I11" i="63"/>
  <c r="G12" i="63"/>
  <c r="G11" i="63" s="1"/>
  <c r="I9" i="63" l="1"/>
  <c r="G10" i="63"/>
  <c r="G9" i="63" s="1"/>
  <c r="F36" i="63"/>
  <c r="M36" i="63"/>
  <c r="G36" i="63" s="1"/>
  <c r="E14" i="64"/>
  <c r="C555" i="65"/>
  <c r="F35" i="63"/>
  <c r="M35" i="63"/>
  <c r="E13" i="64"/>
  <c r="C505" i="65"/>
  <c r="I16" i="63"/>
  <c r="G17" i="63"/>
  <c r="G16" i="63" s="1"/>
  <c r="G35" i="63" l="1"/>
  <c r="G34" i="63" s="1"/>
  <c r="D7" i="62" s="1"/>
  <c r="C27" i="17" s="1"/>
  <c r="M34" i="63"/>
  <c r="G6" i="63"/>
  <c r="I6" i="63"/>
  <c r="M45" i="63" l="1"/>
  <c r="G7" i="62"/>
  <c r="D5" i="62"/>
  <c r="G5" i="63"/>
  <c r="E5" i="62"/>
  <c r="I5" i="63"/>
  <c r="G45" i="63" l="1"/>
  <c r="D4" i="62"/>
  <c r="E4" i="62"/>
  <c r="C6" i="17" s="1"/>
  <c r="I45" i="63"/>
  <c r="C18" i="17"/>
  <c r="C10" i="17"/>
  <c r="C11" i="17" s="1"/>
  <c r="C17" i="17"/>
  <c r="C19" i="17" s="1"/>
  <c r="C24" i="17"/>
  <c r="C14" i="17" l="1"/>
  <c r="C16" i="17"/>
  <c r="C15" i="17"/>
  <c r="C13" i="17"/>
  <c r="H10" i="17" l="1"/>
  <c r="C8" i="17"/>
  <c r="C22" i="17" l="1"/>
  <c r="H19" i="17"/>
  <c r="C25" i="17"/>
  <c r="C21" i="17"/>
  <c r="H20" i="17"/>
  <c r="J19" i="17"/>
  <c r="H14" i="17"/>
  <c r="C20" i="17" s="1"/>
  <c r="C23" i="17"/>
  <c r="J13" i="17"/>
  <c r="H13" i="17"/>
  <c r="J10" i="17"/>
  <c r="C30" i="17" l="1"/>
  <c r="C31" i="17" l="1"/>
  <c r="C32" i="17" l="1"/>
  <c r="C33" i="17" l="1"/>
  <c r="C35" i="17" s="1"/>
  <c r="L19" i="17"/>
  <c r="C36" i="17" l="1"/>
  <c r="C37" i="17" s="1"/>
  <c r="C40" i="17" l="1"/>
</calcChain>
</file>

<file path=xl/comments1.xml><?xml version="1.0" encoding="utf-8"?>
<comments xmlns="http://schemas.openxmlformats.org/spreadsheetml/2006/main">
  <authors>
    <author/>
  </authors>
  <commentList>
    <comment ref="H3" authorId="0" shapeId="0">
      <text>
        <r>
          <rPr>
            <sz val="9"/>
            <color theme="1"/>
            <rFont val="바탕체"/>
            <family val="1"/>
            <charset val="129"/>
          </rPr>
          <t>주의) 현재행 아래 내용을 수정 또는 삭제하지 마십시요.</t>
        </r>
      </text>
    </comment>
    <comment ref="Q3" authorId="0" shapeId="0">
      <text>
        <r>
          <rPr>
            <sz val="9"/>
            <color theme="1"/>
            <rFont val="바탕체"/>
            <family val="1"/>
            <charset val="129"/>
          </rPr>
          <t>해당 위치로 이동은 아래의 HyperLink(→) 셀을 클릭하세요!!</t>
        </r>
      </text>
    </comment>
    <comment ref="I12" authorId="0" shapeId="0">
      <text>
        <r>
          <rPr>
            <sz val="9"/>
            <color theme="1"/>
            <rFont val="바탕체"/>
            <family val="1"/>
            <charset val="129"/>
          </rPr>
          <t>부가세보정 : 총공사비 금액에 1원 차이 발생할 경우 부가세 조정(+1) 하십시요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P4" authorId="0" shapeId="0">
      <text>
        <r>
          <rPr>
            <sz val="9"/>
            <color theme="1"/>
            <rFont val="바탕체"/>
            <family val="1"/>
            <charset val="129"/>
          </rPr>
          <t>주의) 현재행 아래 내용을 수정 또는 삭제하지 마십시요.</t>
        </r>
      </text>
    </comment>
    <comment ref="AD4" authorId="0" shapeId="0">
      <text>
        <r>
          <rPr>
            <sz val="9"/>
            <color theme="1"/>
            <rFont val="바탕체"/>
            <family val="1"/>
            <charset val="129"/>
          </rPr>
          <t>해당 위치로 이동은 아래의 HyperLink(→) 셀을 클릭하세요!!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J3" authorId="0" shapeId="0">
      <text>
        <r>
          <rPr>
            <sz val="9"/>
            <color theme="1"/>
            <rFont val="바탕체"/>
            <family val="1"/>
            <charset val="129"/>
          </rPr>
          <t>주의) 현재행 아래 내용을 수정 또는 삭제하지 마십시요.</t>
        </r>
      </text>
    </comment>
    <comment ref="K3" authorId="0" shapeId="0">
      <text>
        <r>
          <rPr>
            <sz val="9"/>
            <color theme="1"/>
            <rFont val="바탕체"/>
            <family val="1"/>
            <charset val="129"/>
          </rPr>
          <t>해당 위치로 이동은 아래의 HyperLink(→) 셀을 클릭하세요!!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G4" authorId="0" shapeId="0">
      <text>
        <r>
          <rPr>
            <sz val="9"/>
            <color theme="1"/>
            <rFont val="바탕체"/>
            <family val="1"/>
            <charset val="129"/>
          </rPr>
          <t>주의) 현재행 아래 내용을 수정 또는 삭제하지 마십시요.</t>
        </r>
      </text>
    </comment>
    <comment ref="Y4" authorId="0" shapeId="0">
      <text>
        <r>
          <rPr>
            <sz val="9"/>
            <color theme="1"/>
            <rFont val="바탕체"/>
            <family val="1"/>
            <charset val="129"/>
          </rPr>
          <t>해당 위치로 이동은 아래의 HyperLink(→) 셀을 클릭하세요!!</t>
        </r>
      </text>
    </comment>
  </commentList>
</comments>
</file>

<file path=xl/comments5.xml><?xml version="1.0" encoding="utf-8"?>
<comments xmlns="http://schemas.openxmlformats.org/spreadsheetml/2006/main">
  <authors>
    <author/>
  </authors>
  <commentList>
    <comment ref="J1" authorId="0" shapeId="0">
      <text>
        <r>
          <rPr>
            <sz val="9"/>
            <color theme="1"/>
            <rFont val="바탕체"/>
            <family val="1"/>
            <charset val="129"/>
          </rPr>
          <t>해당 위치로 이동은 아래의 HyperLink(→) 셀을 클릭하세요!!</t>
        </r>
      </text>
    </comment>
  </commentList>
</comments>
</file>

<file path=xl/comments6.xml><?xml version="1.0" encoding="utf-8"?>
<comments xmlns="http://schemas.openxmlformats.org/spreadsheetml/2006/main">
  <authors>
    <author/>
  </authors>
  <commentList>
    <comment ref="J3" authorId="0" shapeId="0">
      <text>
        <r>
          <rPr>
            <sz val="9"/>
            <color theme="1"/>
            <rFont val="바탕체"/>
            <family val="1"/>
            <charset val="129"/>
          </rPr>
          <t>주의) 현재행 아래 내용을 수정 또는 삭제하지 마십시요.</t>
        </r>
      </text>
    </comment>
    <comment ref="K3" authorId="0" shapeId="0">
      <text>
        <r>
          <rPr>
            <sz val="9"/>
            <color theme="1"/>
            <rFont val="바탕체"/>
            <family val="1"/>
            <charset val="129"/>
          </rPr>
          <t>해당 위치로 이동은 아래의 HyperLink(→) 셀을 클릭하세요!!</t>
        </r>
      </text>
    </comment>
  </commentList>
</comments>
</file>

<file path=xl/comments7.xml><?xml version="1.0" encoding="utf-8"?>
<comments xmlns="http://schemas.openxmlformats.org/spreadsheetml/2006/main">
  <authors>
    <author/>
  </authors>
  <commentList>
    <comment ref="N4" authorId="0" shapeId="0">
      <text>
        <r>
          <rPr>
            <sz val="9"/>
            <color theme="1"/>
            <rFont val="바탕체"/>
            <family val="1"/>
            <charset val="129"/>
          </rPr>
          <t>주의) 현재행 아래 내용을 수정 또는 삭제하지 마십시요.</t>
        </r>
      </text>
    </comment>
    <comment ref="Z4" authorId="0" shapeId="0">
      <text>
        <r>
          <rPr>
            <sz val="9"/>
            <color theme="1"/>
            <rFont val="바탕체"/>
            <family val="1"/>
            <charset val="129"/>
          </rPr>
          <t>해당 위치로 이동은 아래의 HyperLink(→) 셀을 클릭하세요!!</t>
        </r>
      </text>
    </comment>
  </commentList>
</comments>
</file>

<file path=xl/comments8.xml><?xml version="1.0" encoding="utf-8"?>
<comments xmlns="http://schemas.openxmlformats.org/spreadsheetml/2006/main">
  <authors>
    <author/>
  </authors>
  <commentList>
    <comment ref="G3" authorId="0" shapeId="0">
      <text>
        <r>
          <rPr>
            <sz val="9"/>
            <color theme="1"/>
            <rFont val="바탕체"/>
            <family val="1"/>
            <charset val="129"/>
          </rPr>
          <t>주의) 현재행 아래 내용을 수정 또는 삭제하지 마십시요.</t>
        </r>
      </text>
    </comment>
    <comment ref="H3" authorId="0" shapeId="0">
      <text>
        <r>
          <rPr>
            <sz val="9"/>
            <color theme="1"/>
            <rFont val="바탕체"/>
            <family val="1"/>
            <charset val="129"/>
          </rPr>
          <t>해당 위치로 이동은 아래의 HyperLink(→) 셀을 클릭하세요!!</t>
        </r>
      </text>
    </comment>
  </commentList>
</comments>
</file>

<file path=xl/comments9.xml><?xml version="1.0" encoding="utf-8"?>
<comments xmlns="http://schemas.openxmlformats.org/spreadsheetml/2006/main">
  <authors>
    <author/>
  </authors>
  <commentList>
    <comment ref="G3" authorId="0" shapeId="0">
      <text>
        <r>
          <rPr>
            <sz val="9"/>
            <color theme="1"/>
            <rFont val="바탕체"/>
            <family val="1"/>
            <charset val="129"/>
          </rPr>
          <t>주의) 현재행 아래 내용을 수정 또는 삭제하지 마십시요.</t>
        </r>
      </text>
    </comment>
    <comment ref="H3" authorId="0" shapeId="0">
      <text>
        <r>
          <rPr>
            <sz val="9"/>
            <color theme="1"/>
            <rFont val="바탕체"/>
            <family val="1"/>
            <charset val="129"/>
          </rPr>
          <t>해당 위치로 이동은 아래의 HyperLink(→) 셀을 클릭하세요!!</t>
        </r>
      </text>
    </comment>
  </commentList>
</comments>
</file>

<file path=xl/comments10.xml><?xml version="1.0" encoding="utf-8"?>
<comments xmlns="http://schemas.openxmlformats.org/spreadsheetml/2006/main">
  <authors>
    <author/>
  </authors>
  <commentList>
    <comment ref="G3" authorId="0" shapeId="0">
      <text>
        <r>
          <rPr>
            <sz val="9"/>
            <color theme="1"/>
            <rFont val="바탕체"/>
            <family val="1"/>
            <charset val="129"/>
          </rPr>
          <t>주의) 현재행 아래 내용을 수정 또는 삭제하지 마십시요.</t>
        </r>
      </text>
    </comment>
    <comment ref="H3" authorId="0" shapeId="0">
      <text>
        <r>
          <rPr>
            <sz val="9"/>
            <color theme="1"/>
            <rFont val="바탕체"/>
            <family val="1"/>
            <charset val="129"/>
          </rPr>
          <t>해당 위치로 이동은 아래의 HyperLink(→) 셀을 클릭하세요!!</t>
        </r>
      </text>
    </comment>
  </commentList>
</comments>
</file>

<file path=xl/comments11.xml><?xml version="1.0" encoding="utf-8"?>
<comments xmlns="http://schemas.openxmlformats.org/spreadsheetml/2006/main">
  <authors>
    <author/>
  </authors>
  <commentList>
    <comment ref="J3" authorId="0" shapeId="0">
      <text>
        <r>
          <rPr>
            <sz val="9"/>
            <color theme="1"/>
            <rFont val="바탕체"/>
            <family val="1"/>
            <charset val="129"/>
          </rPr>
          <t>주의) 현재행 아래 내용을 수정 또는 삭제하지 마십시요.</t>
        </r>
      </text>
    </comment>
    <comment ref="K3" authorId="0" shapeId="0">
      <text>
        <r>
          <rPr>
            <sz val="9"/>
            <color theme="1"/>
            <rFont val="바탕체"/>
            <family val="1"/>
            <charset val="129"/>
          </rPr>
          <t>해당 위치로 이동은 아래의 HyperLink(→) 셀을 클릭하세요!!</t>
        </r>
      </text>
    </comment>
  </commentList>
</comments>
</file>

<file path=xl/sharedStrings.xml><?xml version="1.0" encoding="utf-8"?>
<sst xmlns="http://schemas.openxmlformats.org/spreadsheetml/2006/main" count="1684" uniqueCount="629">
  <si>
    <t>단가산출근거 목록표</t>
  </si>
  <si>
    <t>호표</t>
  </si>
  <si>
    <t>공      종</t>
  </si>
  <si>
    <t>규      격</t>
  </si>
  <si>
    <t>단위</t>
  </si>
  <si>
    <t>합  계</t>
  </si>
  <si>
    <t>재 료 비</t>
  </si>
  <si>
    <t>노 무 비</t>
  </si>
  <si>
    <t>경  비</t>
  </si>
  <si>
    <t>비  고</t>
  </si>
  <si>
    <t>제   1호표</t>
  </si>
  <si>
    <t>제   2호표</t>
  </si>
  <si>
    <t>제   3호표</t>
  </si>
  <si>
    <t>제   4호표</t>
  </si>
  <si>
    <t>제   5호표</t>
  </si>
  <si>
    <t>제   6호표</t>
  </si>
  <si>
    <t>제   7호표</t>
  </si>
  <si>
    <t>제   8호표</t>
  </si>
  <si>
    <t>제   9호표</t>
  </si>
  <si>
    <t>식</t>
  </si>
  <si>
    <t>제  10호표</t>
  </si>
  <si>
    <t>제  11호표</t>
  </si>
  <si>
    <t>수량부분 값 수정은 아래의 연두색 부분에</t>
  </si>
  <si>
    <t>STmate</t>
  </si>
  <si>
    <t>중기 목록표</t>
  </si>
  <si>
    <t>시간</t>
  </si>
  <si>
    <t xml:space="preserve"> 제    2 호표</t>
  </si>
  <si>
    <t xml:space="preserve"> 제    3 호표</t>
  </si>
  <si>
    <t xml:space="preserve"> 제    4 호표</t>
  </si>
  <si>
    <t>물탱크(살수차)</t>
  </si>
  <si>
    <t>재료비 목록표</t>
  </si>
  <si>
    <t>단   가</t>
  </si>
  <si>
    <t xml:space="preserve">   1</t>
  </si>
  <si>
    <t>경유</t>
  </si>
  <si>
    <t>저유황</t>
  </si>
  <si>
    <t>L</t>
  </si>
  <si>
    <t>_x0007_`COD|M00435_x0005_`QTY1|1_x0005_`BQC|_x0005_`EQC|_x0005_`JDC|1510150520282163_x0005_`WQC|_x0005_`EDT|2026.01.06_x0005_`</t>
  </si>
  <si>
    <t xml:space="preserve">   2</t>
  </si>
  <si>
    <t xml:space="preserve">   3</t>
  </si>
  <si>
    <t>개</t>
  </si>
  <si>
    <t xml:space="preserve">   4</t>
  </si>
  <si>
    <t xml:space="preserve">   5</t>
  </si>
  <si>
    <t xml:space="preserve">   6</t>
  </si>
  <si>
    <t xml:space="preserve">   7</t>
  </si>
  <si>
    <t>%</t>
  </si>
  <si>
    <t>노무비 목록표</t>
  </si>
  <si>
    <t>보통인부</t>
  </si>
  <si>
    <t>인</t>
  </si>
  <si>
    <t>_x0007_`COD|L01002_x0005_`QTY1|1_x0005_`BQC|01000000075_x0005_`EQC|01000001002_x0005_`JDC|L001010101000002_x0005_`WQC|_x0005_`EDT|2026.상_x0005_`</t>
  </si>
  <si>
    <t>특별인부</t>
  </si>
  <si>
    <t>_x0007_`COD|L01003_x0005_`QTY1|1_x0005_`BQC|01000000074_x0005_`EQC|01000001003_x0005_`JDC|L001010101000003_x0005_`WQC|_x0005_`EDT|2026.상_x0005_`</t>
  </si>
  <si>
    <t>건설기계운전사</t>
  </si>
  <si>
    <t>_x0007_`COD|L01048_x0005_`QTY1|1_x0005_`BQC|01000000076_x0005_`EQC|01000001048_x0005_`JDC|L001010101000048_x0005_`WQC|_x0005_`EDT|2026.상_x0005_`</t>
  </si>
  <si>
    <t>화물차운전사</t>
  </si>
  <si>
    <t>_x0007_`COD|L01049_x0005_`QTY1|1_x0005_`BQC|01000000078_x0005_`EQC|01000001049_x0005_`JDC|L001010101000049_x0005_`WQC|_x0005_`EDT|2026.상_x0005_`</t>
  </si>
  <si>
    <t>경비 목록표</t>
  </si>
  <si>
    <t>천원</t>
  </si>
  <si>
    <t>일식/견적 목록표</t>
  </si>
  <si>
    <t>개소</t>
  </si>
  <si>
    <t>공사안내표지판</t>
  </si>
  <si>
    <t>(1.2X0.6)</t>
  </si>
  <si>
    <t>_x0007_`COD|W00187_x0005_`QTY1|1_x0005_`BQC|25년도_x0005_`EQC|도심사_견적_x0005_`JDC|_x0005_`WQC|_x0005_`EDT|_x0005_`ATP|0_x0005_`</t>
  </si>
  <si>
    <t>(0.6X0.8)</t>
  </si>
  <si>
    <t>_x0007_`COD|W00188_x0005_`QTY1|1_x0005_`BQC|25년도_x0005_`EQC|도심사_견적_x0005_`JDC|_x0005_`WQC|_x0005_`EDT|_x0005_`ATP|0_x0005_`</t>
  </si>
  <si>
    <t>1. 환  율</t>
  </si>
  <si>
    <t>100,000$ 미만</t>
  </si>
  <si>
    <t>100,000$ 이상</t>
  </si>
  <si>
    <t>유로화(€)</t>
  </si>
  <si>
    <t>엔화(100￥)</t>
  </si>
  <si>
    <t>2. 인 건 비</t>
  </si>
  <si>
    <t>*  1/8 * 16/12 * 25/20  =</t>
  </si>
  <si>
    <t>L00005</t>
  </si>
  <si>
    <t>L00006</t>
  </si>
  <si>
    <t>3. 단가 및 재료비</t>
  </si>
  <si>
    <t>NO</t>
  </si>
  <si>
    <t>단 가 명</t>
  </si>
  <si>
    <t>규    격</t>
  </si>
  <si>
    <t>가  격</t>
  </si>
  <si>
    <t>1</t>
  </si>
  <si>
    <t>2</t>
  </si>
  <si>
    <t>3</t>
  </si>
  <si>
    <t>M00001</t>
  </si>
  <si>
    <t>설 계 내 역 서</t>
  </si>
  <si>
    <t>순   번</t>
  </si>
  <si>
    <t>수   량</t>
  </si>
  <si>
    <t>금    액</t>
  </si>
  <si>
    <t>분류코드</t>
  </si>
  <si>
    <t>_x0007_`COD|_x0005_`QTY1|1_x0005_`EXI|1_x0005_`ITT|0_x0005_`</t>
  </si>
  <si>
    <t>E10_1</t>
  </si>
  <si>
    <t>■.</t>
  </si>
  <si>
    <t>순공사비</t>
  </si>
  <si>
    <t>CMT_1</t>
  </si>
  <si>
    <t>E3_1</t>
  </si>
  <si>
    <t>1.</t>
  </si>
  <si>
    <t>안전관리비</t>
  </si>
  <si>
    <t>E2_1</t>
  </si>
  <si>
    <t>1-1.</t>
  </si>
  <si>
    <t>E1_1</t>
  </si>
  <si>
    <t>산근   1호표</t>
  </si>
  <si>
    <t>2.</t>
  </si>
  <si>
    <t>3.</t>
  </si>
  <si>
    <t>산근   2호표</t>
  </si>
  <si>
    <t>산근   3호표</t>
  </si>
  <si>
    <t>산근   4호표</t>
  </si>
  <si>
    <t>산근   5호표</t>
  </si>
  <si>
    <t>산근   6호표</t>
  </si>
  <si>
    <t>산근   7호표</t>
  </si>
  <si>
    <t>M00005</t>
  </si>
  <si>
    <t>총 괄 설 계 내 역 서</t>
  </si>
  <si>
    <t>W00187_1</t>
  </si>
  <si>
    <t>_x0007_`COD|W00187_x0005_`QTY1|1_x0005_`EXI|0_x0005_`IPR|0_x0005_`BLA|F_x0005_`</t>
  </si>
  <si>
    <t>W00188_1</t>
  </si>
  <si>
    <t>_x0007_`COD|W00188_x0005_`QTY1|1_x0005_`EXI|0_x0005_`IPR|0_x0005_`BLA|F_x0005_`</t>
  </si>
  <si>
    <t>산근   8호표</t>
  </si>
  <si>
    <t>산근   9호표</t>
  </si>
  <si>
    <t>산근  10호표</t>
  </si>
  <si>
    <t>산근  11호표</t>
  </si>
  <si>
    <t>직접공사비</t>
  </si>
  <si>
    <t>W00001</t>
  </si>
  <si>
    <t>W00002</t>
  </si>
  <si>
    <t>_x0007_`JTYP|0_x0005_`ACTL|F_x0005_`</t>
  </si>
  <si>
    <t>_x0007_`DTP|400_x0005_`QTY1|1_x0005_`BDC|_x0005_`SRE|TA-F_x0005_`</t>
  </si>
  <si>
    <t>_x0007_`DTP|410_x0005_`QTY1|1_x0005_`BDC|_x0005_`SRE|TA-F_x0005_`</t>
  </si>
  <si>
    <t>_x0007_`DTP|500_x0005_`QTY1|1_x0005_`BDC|_x0005_`SRE|TA-F_x0005_`</t>
  </si>
  <si>
    <t>_x0007_`DTP|502_x0005_`QTY1|1_x0005_`BDC|_x0005_`SRE|TA_x0005_`</t>
  </si>
  <si>
    <t>_x0007_`DTP|600_x0005_`QTY1|1_x0005_`BDC|_x0005_`SRE|TA-F_x0005_`</t>
  </si>
  <si>
    <t>수정은 아래의 연두색 부분에</t>
  </si>
  <si>
    <t>단 가 산 출 근 거</t>
  </si>
  <si>
    <t>공  종</t>
  </si>
  <si>
    <t>산  출  내  역</t>
  </si>
  <si>
    <t>QTY</t>
  </si>
  <si>
    <t>T</t>
  </si>
  <si>
    <t>M</t>
  </si>
  <si>
    <t>S</t>
  </si>
  <si>
    <t>_x0007_</t>
  </si>
  <si>
    <t>_x0007_' ▶ 1일시간 :' T=8 'hr'</t>
  </si>
  <si>
    <t>=</t>
  </si>
  <si>
    <t>/</t>
  </si>
  <si>
    <t>L00004</t>
  </si>
  <si>
    <t>T7_1</t>
  </si>
  <si>
    <t>*1/</t>
  </si>
  <si>
    <t>L00001</t>
  </si>
  <si>
    <t>L01002_1</t>
  </si>
  <si>
    <t>_x0007_(=)</t>
  </si>
  <si>
    <t>소계</t>
  </si>
  <si>
    <t>T1_1</t>
  </si>
  <si>
    <t>1/</t>
  </si>
  <si>
    <t>*</t>
  </si>
  <si>
    <t>X00002</t>
  </si>
  <si>
    <t>X00001</t>
  </si>
  <si>
    <t>_x0007_(==)</t>
  </si>
  <si>
    <t>계</t>
  </si>
  <si>
    <t>T2_1</t>
  </si>
  <si>
    <t>총        계</t>
  </si>
  <si>
    <t>L00002</t>
  </si>
  <si>
    <t>L01003_1</t>
  </si>
  <si>
    <t>1*</t>
  </si>
  <si>
    <t>X00003</t>
  </si>
  <si>
    <t>M00006</t>
  </si>
  <si>
    <t>M00002</t>
  </si>
  <si>
    <t>X00004</t>
  </si>
  <si>
    <t>L00007</t>
  </si>
  <si>
    <t>총        계  (경비 로적용)</t>
  </si>
  <si>
    <t>,</t>
  </si>
  <si>
    <t>M00003</t>
  </si>
  <si>
    <t>*1*</t>
  </si>
  <si>
    <t>M00004</t>
  </si>
  <si>
    <t>L00003</t>
  </si>
  <si>
    <t>*1</t>
  </si>
  <si>
    <t>중 기 사 용 료</t>
  </si>
  <si>
    <t xml:space="preserve"> 제    1 호표</t>
  </si>
  <si>
    <t xml:space="preserve">S00001 </t>
  </si>
  <si>
    <t>_x0007_`COD|L01048_x0005_`EXI|0_x0005_`DVD|F_x0005_`BMK| _x0005_`IPR|0_x0005_`BLA|F_x0005_`</t>
  </si>
  <si>
    <t>L01048_1</t>
  </si>
  <si>
    <t>_x0007_`COD|M00435_x0005_`EXI|0_x0005_`DVD|F_x0005_`BMK| _x0005_`IPR|1_x0005_`KWN|0_x0005_`BLA|F_x0005_`</t>
  </si>
  <si>
    <t>1_01</t>
  </si>
  <si>
    <t>M00435_1</t>
  </si>
  <si>
    <t>잡품</t>
  </si>
  <si>
    <t>주연료의%</t>
  </si>
  <si>
    <t>_x0007_`COD|PR_x0005_`EXI|1_x0005_`DVD|F_x0005_`BMK| _x0005_`IPR|0_x0005_`EQC|A01_x0005_`PRI|1_x0005_`PRO|1_x0005_`UNI|%_x0005_`BLA|F_x0005_`</t>
  </si>
  <si>
    <t>PRA01_1</t>
  </si>
  <si>
    <t xml:space="preserve">S00002 </t>
  </si>
  <si>
    <t xml:space="preserve">S00003 </t>
  </si>
  <si>
    <t>_x0007_`COD|L01049_x0005_`EXI|0_x0005_`DVD|F_x0005_`BMK| _x0005_`IPR|0_x0005_`BLA|F_x0005_`</t>
  </si>
  <si>
    <t>L01049_1</t>
  </si>
  <si>
    <t xml:space="preserve">S00004 </t>
  </si>
  <si>
    <t>※※ 현재 Sheet를 수정 또는 삭제하지 마십시요[수정/삭제시 STmate 데이타로 변환할 수 없습니다] ※※</t>
  </si>
  <si>
    <t>[Sheet정보]</t>
  </si>
  <si>
    <t>목차</t>
  </si>
  <si>
    <t>Sheet</t>
  </si>
  <si>
    <t>FPos</t>
  </si>
  <si>
    <t>ITNAME</t>
  </si>
  <si>
    <t>NAME</t>
  </si>
  <si>
    <t>SIZE</t>
  </si>
  <si>
    <t>UNIT</t>
  </si>
  <si>
    <t>SPOS</t>
  </si>
  <si>
    <t>EPOS</t>
  </si>
  <si>
    <t>TAMT</t>
  </si>
  <si>
    <t>TAMOUNT</t>
  </si>
  <si>
    <t>MAMT</t>
  </si>
  <si>
    <t>MAMOUNT</t>
  </si>
  <si>
    <t>LAMT</t>
  </si>
  <si>
    <t>LAMOUNT</t>
  </si>
  <si>
    <t>SAMT</t>
  </si>
  <si>
    <t>SAMOUNT</t>
  </si>
  <si>
    <t>AAMT</t>
  </si>
  <si>
    <t>AAMOUNT</t>
  </si>
  <si>
    <t>NAMT</t>
  </si>
  <si>
    <t>NAMOUNT</t>
  </si>
  <si>
    <t>INFO</t>
  </si>
  <si>
    <t>1. 재료비목록표</t>
  </si>
  <si>
    <t>2. 노무비목록표</t>
  </si>
  <si>
    <t>3. 경비목록표</t>
  </si>
  <si>
    <t>4. 일식목록표</t>
  </si>
  <si>
    <t>5. 환율 및 기초자료</t>
  </si>
  <si>
    <t>6. 중기목록표</t>
  </si>
  <si>
    <t>7. 실적단가표</t>
  </si>
  <si>
    <t>8. 일위대가목록표</t>
  </si>
  <si>
    <t>9. 산출근거목록표</t>
  </si>
  <si>
    <t>10. 자재단가대비표</t>
  </si>
  <si>
    <t>11. 내역서</t>
  </si>
  <si>
    <t>12. 총괄내역서</t>
  </si>
  <si>
    <t>13. 중기사용료</t>
  </si>
  <si>
    <t>14. 일위대가표</t>
  </si>
  <si>
    <t>15. 단가산출근거</t>
  </si>
  <si>
    <t xml:space="preserve">16. </t>
  </si>
  <si>
    <t xml:space="preserve">17. </t>
  </si>
  <si>
    <t>18. 표준시장목록표</t>
  </si>
  <si>
    <t>[공사정보]</t>
  </si>
  <si>
    <t>M_DVER</t>
  </si>
  <si>
    <t>26.05</t>
  </si>
  <si>
    <t>PNAME</t>
  </si>
  <si>
    <t>중산간서로(우남육교)</t>
  </si>
  <si>
    <t>PCLAS</t>
  </si>
  <si>
    <t>0</t>
  </si>
  <si>
    <t>SCLAS</t>
  </si>
  <si>
    <t>K_ORD</t>
  </si>
  <si>
    <t>PRIPR</t>
  </si>
  <si>
    <t>True</t>
  </si>
  <si>
    <t>ACTYP</t>
  </si>
  <si>
    <t>ACTOP</t>
  </si>
  <si>
    <t>[초기값]</t>
  </si>
  <si>
    <t>P_ORD</t>
  </si>
  <si>
    <t>EXNM_</t>
  </si>
  <si>
    <t>EXRNM</t>
  </si>
  <si>
    <t>False</t>
  </si>
  <si>
    <t>RXNM_</t>
  </si>
  <si>
    <t>1/8 * 16/12 * 25/20</t>
  </si>
  <si>
    <t>1/8*16/12*25/20</t>
  </si>
  <si>
    <t>1/8*16/12*25/20*24/15</t>
  </si>
  <si>
    <t>1/8*16/12*25/20*12/10</t>
  </si>
  <si>
    <t>1/8*16/12*25/20*24/5</t>
  </si>
  <si>
    <t>COND_</t>
  </si>
  <si>
    <t>L01048L01052L01054L01055L01053L01050L01049L01047</t>
  </si>
  <si>
    <t>KCDNM</t>
  </si>
  <si>
    <t>JCDNM</t>
  </si>
  <si>
    <t>ECDNM</t>
  </si>
  <si>
    <t>ACDNM</t>
  </si>
  <si>
    <t>BPNNM</t>
  </si>
  <si>
    <t>ZCDNM</t>
  </si>
  <si>
    <t>CHGNM</t>
  </si>
  <si>
    <t>CHBNM</t>
  </si>
  <si>
    <t>CHNNM</t>
  </si>
  <si>
    <t>CUTNM</t>
  </si>
  <si>
    <t>OPTNM</t>
  </si>
  <si>
    <t>SML</t>
  </si>
  <si>
    <t>S_JDA</t>
  </si>
  <si>
    <t>SUBNM</t>
  </si>
  <si>
    <t>[인쇄정보]</t>
  </si>
  <si>
    <t>BMSTR</t>
  </si>
  <si>
    <t>BMKNM</t>
  </si>
  <si>
    <t>TMLS</t>
  </si>
  <si>
    <t>JEMNM</t>
  </si>
  <si>
    <t>123456</t>
  </si>
  <si>
    <t>JMKN1</t>
  </si>
  <si>
    <t>가격 정보</t>
  </si>
  <si>
    <t>가.정</t>
  </si>
  <si>
    <t>JMKN2</t>
  </si>
  <si>
    <t>물가 자료</t>
  </si>
  <si>
    <t>물.자</t>
  </si>
  <si>
    <t>JMKN3</t>
  </si>
  <si>
    <t>물가 정보</t>
  </si>
  <si>
    <t>물.정</t>
  </si>
  <si>
    <t>JMKN4</t>
  </si>
  <si>
    <t>거래 가격</t>
  </si>
  <si>
    <t>거.래</t>
  </si>
  <si>
    <t>JMKN5</t>
  </si>
  <si>
    <t>유통 물가</t>
  </si>
  <si>
    <t>유.통</t>
  </si>
  <si>
    <t>JMKN6</t>
  </si>
  <si>
    <t>적용 단가</t>
  </si>
  <si>
    <t>CAP_CODE</t>
  </si>
  <si>
    <t>코드번호</t>
  </si>
  <si>
    <t>CAP_NO</t>
  </si>
  <si>
    <t>CAP_IBRD</t>
  </si>
  <si>
    <t>분류번호</t>
  </si>
  <si>
    <t>CAP_EQCOD</t>
  </si>
  <si>
    <t>시설코드</t>
  </si>
  <si>
    <t>CAP_ITNUM</t>
  </si>
  <si>
    <t>CAP_NAME</t>
  </si>
  <si>
    <t>CAP_SIZE</t>
  </si>
  <si>
    <t>CAP_QTY</t>
  </si>
  <si>
    <t>CAP_SUNIT</t>
  </si>
  <si>
    <t>CAP_AMT</t>
  </si>
  <si>
    <t>CAP_PAGE</t>
  </si>
  <si>
    <t>페이지</t>
  </si>
  <si>
    <t>CAP_AMOUNT</t>
  </si>
  <si>
    <t>CAP_BIGO</t>
  </si>
  <si>
    <t>[PREPARE]</t>
  </si>
  <si>
    <t>PREP_VER</t>
  </si>
  <si>
    <t>w26.05</t>
  </si>
  <si>
    <t>PREP_COP</t>
  </si>
  <si>
    <t>대성기술공사</t>
  </si>
  <si>
    <t>PREP_DATE</t>
  </si>
  <si>
    <t>2026-05-29 09:23</t>
  </si>
  <si>
    <t>[.끝.]</t>
  </si>
  <si>
    <t>2026년도</t>
    <phoneticPr fontId="19" type="noConversion"/>
  </si>
  <si>
    <t>공 사 원 가 계 산 서</t>
    <phoneticPr fontId="19" type="noConversion"/>
  </si>
  <si>
    <t>구 분</t>
    <phoneticPr fontId="19" type="noConversion"/>
  </si>
  <si>
    <t>비  목</t>
    <phoneticPr fontId="19" type="noConversion"/>
  </si>
  <si>
    <t>금     액</t>
    <phoneticPr fontId="19" type="noConversion"/>
  </si>
  <si>
    <t>구   성   비</t>
    <phoneticPr fontId="19" type="noConversion"/>
  </si>
  <si>
    <t>재료비</t>
    <phoneticPr fontId="19" type="noConversion"/>
  </si>
  <si>
    <t>직 접 재 료 비</t>
    <phoneticPr fontId="19" type="noConversion"/>
  </si>
  <si>
    <t>간 접 재 료 비</t>
    <phoneticPr fontId="19" type="noConversion"/>
  </si>
  <si>
    <t>소         계</t>
    <phoneticPr fontId="19" type="noConversion"/>
  </si>
  <si>
    <t>노무비</t>
    <phoneticPr fontId="19" type="noConversion"/>
  </si>
  <si>
    <t>직 접 노 무 비</t>
    <phoneticPr fontId="19" type="noConversion"/>
  </si>
  <si>
    <t xml:space="preserve"> </t>
    <phoneticPr fontId="19" type="noConversion"/>
  </si>
  <si>
    <t>간 접 노 무 비</t>
    <phoneticPr fontId="19" type="noConversion"/>
  </si>
  <si>
    <t xml:space="preserve">  직접노무비*</t>
    <phoneticPr fontId="19" type="noConversion"/>
  </si>
  <si>
    <t>6개월 이하</t>
    <phoneticPr fontId="19" type="noConversion"/>
  </si>
  <si>
    <t>소          계</t>
    <phoneticPr fontId="19" type="noConversion"/>
  </si>
  <si>
    <t>경          비</t>
    <phoneticPr fontId="19" type="noConversion"/>
  </si>
  <si>
    <t>산  출  경  비</t>
    <phoneticPr fontId="19" type="noConversion"/>
  </si>
  <si>
    <t>산 재 보 험 료</t>
    <phoneticPr fontId="19" type="noConversion"/>
  </si>
  <si>
    <t xml:space="preserve"> 노무비*</t>
    <phoneticPr fontId="19" type="noConversion"/>
  </si>
  <si>
    <t>26년3월13일 기준</t>
    <phoneticPr fontId="19" type="noConversion"/>
  </si>
  <si>
    <t>5억미만</t>
    <phoneticPr fontId="19" type="noConversion"/>
  </si>
  <si>
    <t xml:space="preserve"> 고 용 보 험 료 </t>
    <phoneticPr fontId="19" type="noConversion"/>
  </si>
  <si>
    <t>석 면 부 담 금</t>
    <phoneticPr fontId="19" type="noConversion"/>
  </si>
  <si>
    <t>임금채권부담금</t>
    <phoneticPr fontId="19" type="noConversion"/>
  </si>
  <si>
    <t>건 강 보 험 료</t>
    <phoneticPr fontId="19" type="noConversion"/>
  </si>
  <si>
    <t>(직접노무비) *</t>
    <phoneticPr fontId="19" type="noConversion"/>
  </si>
  <si>
    <t>26년3월13일 기준(1개월이상)</t>
    <phoneticPr fontId="19" type="noConversion"/>
  </si>
  <si>
    <t>연 금 보 험 료</t>
    <phoneticPr fontId="19" type="noConversion"/>
  </si>
  <si>
    <t>노인장기요양보험료</t>
    <phoneticPr fontId="19" type="noConversion"/>
  </si>
  <si>
    <t>(건강보험료)*</t>
    <phoneticPr fontId="19" type="noConversion"/>
  </si>
  <si>
    <t>5~50억미만</t>
    <phoneticPr fontId="19" type="noConversion"/>
  </si>
  <si>
    <t>산업안전보건관리비</t>
    <phoneticPr fontId="19" type="noConversion"/>
  </si>
  <si>
    <t>5억 미만</t>
    <phoneticPr fontId="19" type="noConversion"/>
  </si>
  <si>
    <t>건설하도급대금 지급보증서 발급수수료</t>
    <phoneticPr fontId="19" type="noConversion"/>
  </si>
  <si>
    <t>(재료비+직접노무비+경비)*</t>
    <phoneticPr fontId="19" type="noConversion"/>
  </si>
  <si>
    <t>50억미만</t>
    <phoneticPr fontId="19" type="noConversion"/>
  </si>
  <si>
    <t>건설기계대여대금지급보증서발급금액</t>
    <phoneticPr fontId="19" type="noConversion"/>
  </si>
  <si>
    <t>환 경 보 전 비</t>
    <phoneticPr fontId="19" type="noConversion"/>
  </si>
  <si>
    <t>건설근로자 퇴직공제부금비</t>
    <phoneticPr fontId="19" type="noConversion"/>
  </si>
  <si>
    <t>1억이상</t>
    <phoneticPr fontId="19" type="noConversion"/>
  </si>
  <si>
    <t>기  타  경  비</t>
    <phoneticPr fontId="19" type="noConversion"/>
  </si>
  <si>
    <t>(재료비+노무비)*</t>
    <phoneticPr fontId="19" type="noConversion"/>
  </si>
  <si>
    <t>안 전 관 리 비</t>
    <phoneticPr fontId="19" type="noConversion"/>
  </si>
  <si>
    <t>가    설    비</t>
  </si>
  <si>
    <t>운    반    비</t>
    <phoneticPr fontId="19" type="noConversion"/>
  </si>
  <si>
    <t>품 질 시 험 비</t>
    <phoneticPr fontId="19" type="noConversion"/>
  </si>
  <si>
    <t xml:space="preserve"> 순    공    사    원    가</t>
    <phoneticPr fontId="19" type="noConversion"/>
  </si>
  <si>
    <t xml:space="preserve"> 일 반  관  리  비  ( 8.00 % )</t>
    <phoneticPr fontId="19" type="noConversion"/>
  </si>
  <si>
    <t xml:space="preserve"> 합계*</t>
    <phoneticPr fontId="19" type="noConversion"/>
  </si>
  <si>
    <t>5억~50억 미만(전문)</t>
    <phoneticPr fontId="19" type="noConversion"/>
  </si>
  <si>
    <t xml:space="preserve"> 이             윤  (15.00 % )</t>
    <phoneticPr fontId="19" type="noConversion"/>
  </si>
  <si>
    <t>(노무비+경비+일반관리비)*</t>
    <phoneticPr fontId="19" type="noConversion"/>
  </si>
  <si>
    <t xml:space="preserve"> 총          원          가</t>
    <phoneticPr fontId="19" type="noConversion"/>
  </si>
  <si>
    <t>천원단위 절삭</t>
    <phoneticPr fontId="19" type="noConversion"/>
  </si>
  <si>
    <t xml:space="preserve"> 부    가    가    치    세</t>
    <phoneticPr fontId="19" type="noConversion"/>
  </si>
  <si>
    <t xml:space="preserve"> 도          급          액</t>
    <phoneticPr fontId="19" type="noConversion"/>
  </si>
  <si>
    <t xml:space="preserve"> 관  급  자  재  대(도급자)</t>
    <phoneticPr fontId="19" type="noConversion"/>
  </si>
  <si>
    <t xml:space="preserve"> 관  급  자  재  대(관급자)</t>
    <phoneticPr fontId="19" type="noConversion"/>
  </si>
  <si>
    <t xml:space="preserve"> 총     공       사      비</t>
    <phoneticPr fontId="19" type="noConversion"/>
  </si>
  <si>
    <t>토공</t>
  </si>
  <si>
    <t>m</t>
  </si>
  <si>
    <t>㎥</t>
  </si>
  <si>
    <t>1-2.</t>
  </si>
  <si>
    <t>폐기물상차</t>
  </si>
  <si>
    <t>1-3.</t>
  </si>
  <si>
    <t>터파기</t>
  </si>
  <si>
    <t>PE드럼 설치및해체</t>
  </si>
  <si>
    <t>X00020</t>
  </si>
  <si>
    <t>X00185_1</t>
  </si>
  <si>
    <t xml:space="preserve"> 1.적재(유압식백호우0.7㎥) </t>
  </si>
  <si>
    <t>_x0007_'1.적재(유압식백호우0.7㎥)'</t>
  </si>
  <si>
    <t>_x0007_ qs=0.7,     K=0.55,     f=1/1.50=</t>
  </si>
  <si>
    <t>_x0007_ Es=0.45</t>
  </si>
  <si>
    <t>_x0007_ Cms=20'Sec(135도)'</t>
  </si>
  <si>
    <t>_x0007_ Q=3600*qs*K*f*Es/Cms=</t>
  </si>
  <si>
    <t>_x0007_' 재료비:'&amp;X00020M&amp;/Q=</t>
  </si>
  <si>
    <t>X00020_1</t>
  </si>
  <si>
    <t>_x0007_' 노무비:'&amp;X00020L&amp;/Q=</t>
  </si>
  <si>
    <t>_x0007_' 경  비:'&amp;X00020S&amp;/Q=</t>
  </si>
  <si>
    <t>_x0007_  Q = V / T = '㎥/hr'</t>
  </si>
  <si>
    <t>_x0007_' ▶ 1일작업량 :' V=3.6 '㎥'</t>
  </si>
  <si>
    <t>_x0007_'특별인부 :'&amp;L01003&amp; / V =</t>
  </si>
  <si>
    <t>L01040_1</t>
  </si>
  <si>
    <t xml:space="preserve"> ▶ 재생플라스틱 가설울타리 손율 적용 </t>
  </si>
  <si>
    <t>_x0007_'▶ 재생플라스틱 가설울타리 손율 적용'</t>
  </si>
  <si>
    <t xml:space="preserve"> 1. 재료비 </t>
  </si>
  <si>
    <t>_x0007_'1. 재료비'</t>
  </si>
  <si>
    <t>_x0007_'PE드럼 :'&amp;M00254&amp; * 1.0'm'/ 10.0'm/조' * R =</t>
  </si>
  <si>
    <t>M00254_1</t>
  </si>
  <si>
    <t>_x0007_'윙카호스 :'&amp;M00255&amp; * 1.0'm'/ 10.0'm/조' * R =</t>
  </si>
  <si>
    <t>M00255_1</t>
  </si>
  <si>
    <t>_x0007_'야간점멸등 :'&amp;M01100&amp; * 1.0'm'/ 10.0'm/조' * R =</t>
  </si>
  <si>
    <t>M01100_1</t>
  </si>
  <si>
    <t xml:space="preserve"> 2. 설치비 </t>
  </si>
  <si>
    <t>_x0007_'2. 설치비'</t>
  </si>
  <si>
    <t xml:space="preserve"> 1)소운반 </t>
  </si>
  <si>
    <t>_x0007_'1)소운반'</t>
  </si>
  <si>
    <t>_x0007_ Q= N*q='㎥/일'</t>
  </si>
  <si>
    <t>굴착기(무한궤도)</t>
  </si>
  <si>
    <t>0.7㎥</t>
  </si>
  <si>
    <t>5500ℓ</t>
  </si>
  <si>
    <t>_x0007_`COD|S00020_x0005_`EXI|0_x0005_`DVD|F_x0005_`BMK| _x0005_`IPR|0_x0005_`BLA|F_x0005_`</t>
  </si>
  <si>
    <t>S00020_1</t>
  </si>
  <si>
    <t>X00185</t>
  </si>
  <si>
    <t>_x0007_`COD|S00185_x0005_`EXI|0_x0005_`DVD|F_x0005_`BMK| _x0005_`IPR|0_x0005_`BLA|F_x0005_`</t>
  </si>
  <si>
    <t>S00185_1</t>
  </si>
  <si>
    <t>PE드럼</t>
  </si>
  <si>
    <t>(일체형)</t>
  </si>
  <si>
    <t>_x0007_`COD|M00254_x0005_`QTY1|1_x0005_`BQC|사급(26/01)_x0005_`EQC|도심사_x0005_`JDC|_x0005_`WQC|_x0005_`EDT|_x0005_`</t>
  </si>
  <si>
    <t>윙카호스</t>
  </si>
  <si>
    <t>(10m/Roll,DC)</t>
  </si>
  <si>
    <t>Roll</t>
  </si>
  <si>
    <t>_x0007_`COD|M00255_x0005_`QTY1|1_x0005_`BQC|사급(26/01)_x0005_`EQC|도심사_x0005_`JDC|_x0005_`WQC|_x0005_`EDT|_x0005_`</t>
  </si>
  <si>
    <t>EA</t>
  </si>
  <si>
    <t>야간점멸등</t>
  </si>
  <si>
    <t>(공사용)</t>
  </si>
  <si>
    <t>_x0007_`COD|M01100_x0005_`QTY1|1_x0005_`BQC|사급(26/01)_x0005_`EQC|도심사_x0005_`JDC|_x0005_`WQC|_x0005_`EDT|_x0005_`</t>
  </si>
  <si>
    <t>배관공(수도)</t>
  </si>
  <si>
    <t>_x0007_`COD|L01040_x0005_`QTY1|1_x0005_`BQC|01000000026_x0005_`EQC|01000001040_x0005_`JDC|L001010101000040_x0005_`WQC|_x0005_`EDT|2026.상_x0005_`</t>
  </si>
  <si>
    <t>_x0007_`COD|S00020_x0005_`QTY1|1_x0005_`BQC|_x0005_`EQC|02020100700_x0005_`JDC|0000020100700000_x0005_`WQC|_x0005_`EDT|2026_x0005_`</t>
  </si>
  <si>
    <t>_x0007_`COD|S00185_x0005_`QTY1|1_x0005_`BQC|_x0005_`EQC|02720400550_x0005_`JDC|0000720400550000_x0005_`WQC|_x0005_`EDT|2026_x0005_`</t>
  </si>
  <si>
    <t xml:space="preserve"> 폐   기   물   수   수   료</t>
    <phoneticPr fontId="17" type="noConversion"/>
  </si>
  <si>
    <t>공사명 : 서귀포 천제연 관개수로 준설사업</t>
  </si>
  <si>
    <t>가설비</t>
  </si>
  <si>
    <t>터파기(보통토사)</t>
  </si>
  <si>
    <t>(인력)</t>
  </si>
  <si>
    <t>_x0007_`COD|D82338_x0005_`QTY1|1_x0005_`EXI|0_x0005_`IPR|0_x0005_`BLA|F_x0005_`</t>
  </si>
  <si>
    <t>D82338_1</t>
  </si>
  <si>
    <t>소운반</t>
  </si>
  <si>
    <t>(인력,1구간,L=152m)</t>
  </si>
  <si>
    <t>_x0007_`COD|D82463_x0005_`QTY1|1_x0005_`EXI|0_x0005_`IPR|0_x0005_`BLA|F_x0005_`</t>
  </si>
  <si>
    <t>D82463_1</t>
  </si>
  <si>
    <t>(인력,2구간,L=166m)</t>
  </si>
  <si>
    <t>_x0007_`COD|D82469_x0005_`QTY1|1_x0005_`EXI|0_x0005_`IPR|0_x0005_`BLA|F_x0005_`</t>
  </si>
  <si>
    <t>D82469_1</t>
  </si>
  <si>
    <t>(인력,3구간,L=135m)</t>
  </si>
  <si>
    <t>_x0007_`COD|D82470_x0005_`QTY1|1_x0005_`EXI|0_x0005_`IPR|0_x0005_`BLA|F_x0005_`</t>
  </si>
  <si>
    <t>D82470_1</t>
  </si>
  <si>
    <t>(인력,4구간,L=259m)</t>
  </si>
  <si>
    <t>_x0007_`COD|D82859_x0005_`QTY1|1_x0005_`EXI|0_x0005_`IPR|0_x0005_`BLA|F_x0005_`</t>
  </si>
  <si>
    <t>D82859_1</t>
  </si>
  <si>
    <t>(폐토사류)</t>
  </si>
  <si>
    <t>D10103_1</t>
  </si>
  <si>
    <t>(윙카호수,손율3개월)</t>
  </si>
  <si>
    <t>_x0007_`COD|D81828_x0005_`QTY1|1_x0005_`EXI|0_x0005_`IPR|0_x0005_`BLA|F_x0005_`</t>
  </si>
  <si>
    <t>D81828_1</t>
  </si>
  <si>
    <t>교통신호수</t>
  </si>
  <si>
    <t>교통신호수(보행안전)</t>
  </si>
  <si>
    <t>(1일 1인)</t>
  </si>
  <si>
    <t>일</t>
  </si>
  <si>
    <t>_x0007_`COD|D81812_x0005_`QTY1|1_x0005_`EXI|0_x0005_`IPR|0_x0005_`BLA|F_x0005_`</t>
  </si>
  <si>
    <t>D81812_1</t>
  </si>
  <si>
    <t>가설사무실(3개월)</t>
  </si>
  <si>
    <t>(사무실:3.0x9.0,창고:3.0x6.0)</t>
  </si>
  <si>
    <t>_x0007_`COD|D82419_x0005_`QTY1|1_x0005_`EXI|0_x0005_`IPR|0_x0005_`BLA|F_x0005_`</t>
  </si>
  <si>
    <t>D82419_1</t>
  </si>
  <si>
    <t>근로자 편의시설(3개월)</t>
  </si>
  <si>
    <t>(컨테이너:3.0x6.0)</t>
  </si>
  <si>
    <t>_x0007_`COD|D82483_x0005_`QTY1|1_x0005_`EXI|0_x0005_`IPR|0_x0005_`BLA|F_x0005_`</t>
  </si>
  <si>
    <t>D82483_1</t>
  </si>
  <si>
    <t>터파기(보통토사) (인력)  / ㎥</t>
  </si>
  <si>
    <t>D82338</t>
  </si>
  <si>
    <t xml:space="preserve">  ▶ 인력/토사 적용 </t>
  </si>
  <si>
    <t>_x0007_' ▶ 인력/토사 적용'</t>
  </si>
  <si>
    <t xml:space="preserve"> 1)노 무 비(100%) </t>
  </si>
  <si>
    <t>_x0007_'1)노 무 비(100%)'</t>
  </si>
  <si>
    <t>소운반 (인력,1구간,L=152m)  / ㎥</t>
  </si>
  <si>
    <t>D82463</t>
  </si>
  <si>
    <t xml:space="preserve"> 1. 소운반(인력) </t>
  </si>
  <si>
    <t>_x0007_'1. 소운반(인력)'</t>
  </si>
  <si>
    <t xml:space="preserve"> ▶ 인력1회 운반량 :   25 kg </t>
  </si>
  <si>
    <t>_x0007_'▶ 인력1회 운반량 :   25 kg'</t>
  </si>
  <si>
    <t xml:space="preserve"> ▶ 평균운반거리  : L = 152 m </t>
  </si>
  <si>
    <t>_x0007_'▶ 평균운반거리  : L = 152 m'</t>
  </si>
  <si>
    <t>_x0007_ L=152'm',     V=2500'm/hr',  T=450'min'</t>
  </si>
  <si>
    <t>_x0007_ t1=1.5'분',  q=25'kg'/1700'kg/㎥'='㎥'</t>
  </si>
  <si>
    <t>_x0007_ N=V*T/((120*L)+(V*t1))='회'</t>
  </si>
  <si>
    <t>/((</t>
  </si>
  <si>
    <t>)+(</t>
  </si>
  <si>
    <t>))</t>
  </si>
  <si>
    <t>_x0007_'보통인부:'1'인' * &amp;L01002&amp; / Q =</t>
  </si>
  <si>
    <t>소운반 (인력,2구간,L=166m)  / ㎥</t>
  </si>
  <si>
    <t>D82469</t>
  </si>
  <si>
    <t xml:space="preserve"> ▶ 평균운반거리  : L = 166 m </t>
  </si>
  <si>
    <t>_x0007_'▶ 평균운반거리  : L = 166 m'</t>
  </si>
  <si>
    <t>_x0007_ L=166'm',     V=2500'm/hr',  T=450'min'</t>
  </si>
  <si>
    <t>소운반 (인력,3구간,L=135m)  / ㎥</t>
  </si>
  <si>
    <t>D82470</t>
  </si>
  <si>
    <t xml:space="preserve"> ▶ 평균운반거리  : L = 135 m </t>
  </si>
  <si>
    <t>_x0007_'▶ 평균운반거리  : L = 135 m'</t>
  </si>
  <si>
    <t>_x0007_ L=135'm',     V=2500'm/hr',  T=450'min'</t>
  </si>
  <si>
    <t>소운반 (인력,4구간,L=259m)  / ㎥</t>
  </si>
  <si>
    <t>D82859</t>
  </si>
  <si>
    <t xml:space="preserve"> ▶ 평균운반거리  : L = 259 m </t>
  </si>
  <si>
    <t>_x0007_'▶ 평균운반거리  : L = 259 m'</t>
  </si>
  <si>
    <t>_x0007_ L=259'm',     V=2500'm/hr',  T=450'min'</t>
  </si>
  <si>
    <t>폐기물상차 (폐토사류)  / ㎥</t>
  </si>
  <si>
    <t>D10103</t>
  </si>
  <si>
    <t xml:space="preserve"> 1. 노 무 비 </t>
  </si>
  <si>
    <t>_x0007_'1. 노 무 비'</t>
  </si>
  <si>
    <t>_x0007_'1)배관공(수도):'3.0'인'* &amp;L01040&amp; / V =</t>
  </si>
  <si>
    <t>_x0007_'2)보 통 인 부 :'1.0'인'* &amp;L01002&amp; / V =</t>
  </si>
  <si>
    <t xml:space="preserve"> 3. 물탱크(살수차) 5500ℓ </t>
  </si>
  <si>
    <t>_x0007_'3. 물탱크(살수차) 5500ℓ'</t>
  </si>
  <si>
    <t>_x0007_'재 료 비 : '&amp;X00185M&amp; / Q =</t>
  </si>
  <si>
    <t>_x0007_'노 무 비 : '&amp;X00185L&amp; / Q =</t>
  </si>
  <si>
    <t>_x0007_'경    비 : '&amp;X00185S&amp; / Q =</t>
  </si>
  <si>
    <t>PE드럼 설치및해체 (윙카호수,손율3개월)  / m</t>
  </si>
  <si>
    <t>D81828</t>
  </si>
  <si>
    <t xml:space="preserve"> ▶ 2023년 품셈 P116 참고 </t>
  </si>
  <si>
    <t>_x0007_'▶ 2023년 품셈 P116 참고'</t>
  </si>
  <si>
    <t>_x0007_     R = 0.31 '(손율 3개월 31%적용)'</t>
  </si>
  <si>
    <t>_x0007_'특별인부 :'&amp;L01003&amp; / 10.0'm/조' * 0.08'인' =</t>
  </si>
  <si>
    <t>교통신호수(보행안전) (1일 1인)  / 일</t>
  </si>
  <si>
    <t>D81812</t>
  </si>
  <si>
    <t xml:space="preserve"> ▷1일 1인 작업기준 </t>
  </si>
  <si>
    <t>_x0007_'▷1일 1인 작업기준'</t>
  </si>
  <si>
    <t xml:space="preserve"> 1.교통신호수 </t>
  </si>
  <si>
    <t>_x0007_'1.교통신호수'</t>
  </si>
  <si>
    <t>_x0007_'1)교통정리원 :'&amp;L05012&amp; * 1.0'인' =</t>
  </si>
  <si>
    <t>L05012_1</t>
  </si>
  <si>
    <t>가설사무실(3개월) (사무실:3.0x9.0,창고:3.0x6.0)  / 식</t>
  </si>
  <si>
    <t>D82419</t>
  </si>
  <si>
    <t>_x0007_'*손율(3개월적용 18%) :' R=0.18</t>
  </si>
  <si>
    <t xml:space="preserve"> 1.가설사무실(3.0*9.0) </t>
  </si>
  <si>
    <t>_x0007_'1.가설사무실(3.0*9.0)'</t>
  </si>
  <si>
    <t>_x0007_  1.0'개소'*&amp;M00524&amp;*R=</t>
  </si>
  <si>
    <t>M00524_1</t>
  </si>
  <si>
    <t xml:space="preserve"> 2.가설창고(3.0*6.0) </t>
  </si>
  <si>
    <t>_x0007_'2.가설창고(3.0*6.0)'</t>
  </si>
  <si>
    <t>_x0007_  1.0'개소'*&amp;M00525&amp;*R=</t>
  </si>
  <si>
    <t>M00525_1</t>
  </si>
  <si>
    <t xml:space="preserve"> 3.설치비(사무실) </t>
  </si>
  <si>
    <t>_x0007_'3.설치비(사무실)'</t>
  </si>
  <si>
    <t>_x0007_'비 계 공 :'0.78'인'*&amp;L01006&amp;*1'개소'=</t>
  </si>
  <si>
    <t>L01006_1</t>
  </si>
  <si>
    <t>_x0007_'특별인부 :'0.38'인'*&amp;L01003&amp;*1'개소'=</t>
  </si>
  <si>
    <t xml:space="preserve"> 크레인(트럭10ton) </t>
  </si>
  <si>
    <t>_x0007_'크레인(트럭10ton)'</t>
  </si>
  <si>
    <t>_x0007_  2'hr'*1'개소'*&amp;X00595&amp;=</t>
  </si>
  <si>
    <t>X00595_1</t>
  </si>
  <si>
    <t xml:space="preserve"> 4.설치비(창고) </t>
  </si>
  <si>
    <t>_x0007_'4.설치비(창고)'</t>
  </si>
  <si>
    <t>_x0007_'비 계 공 :'0.58'인'*&amp;L01006&amp;*1'개소'=</t>
  </si>
  <si>
    <t>_x0007_'특별인부 :'0.34'인'*&amp;L01003&amp;*1'개소'=</t>
  </si>
  <si>
    <t>근로자 편의시설(3개월) (컨테이너:3.0x6.0)  / 식</t>
  </si>
  <si>
    <t>D82483</t>
  </si>
  <si>
    <t xml:space="preserve"> 2.설치비(사무실) </t>
  </si>
  <si>
    <t>_x0007_'2.설치비(사무실)'</t>
  </si>
  <si>
    <t>트럭탑재형 크레인</t>
  </si>
  <si>
    <t>10톤</t>
  </si>
  <si>
    <t>진공흡입 준설차</t>
  </si>
  <si>
    <t xml:space="preserve">L00005 </t>
  </si>
  <si>
    <t xml:space="preserve">M00003 </t>
  </si>
  <si>
    <t xml:space="preserve">L00006 </t>
  </si>
  <si>
    <t>X00595</t>
  </si>
  <si>
    <t>_x0007_`COD|S00595_x0005_`EXI|0_x0005_`DVD|F_x0005_`BMK| _x0005_`IPR|0_x0005_`BLA|F_x0005_`</t>
  </si>
  <si>
    <t>S00595_1</t>
  </si>
  <si>
    <t>콘테이너(가설사무실)</t>
  </si>
  <si>
    <t>(3.0*9.0)</t>
  </si>
  <si>
    <t>_x0007_`COD|M00524_x0005_`QTY1|1_x0005_`BQC|사급(25/04)_x0005_`EQC|_x0005_`JDC|_x0005_`WQC|_x0005_`EDT|_x0005_`</t>
  </si>
  <si>
    <t>콘테이너(가설창고)</t>
  </si>
  <si>
    <t>(3.0*6.0)</t>
  </si>
  <si>
    <t>_x0007_`COD|M00525_x0005_`QTY1|1_x0005_`BQC|사급(25/04)_x0005_`EQC|_x0005_`JDC|_x0005_`WQC|_x0005_`EDT|_x0005_`</t>
  </si>
  <si>
    <t>비계공</t>
  </si>
  <si>
    <t>_x0007_`COD|L01006_x0005_`QTY1|1_x0005_`BQC|01000000013_x0005_`EQC|01000001006_x0005_`JDC|L001010101000006_x0005_`WQC|_x0005_`EDT|2026.상_x0005_`</t>
  </si>
  <si>
    <t>교통정리원</t>
  </si>
  <si>
    <t>기타 직종</t>
  </si>
  <si>
    <t>_x0007_`COD|L05012_x0005_`QTY1|1_x0005_`BQC|25상' 신규_x0005_`EQC|01000005013_x0005_`JDC|L001010501000123_x0005_`WQC|_x0005_`EDT|2026.상_x0005_`</t>
  </si>
  <si>
    <t>_x0007_`COD|S00595_x0005_`QTY1|1_x0005_`BQC|_x0005_`EQC|02210500100_x0005_`JDC|0000210500100000_x0005_`WQC|_x0005_`EDT|2026_x0005_`</t>
  </si>
  <si>
    <t>공 사 명 : 서귀포 천제연 관개수로 준설사업</t>
    <phoneticPr fontId="19" type="noConversion"/>
  </si>
  <si>
    <t>전문(준설공사)</t>
    <phoneticPr fontId="19" type="noConversion"/>
  </si>
  <si>
    <t>기타공사</t>
    <phoneticPr fontId="19" type="noConversion"/>
  </si>
  <si>
    <t>(재료비+직노+(관급/1.1))*</t>
    <phoneticPr fontId="19" type="noConversion"/>
  </si>
  <si>
    <t>하수관준설</t>
  </si>
  <si>
    <t>(흡입식,수로암거)</t>
  </si>
  <si>
    <t>_x0007_`COD|D82865_x0005_`QTY1|1_x0005_`EXI|0_x0005_`IPR|0_x0005_`BLA|F_x0005_`</t>
  </si>
  <si>
    <t>D82865_1</t>
  </si>
  <si>
    <t>1-4.</t>
  </si>
  <si>
    <t>_x0007_`COD|D10103_x0005_`QTY1|1_x0005_`EXI|0_x0005_`IPR|0_x0005_`BLA|F_x0005_`PSKP|1_x0005_`</t>
  </si>
  <si>
    <t xml:space="preserve">  ▶ 26년도 품셈3-2-1(굴착) 적용 </t>
  </si>
  <si>
    <t>_x0007_' ▶ 26년도 품셈3-2-1(굴착) 적용'</t>
  </si>
  <si>
    <t>하수관준설 (흡입식,수로암거)  / ㎥</t>
  </si>
  <si>
    <t>D82865</t>
  </si>
  <si>
    <t xml:space="preserve">  ▶ 2026년 품셈 유지관리 2-4-8 하수관준설(흡입식) 적용 </t>
  </si>
  <si>
    <t>_x0007_' ▶ 2026년 품셈 유지관리 2-4-8 하수관준설(흡입식) 적용'</t>
  </si>
  <si>
    <t xml:space="preserve">  ▶ 수로암거 B-TYPE 품적용 </t>
  </si>
  <si>
    <t>_x0007_' ▶ 수로암거 B-TYPE 품적용'</t>
  </si>
  <si>
    <t>_x0007_' ▶ 1일작업량 :' V = 9.8 '㎥'=</t>
  </si>
  <si>
    <t xml:space="preserve"> 2. 진공흡입 준설차 25톤(7.64㎥적) </t>
  </si>
  <si>
    <t>_x0007_'2. 진공흡입 준설차 25톤(7.64㎥적)'</t>
  </si>
  <si>
    <t>_x0007_'재 료 비 : '&amp;X30076M&amp; / Q =</t>
  </si>
  <si>
    <t>X30076_1</t>
  </si>
  <si>
    <t>_x0007_'노 무 비 : '&amp;X30076L&amp; / Q =</t>
  </si>
  <si>
    <t>_x0007_'경    비 : '&amp;X30076S&amp; / Q =</t>
  </si>
  <si>
    <t>25톤(7.64㎥적)</t>
  </si>
  <si>
    <t>X30076</t>
  </si>
  <si>
    <t>_x0007_`COD|S01167_x0005_`EXI|0_x0005_`DVD|F_x0005_`BMK| _x0005_`IPR|0_x0005_`BLA|F_x0005_`</t>
  </si>
  <si>
    <t>S01167_1</t>
  </si>
  <si>
    <t>_x0007_`COD|S01167_x0005_`QTY1|1_x0005_`BQC|_x0005_`EQC|02711000250_x0005_`JDC|0000711000250000_x0005_`WQC|_x0005_`EDT|2026_x0005_`</t>
  </si>
  <si>
    <t xml:space="preserve">도급공사비 : </t>
    <phoneticPr fontId="19" type="noConversion"/>
  </si>
  <si>
    <t>2026년 8월 설계</t>
    <phoneticPr fontId="21" type="noConversion"/>
  </si>
  <si>
    <t>부장</t>
    <phoneticPr fontId="19" type="noConversion"/>
  </si>
  <si>
    <t>과장</t>
    <phoneticPr fontId="19" type="noConversion"/>
  </si>
  <si>
    <t>팀장</t>
    <phoneticPr fontId="19" type="noConversion"/>
  </si>
  <si>
    <t>담당자</t>
    <phoneticPr fontId="19" type="noConversion"/>
  </si>
  <si>
    <t>서귀포 천제연 관개수로 준설사업</t>
    <phoneticPr fontId="17" type="noConversion"/>
  </si>
  <si>
    <t xml:space="preserve"> ○ 위       치 : 제주특별자치도 서귀포시 중문동 2785-2번지(천제연폭포 일원)</t>
    <phoneticPr fontId="19" type="noConversion"/>
  </si>
  <si>
    <t xml:space="preserve"> ○ 사 업 개 요 : 관개수로 준설(인력) 62m3, 관개수로 준설(기계) 14m3</t>
    <phoneticPr fontId="19" type="noConversion"/>
  </si>
  <si>
    <t xml:space="preserve">총공사비 : </t>
    <phoneticPr fontId="19" type="noConversion"/>
  </si>
  <si>
    <t>공사기간 : 92일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</si>
</sst>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1" formatCode="_-* #,##0_-;\-* #,##0_-;_-* &quot;-&quot;_-;_-@_-"/>
    <numFmt numFmtId="176" formatCode="#,###"/>
    <numFmt numFmtId="177" formatCode="#,##0.#######;\-#,##0.#######;#"/>
    <numFmt numFmtId="178" formatCode="#,##0.00#"/>
    <numFmt numFmtId="179" formatCode="#,##0.00\ &quot;(원/$)&quot;"/>
    <numFmt numFmtId="180" formatCode="#,##0.00\ &quot;(원/€)&quot;"/>
    <numFmt numFmtId="181" formatCode="#,##0.00\ &quot;(원/100￥)&quot;"/>
    <numFmt numFmtId="182" formatCode="#,##0.00#\ "/>
    <numFmt numFmtId="183" formatCode="#,##0.####;\-#,##0.####;#"/>
    <numFmt numFmtId="184" formatCode="#,##0.###;\-#,##0.###;#"/>
    <numFmt numFmtId="185" formatCode="#,##0.######;\-#,##0.######;#"/>
    <numFmt numFmtId="186" formatCode="#,##0;\-#,##0;#"/>
    <numFmt numFmtId="187" formatCode="#,##0.#######"/>
    <numFmt numFmtId="188" formatCode="0.######;\-0.######;#"/>
    <numFmt numFmtId="189" formatCode="#,##0.0#;\-#,##0.0#;#"/>
    <numFmt numFmtId="190" formatCode="0.#######;\-0.#######;#"/>
    <numFmt numFmtId="191" formatCode="#,##0.#;\-#,##0.#;#"/>
    <numFmt numFmtId="192" formatCode="0.00_ "/>
    <numFmt numFmtId="193" formatCode="0.0%"/>
    <numFmt numFmtId="194" formatCode="0.000%"/>
    <numFmt numFmtId="195" formatCode="_-* #,##0_-;\-* #,##0_-;_-* &quot;-&quot;??_-;_-@_-"/>
    <numFmt numFmtId="196" formatCode="_-* #,##0.00000000000000_-;\-* #,##0.00000000000000_-;_-* &quot;-&quot;??_-;_-@_-"/>
    <numFmt numFmtId="197" formatCode="_-* #,##0.0000000000_-;\-* #,##0.0000000000_-;_-* &quot;-&quot;_-;_-@_-"/>
    <numFmt numFmtId="198" formatCode="#,##0_ "/>
    <numFmt numFmtId="199" formatCode="_ &quot;₩&quot;* #,##0_ ;_ &quot;₩&quot;* \-#,##0_ ;_ &quot;₩&quot;* &quot;-&quot;_ ;_ @_ "/>
    <numFmt numFmtId="200" formatCode="&quot;금&quot;#,##0&quot;원&quot;"/>
  </numFmts>
  <fonts count="45">
    <font>
      <sz val="11"/>
      <color theme="1"/>
      <name val="맑은 고딕"/>
      <family val="2"/>
      <charset val="129"/>
      <scheme val="minor"/>
    </font>
    <font>
      <b/>
      <u/>
      <sz val="15"/>
      <color indexed="8"/>
      <name val="바탕체"/>
      <family val="1"/>
      <charset val="129"/>
    </font>
    <font>
      <sz val="9"/>
      <color indexed="8"/>
      <name val="바탕체"/>
      <family val="1"/>
      <charset val="129"/>
    </font>
    <font>
      <sz val="9"/>
      <color indexed="22"/>
      <name val="바탕체"/>
      <family val="1"/>
      <charset val="129"/>
    </font>
    <font>
      <sz val="10"/>
      <color indexed="22"/>
      <name val="맑은 고딕"/>
      <family val="3"/>
      <charset val="129"/>
      <scheme val="minor"/>
    </font>
    <font>
      <sz val="9"/>
      <color indexed="12"/>
      <name val="바탕체"/>
      <family val="1"/>
      <charset val="129"/>
    </font>
    <font>
      <sz val="9"/>
      <name val="맑은 고딕"/>
      <family val="3"/>
      <charset val="129"/>
      <scheme val="minor"/>
    </font>
    <font>
      <u/>
      <sz val="9"/>
      <color indexed="22"/>
      <name val="바탕체"/>
      <family val="1"/>
      <charset val="129"/>
    </font>
    <font>
      <sz val="11"/>
      <color indexed="8"/>
      <name val="바탕체"/>
      <family val="1"/>
      <charset val="129"/>
    </font>
    <font>
      <b/>
      <sz val="9"/>
      <color indexed="8"/>
      <name val="바탕체"/>
      <family val="1"/>
      <charset val="129"/>
    </font>
    <font>
      <sz val="9"/>
      <color indexed="9"/>
      <name val="바탕체"/>
      <family val="1"/>
      <charset val="129"/>
    </font>
    <font>
      <b/>
      <sz val="10"/>
      <color indexed="8"/>
      <name val="바탕체"/>
      <family val="1"/>
      <charset val="129"/>
    </font>
    <font>
      <b/>
      <sz val="10"/>
      <name val="맑은 고딕"/>
      <family val="3"/>
      <charset val="129"/>
      <scheme val="minor"/>
    </font>
    <font>
      <sz val="9"/>
      <color indexed="17"/>
      <name val="바탕체"/>
      <family val="1"/>
      <charset val="129"/>
    </font>
    <font>
      <sz val="9"/>
      <color indexed="22"/>
      <name val="맑은 고딕"/>
      <family val="3"/>
      <charset val="129"/>
      <scheme val="minor"/>
    </font>
    <font>
      <b/>
      <sz val="15"/>
      <color indexed="10"/>
      <name val="바탕체"/>
      <family val="1"/>
      <charset val="129"/>
    </font>
    <font>
      <sz val="9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sz val="9"/>
      <name val="굴림체"/>
      <family val="3"/>
      <charset val="129"/>
    </font>
    <font>
      <b/>
      <sz val="18"/>
      <name val="굴림체"/>
      <family val="3"/>
      <charset val="129"/>
    </font>
    <font>
      <b/>
      <sz val="9"/>
      <name val="굴림체"/>
      <family val="3"/>
      <charset val="129"/>
    </font>
    <font>
      <sz val="11"/>
      <name val="굴림체"/>
      <family val="3"/>
      <charset val="129"/>
    </font>
    <font>
      <sz val="9"/>
      <color indexed="10"/>
      <name val="굴림체"/>
      <family val="3"/>
      <charset val="129"/>
    </font>
    <font>
      <b/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6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theme="1"/>
      <name val="굴림체"/>
      <family val="3"/>
      <charset val="129"/>
    </font>
    <font>
      <b/>
      <sz val="14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8"/>
      <name val="HY헤드라인M"/>
      <family val="1"/>
      <charset val="129"/>
    </font>
    <font>
      <b/>
      <sz val="24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8" fillId="0" borderId="0"/>
    <xf numFmtId="0" fontId="21" fillId="0" borderId="0"/>
    <xf numFmtId="41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0" fillId="0" borderId="0">
      <alignment vertical="center"/>
    </xf>
    <xf numFmtId="199" fontId="30" fillId="0" borderId="0" applyFont="0" applyFill="0" applyBorder="0" applyAlignment="0" applyProtection="0"/>
    <xf numFmtId="0" fontId="28" fillId="0" borderId="0">
      <alignment vertical="center"/>
    </xf>
    <xf numFmtId="0" fontId="21" fillId="0" borderId="0"/>
    <xf numFmtId="0" fontId="21" fillId="0" borderId="0"/>
  </cellStyleXfs>
  <cellXfs count="247">
    <xf numFmtId="0" fontId="0" fillId="0" borderId="0" xfId="0"/>
    <xf numFmtId="49" fontId="2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shrinkToFit="1"/>
    </xf>
    <xf numFmtId="49" fontId="2" fillId="0" borderId="0" xfId="0" applyNumberFormat="1" applyFont="1" applyAlignment="1">
      <alignment horizontal="left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176" fontId="2" fillId="0" borderId="3" xfId="0" applyNumberFormat="1" applyFont="1" applyBorder="1" applyAlignment="1">
      <alignment horizontal="right" vertical="center" shrinkToFit="1"/>
    </xf>
    <xf numFmtId="176" fontId="2" fillId="0" borderId="4" xfId="0" applyNumberFormat="1" applyFont="1" applyBorder="1" applyAlignment="1">
      <alignment horizontal="right" vertical="center" shrinkToFit="1"/>
    </xf>
    <xf numFmtId="176" fontId="2" fillId="0" borderId="2" xfId="0" applyNumberFormat="1" applyFont="1" applyBorder="1" applyAlignment="1">
      <alignment horizontal="right" vertical="center" shrinkToFit="1"/>
    </xf>
    <xf numFmtId="49" fontId="2" fillId="0" borderId="5" xfId="0" applyNumberFormat="1" applyFont="1" applyBorder="1" applyAlignment="1">
      <alignment horizontal="center" vertical="center" shrinkToFit="1"/>
    </xf>
    <xf numFmtId="49" fontId="2" fillId="0" borderId="6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shrinkToFit="1"/>
    </xf>
    <xf numFmtId="49" fontId="3" fillId="0" borderId="0" xfId="0" applyNumberFormat="1" applyFont="1" applyAlignment="1">
      <alignment horizontal="left" vertical="center" shrinkToFit="1"/>
    </xf>
    <xf numFmtId="0" fontId="6" fillId="0" borderId="0" xfId="0" applyFont="1" applyAlignment="1">
      <alignment shrinkToFit="1"/>
    </xf>
    <xf numFmtId="0" fontId="7" fillId="0" borderId="0" xfId="0" applyFont="1" applyAlignment="1">
      <alignment horizontal="center" vertical="center" shrinkToFit="1"/>
    </xf>
    <xf numFmtId="177" fontId="3" fillId="0" borderId="0" xfId="0" applyNumberFormat="1" applyFont="1" applyAlignment="1">
      <alignment horizontal="left" vertical="center" shrinkToFit="1"/>
    </xf>
    <xf numFmtId="178" fontId="2" fillId="0" borderId="2" xfId="0" applyNumberFormat="1" applyFont="1" applyBorder="1" applyAlignment="1">
      <alignment horizontal="right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49" fontId="2" fillId="0" borderId="7" xfId="0" applyNumberFormat="1" applyFont="1" applyBorder="1" applyAlignment="1">
      <alignment horizontal="center" vertical="center" shrinkToFit="1"/>
    </xf>
    <xf numFmtId="0" fontId="0" fillId="0" borderId="8" xfId="0" applyBorder="1" applyAlignment="1">
      <alignment shrinkToFit="1"/>
    </xf>
    <xf numFmtId="179" fontId="2" fillId="0" borderId="7" xfId="0" applyNumberFormat="1" applyFont="1" applyBorder="1" applyAlignment="1">
      <alignment horizontal="center" vertical="center" shrinkToFit="1"/>
    </xf>
    <xf numFmtId="49" fontId="2" fillId="0" borderId="4" xfId="0" applyNumberFormat="1" applyFont="1" applyBorder="1" applyAlignment="1">
      <alignment horizontal="left" vertical="center" shrinkToFit="1"/>
    </xf>
    <xf numFmtId="49" fontId="2" fillId="0" borderId="7" xfId="0" applyNumberFormat="1" applyFont="1" applyBorder="1" applyAlignment="1">
      <alignment horizontal="left" vertical="center" shrinkToFit="1"/>
    </xf>
    <xf numFmtId="182" fontId="2" fillId="0" borderId="4" xfId="0" applyNumberFormat="1" applyFont="1" applyBorder="1" applyAlignment="1">
      <alignment horizontal="right" vertical="center" shrinkToFit="1"/>
    </xf>
    <xf numFmtId="182" fontId="2" fillId="0" borderId="7" xfId="0" applyNumberFormat="1" applyFont="1" applyBorder="1" applyAlignment="1">
      <alignment horizontal="right" vertical="center" shrinkToFit="1"/>
    </xf>
    <xf numFmtId="49" fontId="2" fillId="0" borderId="4" xfId="0" applyNumberFormat="1" applyFont="1" applyBorder="1" applyAlignment="1">
      <alignment horizontal="center" vertical="center" shrinkToFit="1"/>
    </xf>
    <xf numFmtId="49" fontId="9" fillId="0" borderId="2" xfId="0" applyNumberFormat="1" applyFont="1" applyBorder="1" applyAlignment="1">
      <alignment horizontal="left" vertical="center" shrinkToFit="1"/>
    </xf>
    <xf numFmtId="49" fontId="9" fillId="0" borderId="3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horizontal="left" vertical="center" shrinkToFit="1"/>
    </xf>
    <xf numFmtId="49" fontId="2" fillId="0" borderId="4" xfId="0" applyNumberFormat="1" applyFont="1" applyBorder="1" applyAlignment="1">
      <alignment horizontal="right" vertical="center" shrinkToFit="1"/>
    </xf>
    <xf numFmtId="183" fontId="2" fillId="0" borderId="4" xfId="0" applyNumberFormat="1" applyFont="1" applyBorder="1" applyAlignment="1">
      <alignment horizontal="right" vertical="center" shrinkToFit="1"/>
    </xf>
    <xf numFmtId="49" fontId="2" fillId="0" borderId="3" xfId="0" applyNumberFormat="1" applyFont="1" applyBorder="1" applyAlignment="1">
      <alignment horizontal="right" vertical="center" shrinkToFit="1"/>
    </xf>
    <xf numFmtId="176" fontId="2" fillId="0" borderId="6" xfId="0" applyNumberFormat="1" applyFont="1" applyBorder="1" applyAlignment="1">
      <alignment horizontal="right" vertical="center" shrinkToFit="1"/>
    </xf>
    <xf numFmtId="185" fontId="2" fillId="0" borderId="4" xfId="0" applyNumberFormat="1" applyFont="1" applyBorder="1" applyAlignment="1">
      <alignment horizontal="right" vertical="center" shrinkToFit="1"/>
    </xf>
    <xf numFmtId="49" fontId="2" fillId="0" borderId="2" xfId="0" applyNumberFormat="1" applyFont="1" applyBorder="1" applyAlignment="1">
      <alignment horizontal="right" vertical="center" shrinkToFit="1"/>
    </xf>
    <xf numFmtId="186" fontId="2" fillId="0" borderId="6" xfId="0" applyNumberFormat="1" applyFont="1" applyBorder="1" applyAlignment="1">
      <alignment horizontal="right" vertical="center" shrinkToFit="1"/>
    </xf>
    <xf numFmtId="186" fontId="2" fillId="0" borderId="3" xfId="0" applyNumberFormat="1" applyFont="1" applyBorder="1" applyAlignment="1">
      <alignment horizontal="right" vertical="center" shrinkToFit="1"/>
    </xf>
    <xf numFmtId="0" fontId="0" fillId="0" borderId="6" xfId="0" applyBorder="1" applyAlignment="1">
      <alignment shrinkToFit="1"/>
    </xf>
    <xf numFmtId="186" fontId="2" fillId="0" borderId="0" xfId="0" applyNumberFormat="1" applyFont="1" applyAlignment="1">
      <alignment horizontal="right" vertical="center" shrinkToFit="1"/>
    </xf>
    <xf numFmtId="185" fontId="2" fillId="0" borderId="6" xfId="0" applyNumberFormat="1" applyFont="1" applyBorder="1" applyAlignment="1">
      <alignment horizontal="right" vertical="center" shrinkToFit="1"/>
    </xf>
    <xf numFmtId="0" fontId="0" fillId="0" borderId="3" xfId="0" applyBorder="1" applyAlignment="1">
      <alignment shrinkToFit="1"/>
    </xf>
    <xf numFmtId="184" fontId="2" fillId="0" borderId="4" xfId="0" applyNumberFormat="1" applyFont="1" applyBorder="1" applyAlignment="1">
      <alignment horizontal="right" vertical="center" shrinkToFit="1"/>
    </xf>
    <xf numFmtId="186" fontId="2" fillId="0" borderId="2" xfId="0" applyNumberFormat="1" applyFont="1" applyBorder="1" applyAlignment="1">
      <alignment horizontal="right" vertical="center" shrinkToFit="1"/>
    </xf>
    <xf numFmtId="185" fontId="2" fillId="0" borderId="3" xfId="0" applyNumberFormat="1" applyFont="1" applyBorder="1" applyAlignment="1">
      <alignment horizontal="right" vertical="center" shrinkToFit="1"/>
    </xf>
    <xf numFmtId="184" fontId="2" fillId="0" borderId="2" xfId="0" applyNumberFormat="1" applyFont="1" applyBorder="1" applyAlignment="1">
      <alignment horizontal="right" vertical="center" shrinkToFit="1"/>
    </xf>
    <xf numFmtId="185" fontId="2" fillId="0" borderId="2" xfId="0" applyNumberFormat="1" applyFont="1" applyBorder="1" applyAlignment="1">
      <alignment horizontal="right" vertical="center" shrinkToFit="1"/>
    </xf>
    <xf numFmtId="0" fontId="0" fillId="0" borderId="2" xfId="0" applyBorder="1" applyAlignment="1">
      <alignment shrinkToFit="1"/>
    </xf>
    <xf numFmtId="186" fontId="2" fillId="0" borderId="4" xfId="0" applyNumberFormat="1" applyFont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176" fontId="2" fillId="3" borderId="0" xfId="0" applyNumberFormat="1" applyFont="1" applyFill="1" applyAlignment="1">
      <alignment horizontal="right" vertical="center" shrinkToFit="1"/>
    </xf>
    <xf numFmtId="49" fontId="11" fillId="0" borderId="9" xfId="0" applyNumberFormat="1" applyFont="1" applyBorder="1" applyAlignment="1">
      <alignment horizontal="center" vertical="center" shrinkToFit="1"/>
    </xf>
    <xf numFmtId="0" fontId="12" fillId="0" borderId="9" xfId="0" applyFont="1" applyBorder="1" applyAlignment="1">
      <alignment shrinkToFit="1"/>
    </xf>
    <xf numFmtId="0" fontId="0" fillId="0" borderId="9" xfId="0" applyBorder="1" applyAlignment="1">
      <alignment shrinkToFit="1"/>
    </xf>
    <xf numFmtId="49" fontId="2" fillId="0" borderId="9" xfId="0" applyNumberFormat="1" applyFont="1" applyBorder="1" applyAlignment="1">
      <alignment horizontal="center" vertical="center" shrinkToFit="1"/>
    </xf>
    <xf numFmtId="49" fontId="11" fillId="0" borderId="9" xfId="0" applyNumberFormat="1" applyFont="1" applyBorder="1" applyAlignment="1">
      <alignment horizontal="left" vertical="center" shrinkToFit="1"/>
    </xf>
    <xf numFmtId="49" fontId="2" fillId="0" borderId="9" xfId="0" applyNumberFormat="1" applyFont="1" applyBorder="1" applyAlignment="1">
      <alignment horizontal="left" vertical="center" shrinkToFit="1"/>
    </xf>
    <xf numFmtId="0" fontId="2" fillId="0" borderId="9" xfId="0" applyFont="1" applyBorder="1" applyAlignment="1">
      <alignment horizontal="left" vertical="center" shrinkToFit="1"/>
    </xf>
    <xf numFmtId="0" fontId="0" fillId="0" borderId="10" xfId="0" applyBorder="1" applyAlignment="1">
      <alignment shrinkToFit="1"/>
    </xf>
    <xf numFmtId="189" fontId="2" fillId="0" borderId="9" xfId="0" applyNumberFormat="1" applyFont="1" applyBorder="1" applyAlignment="1">
      <alignment horizontal="right" vertical="center" shrinkToFit="1"/>
    </xf>
    <xf numFmtId="189" fontId="2" fillId="0" borderId="3" xfId="0" applyNumberFormat="1" applyFont="1" applyBorder="1" applyAlignment="1">
      <alignment horizontal="right" vertical="center" shrinkToFit="1"/>
    </xf>
    <xf numFmtId="0" fontId="0" fillId="0" borderId="5" xfId="0" applyBorder="1" applyAlignment="1">
      <alignment shrinkToFit="1"/>
    </xf>
    <xf numFmtId="0" fontId="14" fillId="0" borderId="0" xfId="0" applyFont="1" applyAlignment="1">
      <alignment shrinkToFit="1"/>
    </xf>
    <xf numFmtId="0" fontId="3" fillId="0" borderId="0" xfId="0" applyFont="1" applyAlignment="1">
      <alignment horizontal="left" vertical="center" shrinkToFit="1"/>
    </xf>
    <xf numFmtId="49" fontId="2" fillId="0" borderId="0" xfId="0" applyNumberFormat="1" applyFont="1" applyAlignment="1">
      <alignment horizontal="center" vertical="center" shrinkToFit="1"/>
    </xf>
    <xf numFmtId="188" fontId="2" fillId="0" borderId="0" xfId="0" applyNumberFormat="1" applyFont="1" applyAlignment="1">
      <alignment horizontal="right" vertical="center" shrinkToFit="1"/>
    </xf>
    <xf numFmtId="189" fontId="2" fillId="0" borderId="0" xfId="0" applyNumberFormat="1" applyFont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0" fontId="2" fillId="0" borderId="0" xfId="0" applyFont="1" applyAlignment="1">
      <alignment horizontal="left" vertical="center" shrinkToFit="1"/>
    </xf>
    <xf numFmtId="0" fontId="0" fillId="0" borderId="0" xfId="0" applyAlignment="1">
      <alignment horizontal="center" shrinkToFit="1"/>
    </xf>
    <xf numFmtId="176" fontId="13" fillId="3" borderId="0" xfId="0" applyNumberFormat="1" applyFont="1" applyFill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187" fontId="13" fillId="3" borderId="0" xfId="0" applyNumberFormat="1" applyFont="1" applyFill="1" applyAlignment="1">
      <alignment horizontal="center" vertical="center" shrinkToFit="1"/>
    </xf>
    <xf numFmtId="49" fontId="2" fillId="4" borderId="0" xfId="0" applyNumberFormat="1" applyFont="1" applyFill="1" applyAlignment="1">
      <alignment horizontal="center" vertical="center" shrinkToFit="1"/>
    </xf>
    <xf numFmtId="49" fontId="9" fillId="0" borderId="9" xfId="0" applyNumberFormat="1" applyFont="1" applyBorder="1" applyAlignment="1">
      <alignment horizontal="left" vertical="center" shrinkToFit="1"/>
    </xf>
    <xf numFmtId="0" fontId="12" fillId="0" borderId="3" xfId="0" applyFont="1" applyBorder="1" applyAlignment="1">
      <alignment shrinkToFit="1"/>
    </xf>
    <xf numFmtId="190" fontId="2" fillId="0" borderId="3" xfId="0" applyNumberFormat="1" applyFont="1" applyBorder="1" applyAlignment="1">
      <alignment horizontal="right" vertical="center" shrinkToFit="1"/>
    </xf>
    <xf numFmtId="49" fontId="9" fillId="0" borderId="3" xfId="0" applyNumberFormat="1" applyFont="1" applyBorder="1" applyAlignment="1">
      <alignment horizontal="center" vertical="center" shrinkToFit="1"/>
    </xf>
    <xf numFmtId="191" fontId="2" fillId="0" borderId="3" xfId="0" applyNumberFormat="1" applyFont="1" applyBorder="1" applyAlignment="1">
      <alignment horizontal="right" vertical="center" shrinkToFit="1"/>
    </xf>
    <xf numFmtId="191" fontId="2" fillId="0" borderId="2" xfId="0" applyNumberFormat="1" applyFont="1" applyBorder="1" applyAlignment="1">
      <alignment horizontal="right" vertical="center" shrinkToFit="1"/>
    </xf>
    <xf numFmtId="177" fontId="2" fillId="0" borderId="3" xfId="0" applyNumberFormat="1" applyFont="1" applyBorder="1" applyAlignment="1">
      <alignment horizontal="right" vertical="center" shrinkToFit="1"/>
    </xf>
    <xf numFmtId="177" fontId="2" fillId="0" borderId="4" xfId="0" applyNumberFormat="1" applyFont="1" applyBorder="1" applyAlignment="1">
      <alignment horizontal="right" vertical="center" shrinkToFit="1"/>
    </xf>
    <xf numFmtId="191" fontId="2" fillId="0" borderId="6" xfId="0" applyNumberFormat="1" applyFont="1" applyBorder="1" applyAlignment="1">
      <alignment horizontal="right" vertical="center" shrinkToFit="1"/>
    </xf>
    <xf numFmtId="191" fontId="2" fillId="0" borderId="4" xfId="0" applyNumberFormat="1" applyFont="1" applyBorder="1" applyAlignment="1">
      <alignment horizontal="right" vertical="center" shrinkToFit="1"/>
    </xf>
    <xf numFmtId="0" fontId="0" fillId="0" borderId="0" xfId="0" applyAlignment="1" applyProtection="1">
      <alignment shrinkToFit="1"/>
      <protection hidden="1"/>
    </xf>
    <xf numFmtId="49" fontId="2" fillId="5" borderId="0" xfId="0" applyNumberFormat="1" applyFont="1" applyFill="1" applyAlignment="1" applyProtection="1">
      <alignment horizontal="left" vertical="center" shrinkToFit="1"/>
      <protection hidden="1"/>
    </xf>
    <xf numFmtId="49" fontId="2" fillId="0" borderId="0" xfId="0" applyNumberFormat="1" applyFont="1" applyAlignment="1" applyProtection="1">
      <alignment horizontal="center" vertical="center" shrinkToFit="1"/>
      <protection hidden="1"/>
    </xf>
    <xf numFmtId="49" fontId="2" fillId="0" borderId="0" xfId="0" applyNumberFormat="1" applyFont="1" applyAlignment="1" applyProtection="1">
      <alignment horizontal="left" vertical="center" shrinkToFit="1"/>
      <protection hidden="1"/>
    </xf>
    <xf numFmtId="0" fontId="2" fillId="0" borderId="0" xfId="0" applyFont="1" applyAlignment="1" applyProtection="1">
      <alignment horizontal="center" vertical="center" shrinkToFit="1"/>
      <protection hidden="1"/>
    </xf>
    <xf numFmtId="0" fontId="2" fillId="0" borderId="0" xfId="0" applyFont="1" applyAlignment="1" applyProtection="1">
      <alignment horizontal="left" vertical="center" shrinkToFit="1"/>
      <protection hidden="1"/>
    </xf>
    <xf numFmtId="177" fontId="2" fillId="0" borderId="0" xfId="0" applyNumberFormat="1" applyFont="1" applyAlignment="1" applyProtection="1">
      <alignment horizontal="left" vertical="center" shrinkToFit="1"/>
      <protection hidden="1"/>
    </xf>
    <xf numFmtId="177" fontId="2" fillId="0" borderId="0" xfId="0" applyNumberFormat="1" applyFont="1" applyAlignment="1" applyProtection="1">
      <alignment horizontal="center" vertical="center" shrinkToFit="1"/>
      <protection hidden="1"/>
    </xf>
    <xf numFmtId="0" fontId="6" fillId="0" borderId="0" xfId="0" applyFont="1" applyAlignment="1" applyProtection="1">
      <alignment shrinkToFit="1"/>
      <protection hidden="1"/>
    </xf>
    <xf numFmtId="1" fontId="2" fillId="0" borderId="0" xfId="0" applyNumberFormat="1" applyFont="1" applyAlignment="1" applyProtection="1">
      <alignment horizontal="left" vertical="center" shrinkToFit="1"/>
      <protection hidden="1"/>
    </xf>
    <xf numFmtId="0" fontId="22" fillId="0" borderId="0" xfId="2" applyFont="1" applyAlignment="1">
      <alignment vertical="center"/>
    </xf>
    <xf numFmtId="0" fontId="20" fillId="0" borderId="0" xfId="2" applyFont="1" applyAlignment="1">
      <alignment vertical="center"/>
    </xf>
    <xf numFmtId="0" fontId="24" fillId="4" borderId="19" xfId="2" applyFont="1" applyFill="1" applyBorder="1" applyAlignment="1">
      <alignment horizontal="center" vertical="center"/>
    </xf>
    <xf numFmtId="0" fontId="24" fillId="4" borderId="20" xfId="2" applyFont="1" applyFill="1" applyBorder="1" applyAlignment="1">
      <alignment horizontal="center" vertical="center"/>
    </xf>
    <xf numFmtId="0" fontId="22" fillId="0" borderId="5" xfId="2" applyFont="1" applyBorder="1" applyAlignment="1">
      <alignment horizontal="center" vertical="center"/>
    </xf>
    <xf numFmtId="41" fontId="22" fillId="0" borderId="5" xfId="3" applyFont="1" applyBorder="1" applyAlignment="1">
      <alignment vertical="center"/>
    </xf>
    <xf numFmtId="0" fontId="22" fillId="0" borderId="5" xfId="2" applyFont="1" applyBorder="1" applyAlignment="1">
      <alignment vertical="center"/>
    </xf>
    <xf numFmtId="9" fontId="22" fillId="0" borderId="14" xfId="4" applyFont="1" applyBorder="1" applyAlignment="1">
      <alignment vertical="center"/>
    </xf>
    <xf numFmtId="0" fontId="22" fillId="0" borderId="10" xfId="2" applyFont="1" applyBorder="1" applyAlignment="1">
      <alignment horizontal="center" vertical="center"/>
    </xf>
    <xf numFmtId="41" fontId="22" fillId="0" borderId="10" xfId="3" applyFont="1" applyBorder="1" applyAlignment="1">
      <alignment vertical="center"/>
    </xf>
    <xf numFmtId="0" fontId="22" fillId="0" borderId="10" xfId="2" applyFont="1" applyBorder="1" applyAlignment="1">
      <alignment vertical="center"/>
    </xf>
    <xf numFmtId="9" fontId="22" fillId="0" borderId="24" xfId="4" applyFont="1" applyBorder="1" applyAlignment="1">
      <alignment vertical="center"/>
    </xf>
    <xf numFmtId="0" fontId="22" fillId="0" borderId="20" xfId="2" applyFont="1" applyBorder="1" applyAlignment="1">
      <alignment horizontal="center" vertical="center"/>
    </xf>
    <xf numFmtId="41" fontId="22" fillId="0" borderId="20" xfId="3" applyFont="1" applyBorder="1" applyAlignment="1">
      <alignment vertical="center"/>
    </xf>
    <xf numFmtId="0" fontId="22" fillId="0" borderId="20" xfId="2" applyFont="1" applyBorder="1" applyAlignment="1">
      <alignment vertical="center"/>
    </xf>
    <xf numFmtId="9" fontId="22" fillId="0" borderId="21" xfId="4" applyFont="1" applyBorder="1" applyAlignment="1">
      <alignment vertical="center"/>
    </xf>
    <xf numFmtId="41" fontId="22" fillId="0" borderId="0" xfId="2" applyNumberFormat="1" applyFont="1" applyAlignment="1">
      <alignment vertical="center"/>
    </xf>
    <xf numFmtId="193" fontId="22" fillId="0" borderId="14" xfId="4" applyNumberFormat="1" applyFont="1" applyBorder="1" applyAlignment="1">
      <alignment vertical="center"/>
    </xf>
    <xf numFmtId="41" fontId="26" fillId="0" borderId="0" xfId="2" applyNumberFormat="1" applyFont="1" applyAlignment="1">
      <alignment vertical="center"/>
    </xf>
    <xf numFmtId="0" fontId="22" fillId="0" borderId="26" xfId="2" applyFont="1" applyBorder="1" applyAlignment="1">
      <alignment horizontal="center" vertical="center"/>
    </xf>
    <xf numFmtId="41" fontId="22" fillId="0" borderId="26" xfId="3" applyFont="1" applyBorder="1" applyAlignment="1">
      <alignment vertical="center"/>
    </xf>
    <xf numFmtId="0" fontId="22" fillId="0" borderId="26" xfId="2" applyFont="1" applyBorder="1" applyAlignment="1">
      <alignment vertical="center"/>
    </xf>
    <xf numFmtId="9" fontId="22" fillId="0" borderId="27" xfId="4" applyFont="1" applyBorder="1" applyAlignment="1">
      <alignment vertical="center"/>
    </xf>
    <xf numFmtId="0" fontId="22" fillId="0" borderId="3" xfId="2" applyFont="1" applyBorder="1" applyAlignment="1">
      <alignment horizontal="center" vertical="center"/>
    </xf>
    <xf numFmtId="41" fontId="22" fillId="0" borderId="3" xfId="3" applyFont="1" applyBorder="1" applyAlignment="1">
      <alignment vertical="center"/>
    </xf>
    <xf numFmtId="0" fontId="22" fillId="0" borderId="3" xfId="2" applyFont="1" applyBorder="1" applyAlignment="1">
      <alignment vertical="center"/>
    </xf>
    <xf numFmtId="9" fontId="22" fillId="0" borderId="29" xfId="4" applyFont="1" applyBorder="1" applyAlignment="1">
      <alignment vertical="center"/>
    </xf>
    <xf numFmtId="10" fontId="22" fillId="0" borderId="14" xfId="4" applyNumberFormat="1" applyFont="1" applyBorder="1" applyAlignment="1">
      <alignment vertical="center"/>
    </xf>
    <xf numFmtId="194" fontId="22" fillId="0" borderId="14" xfId="4" applyNumberFormat="1" applyFont="1" applyBorder="1" applyAlignment="1">
      <alignment vertical="center"/>
    </xf>
    <xf numFmtId="41" fontId="22" fillId="0" borderId="5" xfId="2" applyNumberFormat="1" applyFont="1" applyBorder="1" applyAlignment="1">
      <alignment vertical="center"/>
    </xf>
    <xf numFmtId="0" fontId="22" fillId="0" borderId="5" xfId="2" applyFont="1" applyBorder="1" applyAlignment="1">
      <alignment vertical="center" shrinkToFit="1"/>
    </xf>
    <xf numFmtId="0" fontId="22" fillId="0" borderId="5" xfId="2" applyFont="1" applyBorder="1" applyAlignment="1">
      <alignment horizontal="center" vertical="center" shrinkToFit="1"/>
    </xf>
    <xf numFmtId="195" fontId="22" fillId="0" borderId="0" xfId="2" applyNumberFormat="1" applyFont="1" applyAlignment="1">
      <alignment vertical="center"/>
    </xf>
    <xf numFmtId="10" fontId="22" fillId="0" borderId="24" xfId="4" applyNumberFormat="1" applyFont="1" applyBorder="1" applyAlignment="1">
      <alignment vertical="center"/>
    </xf>
    <xf numFmtId="196" fontId="22" fillId="0" borderId="0" xfId="2" applyNumberFormat="1" applyFont="1" applyAlignment="1">
      <alignment vertical="center"/>
    </xf>
    <xf numFmtId="197" fontId="22" fillId="0" borderId="0" xfId="2" applyNumberFormat="1" applyFont="1" applyAlignment="1">
      <alignment vertical="center"/>
    </xf>
    <xf numFmtId="198" fontId="22" fillId="0" borderId="0" xfId="2" applyNumberFormat="1" applyFont="1" applyAlignment="1">
      <alignment vertical="center"/>
    </xf>
    <xf numFmtId="0" fontId="22" fillId="0" borderId="14" xfId="2" applyFont="1" applyBorder="1" applyAlignment="1">
      <alignment vertical="center"/>
    </xf>
    <xf numFmtId="41" fontId="22" fillId="0" borderId="26" xfId="2" applyNumberFormat="1" applyFont="1" applyBorder="1" applyAlignment="1">
      <alignment vertical="center"/>
    </xf>
    <xf numFmtId="192" fontId="22" fillId="0" borderId="0" xfId="2" applyNumberFormat="1" applyFont="1" applyAlignment="1">
      <alignment vertical="center"/>
    </xf>
    <xf numFmtId="0" fontId="29" fillId="0" borderId="0" xfId="5" applyFont="1">
      <alignment vertical="center"/>
    </xf>
    <xf numFmtId="200" fontId="31" fillId="0" borderId="0" xfId="6" applyNumberFormat="1" applyFont="1" applyBorder="1" applyAlignment="1">
      <alignment vertical="distributed"/>
    </xf>
    <xf numFmtId="0" fontId="29" fillId="0" borderId="18" xfId="5" applyFont="1" applyBorder="1">
      <alignment vertical="center"/>
    </xf>
    <xf numFmtId="0" fontId="29" fillId="0" borderId="17" xfId="5" applyFont="1" applyBorder="1">
      <alignment vertical="center"/>
    </xf>
    <xf numFmtId="0" fontId="29" fillId="0" borderId="16" xfId="5" applyFont="1" applyBorder="1">
      <alignment vertical="center"/>
    </xf>
    <xf numFmtId="0" fontId="29" fillId="0" borderId="15" xfId="5" applyFont="1" applyBorder="1">
      <alignment vertical="center"/>
    </xf>
    <xf numFmtId="0" fontId="29" fillId="0" borderId="0" xfId="5" applyFont="1" applyBorder="1">
      <alignment vertical="center"/>
    </xf>
    <xf numFmtId="0" fontId="29" fillId="0" borderId="13" xfId="5" applyFont="1" applyBorder="1">
      <alignment vertical="center"/>
    </xf>
    <xf numFmtId="198" fontId="33" fillId="0" borderId="15" xfId="6" applyNumberFormat="1" applyFont="1" applyBorder="1" applyAlignment="1">
      <alignment horizontal="left"/>
    </xf>
    <xf numFmtId="0" fontId="33" fillId="0" borderId="0" xfId="8" applyFont="1" applyBorder="1" applyAlignment="1">
      <alignment horizontal="right"/>
    </xf>
    <xf numFmtId="0" fontId="33" fillId="0" borderId="0" xfId="8" applyFont="1" applyBorder="1"/>
    <xf numFmtId="0" fontId="33" fillId="0" borderId="0" xfId="8" applyFont="1" applyBorder="1" applyAlignment="1">
      <alignment horizontal="center" vertical="center" wrapText="1"/>
    </xf>
    <xf numFmtId="0" fontId="36" fillId="0" borderId="0" xfId="9" applyFont="1" applyBorder="1"/>
    <xf numFmtId="0" fontId="36" fillId="0" borderId="0" xfId="8" applyFont="1" applyBorder="1"/>
    <xf numFmtId="0" fontId="36" fillId="0" borderId="13" xfId="8" applyFont="1" applyBorder="1"/>
    <xf numFmtId="0" fontId="37" fillId="0" borderId="0" xfId="5" applyFont="1">
      <alignment vertical="center"/>
    </xf>
    <xf numFmtId="20" fontId="37" fillId="0" borderId="15" xfId="8" applyNumberFormat="1" applyFont="1" applyBorder="1" applyAlignment="1">
      <alignment vertical="center"/>
    </xf>
    <xf numFmtId="20" fontId="37" fillId="0" borderId="0" xfId="8" applyNumberFormat="1" applyFont="1" applyBorder="1" applyAlignment="1">
      <alignment vertical="center"/>
    </xf>
    <xf numFmtId="0" fontId="37" fillId="0" borderId="0" xfId="8" applyFont="1" applyBorder="1" applyAlignment="1">
      <alignment horizontal="center" vertical="center" wrapText="1"/>
    </xf>
    <xf numFmtId="0" fontId="37" fillId="0" borderId="0" xfId="8" applyFont="1" applyBorder="1" applyAlignment="1">
      <alignment vertical="center"/>
    </xf>
    <xf numFmtId="0" fontId="38" fillId="0" borderId="0" xfId="8" applyFont="1" applyBorder="1" applyAlignment="1">
      <alignment horizontal="center" vertical="center" wrapText="1"/>
    </xf>
    <xf numFmtId="0" fontId="38" fillId="0" borderId="0" xfId="8" applyFont="1" applyBorder="1" applyAlignment="1">
      <alignment vertical="center"/>
    </xf>
    <xf numFmtId="0" fontId="38" fillId="0" borderId="0" xfId="5" applyFont="1" applyBorder="1">
      <alignment vertical="center"/>
    </xf>
    <xf numFmtId="0" fontId="38" fillId="0" borderId="0" xfId="8" quotePrefix="1" applyFont="1" applyBorder="1" applyAlignment="1">
      <alignment vertical="center"/>
    </xf>
    <xf numFmtId="0" fontId="37" fillId="0" borderId="0" xfId="9" applyFont="1" applyBorder="1" applyAlignment="1">
      <alignment vertical="center"/>
    </xf>
    <xf numFmtId="0" fontId="37" fillId="0" borderId="13" xfId="8" applyFont="1" applyBorder="1" applyAlignment="1">
      <alignment vertical="center"/>
    </xf>
    <xf numFmtId="20" fontId="38" fillId="0" borderId="0" xfId="8" applyNumberFormat="1" applyFont="1" applyBorder="1" applyAlignment="1">
      <alignment vertical="center"/>
    </xf>
    <xf numFmtId="0" fontId="37" fillId="0" borderId="0" xfId="5" applyFont="1" applyBorder="1">
      <alignment vertical="center"/>
    </xf>
    <xf numFmtId="20" fontId="35" fillId="0" borderId="0" xfId="8" applyNumberFormat="1" applyFont="1" applyBorder="1" applyAlignment="1">
      <alignment vertical="center"/>
    </xf>
    <xf numFmtId="0" fontId="35" fillId="0" borderId="0" xfId="8" applyFont="1" applyBorder="1" applyAlignment="1">
      <alignment vertical="center"/>
    </xf>
    <xf numFmtId="0" fontId="35" fillId="0" borderId="0" xfId="8" applyFont="1" applyBorder="1" applyAlignment="1">
      <alignment horizontal="center" vertical="center" wrapText="1"/>
    </xf>
    <xf numFmtId="0" fontId="39" fillId="0" borderId="0" xfId="8" applyFont="1" applyBorder="1" applyAlignment="1">
      <alignment horizontal="center" vertical="center" wrapText="1"/>
    </xf>
    <xf numFmtId="0" fontId="39" fillId="0" borderId="0" xfId="8" applyFont="1" applyBorder="1" applyAlignment="1">
      <alignment vertical="center"/>
    </xf>
    <xf numFmtId="0" fontId="39" fillId="0" borderId="0" xfId="5" applyFont="1" applyBorder="1">
      <alignment vertical="center"/>
    </xf>
    <xf numFmtId="20" fontId="39" fillId="0" borderId="0" xfId="8" applyNumberFormat="1" applyFont="1" applyBorder="1" applyAlignment="1">
      <alignment vertical="center"/>
    </xf>
    <xf numFmtId="0" fontId="35" fillId="0" borderId="0" xfId="5" applyFont="1" applyBorder="1">
      <alignment vertical="center"/>
    </xf>
    <xf numFmtId="0" fontId="28" fillId="0" borderId="15" xfId="7" applyBorder="1" applyAlignment="1">
      <alignment vertical="center"/>
    </xf>
    <xf numFmtId="0" fontId="28" fillId="0" borderId="0" xfId="7" applyBorder="1" applyAlignment="1">
      <alignment vertical="center"/>
    </xf>
    <xf numFmtId="0" fontId="40" fillId="0" borderId="0" xfId="9" applyFont="1" applyBorder="1" applyAlignment="1">
      <alignment horizontal="distributed" vertical="center"/>
    </xf>
    <xf numFmtId="0" fontId="28" fillId="0" borderId="13" xfId="7" applyBorder="1" applyAlignment="1">
      <alignment vertical="center"/>
    </xf>
    <xf numFmtId="0" fontId="41" fillId="0" borderId="15" xfId="9" applyFont="1" applyBorder="1" applyAlignment="1">
      <alignment vertical="center"/>
    </xf>
    <xf numFmtId="0" fontId="41" fillId="0" borderId="0" xfId="9" applyFont="1" applyBorder="1" applyAlignment="1">
      <alignment vertical="center"/>
    </xf>
    <xf numFmtId="0" fontId="41" fillId="0" borderId="13" xfId="9" applyFont="1" applyBorder="1" applyAlignment="1">
      <alignment vertical="center"/>
    </xf>
    <xf numFmtId="0" fontId="36" fillId="0" borderId="15" xfId="8" applyFont="1" applyBorder="1"/>
    <xf numFmtId="0" fontId="36" fillId="0" borderId="0" xfId="8" applyFont="1" applyBorder="1" applyAlignment="1">
      <alignment horizontal="center" vertical="center" wrapText="1"/>
    </xf>
    <xf numFmtId="0" fontId="43" fillId="0" borderId="0" xfId="8" applyFont="1" applyBorder="1" applyAlignment="1">
      <alignment vertical="center"/>
    </xf>
    <xf numFmtId="0" fontId="43" fillId="0" borderId="13" xfId="8" applyFont="1" applyBorder="1" applyAlignment="1">
      <alignment vertical="center"/>
    </xf>
    <xf numFmtId="0" fontId="6" fillId="0" borderId="0" xfId="8" applyFont="1" applyBorder="1"/>
    <xf numFmtId="0" fontId="44" fillId="0" borderId="32" xfId="8" applyFont="1" applyBorder="1" applyAlignment="1">
      <alignment horizontal="center" vertical="distributed" textRotation="255" wrapText="1"/>
    </xf>
    <xf numFmtId="0" fontId="44" fillId="0" borderId="33" xfId="8" applyFont="1" applyBorder="1" applyAlignment="1">
      <alignment horizontal="center" vertical="distributed" textRotation="255" wrapText="1"/>
    </xf>
    <xf numFmtId="0" fontId="33" fillId="0" borderId="0" xfId="8" applyFont="1" applyBorder="1" applyAlignment="1">
      <alignment horizontal="right" vertical="center"/>
    </xf>
    <xf numFmtId="200" fontId="33" fillId="0" borderId="0" xfId="6" applyNumberFormat="1" applyFont="1" applyBorder="1" applyAlignment="1">
      <alignment horizontal="right" vertical="distributed"/>
    </xf>
    <xf numFmtId="200" fontId="35" fillId="0" borderId="0" xfId="6" applyNumberFormat="1" applyFont="1" applyBorder="1" applyAlignment="1">
      <alignment horizontal="right" vertical="distributed"/>
    </xf>
    <xf numFmtId="200" fontId="35" fillId="0" borderId="0" xfId="8" applyNumberFormat="1" applyFont="1" applyBorder="1" applyAlignment="1">
      <alignment horizontal="left" vertical="distributed" shrinkToFit="1"/>
    </xf>
    <xf numFmtId="0" fontId="34" fillId="0" borderId="0" xfId="7" applyFont="1" applyBorder="1">
      <alignment vertical="center"/>
    </xf>
    <xf numFmtId="200" fontId="33" fillId="0" borderId="0" xfId="8" applyNumberFormat="1" applyFont="1" applyBorder="1" applyAlignment="1">
      <alignment horizontal="left" vertical="distributed" shrinkToFit="1"/>
    </xf>
    <xf numFmtId="0" fontId="32" fillId="0" borderId="0" xfId="7" applyFont="1" applyBorder="1">
      <alignment vertical="center"/>
    </xf>
    <xf numFmtId="0" fontId="35" fillId="0" borderId="0" xfId="8" applyFont="1" applyBorder="1" applyAlignment="1">
      <alignment horizontal="distributed" vertical="center"/>
    </xf>
    <xf numFmtId="0" fontId="38" fillId="0" borderId="30" xfId="8" applyFont="1" applyBorder="1" applyAlignment="1">
      <alignment horizontal="center" vertical="center" textRotation="255" wrapText="1"/>
    </xf>
    <xf numFmtId="0" fontId="38" fillId="0" borderId="11" xfId="8" applyFont="1" applyBorder="1" applyAlignment="1">
      <alignment horizontal="center" vertical="center" textRotation="255" wrapText="1"/>
    </xf>
    <xf numFmtId="0" fontId="38" fillId="0" borderId="31" xfId="8" applyFont="1" applyBorder="1" applyAlignment="1">
      <alignment horizontal="center" vertical="center" textRotation="255" wrapText="1"/>
    </xf>
    <xf numFmtId="0" fontId="38" fillId="0" borderId="30" xfId="8" applyFont="1" applyBorder="1" applyAlignment="1">
      <alignment horizontal="center" vertical="center" wrapText="1"/>
    </xf>
    <xf numFmtId="0" fontId="38" fillId="0" borderId="11" xfId="8" applyFont="1" applyBorder="1" applyAlignment="1">
      <alignment horizontal="center" vertical="center" wrapText="1"/>
    </xf>
    <xf numFmtId="0" fontId="38" fillId="0" borderId="31" xfId="8" applyFont="1" applyBorder="1" applyAlignment="1">
      <alignment horizontal="center" vertical="center" wrapText="1"/>
    </xf>
    <xf numFmtId="0" fontId="42" fillId="0" borderId="0" xfId="9" applyFont="1" applyBorder="1" applyAlignment="1">
      <alignment horizontal="distributed" vertical="center"/>
    </xf>
    <xf numFmtId="0" fontId="40" fillId="0" borderId="0" xfId="9" applyFont="1" applyBorder="1" applyAlignment="1">
      <alignment horizontal="distributed" vertical="center"/>
    </xf>
    <xf numFmtId="0" fontId="43" fillId="0" borderId="13" xfId="8" applyFont="1" applyBorder="1" applyAlignment="1">
      <alignment horizontal="center" vertical="center"/>
    </xf>
    <xf numFmtId="0" fontId="43" fillId="0" borderId="0" xfId="8" applyFont="1" applyBorder="1" applyAlignment="1">
      <alignment horizontal="center" vertical="center"/>
    </xf>
    <xf numFmtId="0" fontId="38" fillId="0" borderId="30" xfId="8" applyFont="1" applyBorder="1" applyAlignment="1">
      <alignment horizontal="center" vertical="center"/>
    </xf>
    <xf numFmtId="0" fontId="38" fillId="0" borderId="11" xfId="8" applyFont="1" applyBorder="1" applyAlignment="1">
      <alignment horizontal="center" vertical="center"/>
    </xf>
    <xf numFmtId="0" fontId="38" fillId="0" borderId="12" xfId="8" applyFont="1" applyBorder="1" applyAlignment="1">
      <alignment horizontal="center" vertical="center"/>
    </xf>
    <xf numFmtId="0" fontId="22" fillId="0" borderId="22" xfId="2" applyFont="1" applyBorder="1" applyAlignment="1">
      <alignment vertical="center"/>
    </xf>
    <xf numFmtId="0" fontId="22" fillId="0" borderId="5" xfId="2" applyFont="1" applyBorder="1" applyAlignment="1">
      <alignment vertical="center"/>
    </xf>
    <xf numFmtId="0" fontId="22" fillId="0" borderId="25" xfId="2" applyFont="1" applyBorder="1" applyAlignment="1">
      <alignment vertical="center"/>
    </xf>
    <xf numFmtId="0" fontId="22" fillId="0" borderId="26" xfId="2" applyFont="1" applyBorder="1" applyAlignment="1">
      <alignment vertical="center"/>
    </xf>
    <xf numFmtId="41" fontId="22" fillId="0" borderId="0" xfId="2" applyNumberFormat="1" applyFont="1" applyAlignment="1">
      <alignment vertical="center"/>
    </xf>
    <xf numFmtId="0" fontId="22" fillId="0" borderId="0" xfId="2" applyFont="1" applyAlignment="1">
      <alignment vertical="center"/>
    </xf>
    <xf numFmtId="0" fontId="22" fillId="0" borderId="28" xfId="2" applyFont="1" applyBorder="1" applyAlignment="1">
      <alignment vertical="center" textRotation="255"/>
    </xf>
    <xf numFmtId="0" fontId="22" fillId="0" borderId="22" xfId="2" applyFont="1" applyBorder="1" applyAlignment="1">
      <alignment vertical="center" textRotation="255"/>
    </xf>
    <xf numFmtId="0" fontId="22" fillId="0" borderId="23" xfId="2" applyFont="1" applyBorder="1" applyAlignment="1">
      <alignment vertical="center" textRotation="255"/>
    </xf>
    <xf numFmtId="0" fontId="22" fillId="0" borderId="19" xfId="2" applyFont="1" applyBorder="1" applyAlignment="1">
      <alignment vertical="center"/>
    </xf>
    <xf numFmtId="0" fontId="22" fillId="0" borderId="20" xfId="2" applyFont="1" applyBorder="1" applyAlignment="1">
      <alignment vertical="center"/>
    </xf>
    <xf numFmtId="0" fontId="22" fillId="0" borderId="19" xfId="2" applyFont="1" applyBorder="1" applyAlignment="1">
      <alignment vertical="center" textRotation="255"/>
    </xf>
    <xf numFmtId="0" fontId="22" fillId="0" borderId="25" xfId="2" applyFont="1" applyBorder="1" applyAlignment="1">
      <alignment vertical="center" textRotation="255"/>
    </xf>
    <xf numFmtId="0" fontId="23" fillId="0" borderId="0" xfId="2" applyFont="1" applyAlignment="1">
      <alignment horizontal="center" vertical="center"/>
    </xf>
    <xf numFmtId="0" fontId="27" fillId="0" borderId="17" xfId="2" applyFont="1" applyBorder="1" applyAlignment="1">
      <alignment horizontal="left" vertical="center" wrapText="1"/>
    </xf>
    <xf numFmtId="0" fontId="27" fillId="0" borderId="17" xfId="2" applyFont="1" applyBorder="1" applyAlignment="1">
      <alignment horizontal="right" vertical="center" wrapText="1"/>
    </xf>
    <xf numFmtId="0" fontId="24" fillId="4" borderId="20" xfId="2" applyFont="1" applyFill="1" applyBorder="1" applyAlignment="1">
      <alignment horizontal="center" vertical="center"/>
    </xf>
    <xf numFmtId="0" fontId="24" fillId="4" borderId="21" xfId="2" applyFont="1" applyFill="1" applyBorder="1" applyAlignment="1">
      <alignment horizontal="center" vertical="center"/>
    </xf>
    <xf numFmtId="49" fontId="2" fillId="0" borderId="4" xfId="0" applyNumberFormat="1" applyFont="1" applyBorder="1" applyAlignment="1">
      <alignment horizontal="left" vertical="center" shrinkToFit="1"/>
    </xf>
    <xf numFmtId="0" fontId="0" fillId="0" borderId="4" xfId="0" applyBorder="1"/>
    <xf numFmtId="0" fontId="0" fillId="0" borderId="6" xfId="0" applyBorder="1"/>
    <xf numFmtId="49" fontId="1" fillId="0" borderId="0" xfId="0" applyNumberFormat="1" applyFont="1" applyAlignment="1">
      <alignment horizontal="center" vertical="center" shrinkToFit="1"/>
    </xf>
    <xf numFmtId="0" fontId="0" fillId="0" borderId="0" xfId="0"/>
    <xf numFmtId="49" fontId="10" fillId="2" borderId="0" xfId="0" applyNumberFormat="1" applyFont="1" applyFill="1" applyAlignment="1">
      <alignment horizontal="center" vertical="center" shrinkToFit="1"/>
    </xf>
    <xf numFmtId="177" fontId="2" fillId="0" borderId="4" xfId="0" applyNumberFormat="1" applyFont="1" applyBorder="1" applyAlignment="1">
      <alignment horizontal="left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0" fillId="0" borderId="1" xfId="0" applyBorder="1"/>
    <xf numFmtId="49" fontId="2" fillId="0" borderId="5" xfId="0" applyNumberFormat="1" applyFont="1" applyBorder="1" applyAlignment="1">
      <alignment horizontal="center" vertical="center" shrinkToFit="1"/>
    </xf>
    <xf numFmtId="0" fontId="0" fillId="0" borderId="5" xfId="0" applyBorder="1"/>
    <xf numFmtId="49" fontId="2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186" fontId="2" fillId="0" borderId="9" xfId="0" applyNumberFormat="1" applyFont="1" applyBorder="1" applyAlignment="1">
      <alignment horizontal="right" vertical="center" shrinkToFit="1"/>
    </xf>
    <xf numFmtId="0" fontId="0" fillId="0" borderId="3" xfId="0" applyBorder="1"/>
    <xf numFmtId="49" fontId="2" fillId="0" borderId="4" xfId="0" applyNumberFormat="1" applyFont="1" applyBorder="1" applyAlignment="1">
      <alignment horizontal="center" vertical="center" shrinkToFit="1"/>
    </xf>
    <xf numFmtId="49" fontId="2" fillId="0" borderId="7" xfId="0" applyNumberFormat="1" applyFont="1" applyBorder="1" applyAlignment="1">
      <alignment horizontal="center" vertical="center" shrinkToFit="1"/>
    </xf>
    <xf numFmtId="0" fontId="0" fillId="0" borderId="7" xfId="0" applyBorder="1"/>
    <xf numFmtId="49" fontId="8" fillId="0" borderId="0" xfId="0" applyNumberFormat="1" applyFont="1" applyAlignment="1">
      <alignment horizontal="left" vertical="center" shrinkToFit="1"/>
    </xf>
    <xf numFmtId="180" fontId="2" fillId="0" borderId="7" xfId="0" applyNumberFormat="1" applyFont="1" applyBorder="1" applyAlignment="1">
      <alignment horizontal="center" vertical="center" shrinkToFit="1"/>
    </xf>
    <xf numFmtId="181" fontId="2" fillId="0" borderId="7" xfId="0" applyNumberFormat="1" applyFont="1" applyBorder="1" applyAlignment="1">
      <alignment horizontal="center" vertical="center" shrinkToFit="1"/>
    </xf>
    <xf numFmtId="49" fontId="15" fillId="0" borderId="0" xfId="0" applyNumberFormat="1" applyFont="1" applyAlignment="1" applyProtection="1">
      <alignment horizontal="left" vertical="center" shrinkToFit="1"/>
      <protection hidden="1"/>
    </xf>
  </cellXfs>
  <cellStyles count="10">
    <cellStyle name="백분율_공사원가계산서" xfId="4"/>
    <cellStyle name="쉼표 [0]_공사원가계산서" xfId="3"/>
    <cellStyle name="통화 [0] 2" xfId="6"/>
    <cellStyle name="표준" xfId="0" builtinId="0"/>
    <cellStyle name="표준 2" xfId="1"/>
    <cellStyle name="표준 2 2" xfId="5"/>
    <cellStyle name="표준 2 4" xfId="9"/>
    <cellStyle name="표준 3" xfId="7"/>
    <cellStyle name="표준_공사원가계산서_1" xfId="2"/>
    <cellStyle name="표준_대신중앙분리" xfId="8"/>
  </cellStyles>
  <dxfs count="4">
    <dxf>
      <numFmt numFmtId="176" formatCode="#,###"/>
    </dxf>
    <dxf>
      <numFmt numFmtId="176" formatCode="#,###"/>
    </dxf>
    <dxf>
      <numFmt numFmtId="176" formatCode="#,###"/>
    </dxf>
    <dxf>
      <numFmt numFmtId="176" formatCode="#,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26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25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7.xml"/><Relationship Id="rId34" Type="http://schemas.openxmlformats.org/officeDocument/2006/relationships/externalLink" Target="externalLinks/externalLink20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5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19.xml"/><Relationship Id="rId38" Type="http://schemas.openxmlformats.org/officeDocument/2006/relationships/externalLink" Target="externalLinks/externalLink2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externalLink" Target="externalLinks/externalLink6.xml"/><Relationship Id="rId29" Type="http://schemas.openxmlformats.org/officeDocument/2006/relationships/externalLink" Target="externalLinks/externalLink15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18.xml"/><Relationship Id="rId37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2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externalLink" Target="externalLinks/externalLink9.xml"/><Relationship Id="rId28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22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31" Type="http://schemas.openxmlformats.org/officeDocument/2006/relationships/externalLink" Target="externalLinks/externalLink17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8.xml"/><Relationship Id="rId27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16.xml"/><Relationship Id="rId35" Type="http://schemas.openxmlformats.org/officeDocument/2006/relationships/externalLink" Target="externalLinks/externalLink21.xml"/><Relationship Id="rId43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1209675</xdr:colOff>
      <xdr:row>2</xdr:row>
      <xdr:rowOff>47625</xdr:rowOff>
    </xdr:from>
    <xdr:to>
      <xdr:col>3</xdr:col>
      <xdr:colOff>638175</xdr:colOff>
      <xdr:row>2</xdr:row>
      <xdr:rowOff>47625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8E96C8F-DAA1-4707-8F74-896DC38F4AD6}"/>
            </a:ext>
          </a:extLst>
        </xdr:cNvPr>
        <xdr:cNvSpPr>
          <a:spLocks noChangeShapeType="1"/>
        </xdr:cNvSpPr>
      </xdr:nvSpPr>
      <xdr:spPr bwMode="auto">
        <a:xfrm>
          <a:off x="1714500" y="581025"/>
          <a:ext cx="3190875" cy="0"/>
        </a:xfrm>
        <a:prstGeom prst="line">
          <a:avLst/>
        </a:prstGeom>
        <a:noFill/>
        <a:ln w="57150" cmpd="thinThick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HWA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44397;\C\KHJ\XLS\RC%20RAHMEN\&#54620;&#44221;\&#54620;&#44397;\&#51473;&#49328;&#4436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57;&#45824;\D\TEST\&#51473;&#49328;&#4436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44397;\C\&#51089;&#50629;\&#49688;&#47049;\RC&#49836;&#46972;&#48652;\&#54620;&#44221;\&#51473;&#49328;&#4436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7196;&#52972;%20&#46356;&#49828;&#53356;%20(d)\KHJ\XLS\RC%20RAHMEN\&#54620;&#44221;\&#54620;&#44397;\&#51473;&#49328;&#4436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50864;2\C\My%20Documents\&#50641;&#49472;&#50896;&#48376;\&#48176;&#49688;&#44277;\&#48149;&#44592;&#49324;-&#47732;&#48317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0689;&#55148;\&#49688;&#47049;&#49328;&#52636;&#49436;\TEST\&#51473;&#49328;&#4436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7196;&#52972;%20&#46356;&#49828;&#53356;%20(d)\TEST\&#51473;&#49328;&#4436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44397;\C\TEST\&#51473;&#49328;&#4436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44397;\C\KHJ\XLS\RC&#49836;&#46972;&#48652;\&#54620;&#44221;\&#51473;&#49328;&#4436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44397;\C\KHJ\XLS\DATA\&#51473;&#49328;&#4436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48169;&#51456;\&#52628;&#51652;&#50857;&#50669;%20(e)\2008&#45380;%20&#52628;&#51652;&#50857;&#50669;\2.&#51228;&#51452;&#49884;\1.&#45824;&#54868;&#50868;&#49688;\2.&#49688;&#47049;\&#45768;&#48120;\&#50640;&#47084;\&#48372;&#44288;&#54632;-&#44305;&#49688;&#44732;\&#45824;&#46041;jc2&#44368;\&#44228;&#49328;&#49436;\&#45236;&#51652;\&#44228;&#49328;&#49436;\&#45236;&#5165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7196;&#52972;%20&#46356;&#49828;&#53356;%20(d)\&#51089;&#50629;\&#49688;&#47049;\RC&#49836;&#46972;&#48652;\&#54620;&#44221;\&#51473;&#49328;&#4436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48169;&#51456;\&#52628;&#51652;&#50857;&#50669;%20(e)\TEST\&#51473;&#49328;&#4436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0689;&#55148;\&#44053;&#50689;&#55148;\TEST\&#51473;&#49328;&#4436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8%20&#44552;&#52264;%20&#45236;&#50669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49457;&#44600;\C\RP\&#45224;&#50896;1&#44277;&#44396;\&#45225;&#54408;&#46020;&#49436;\&#45236;&#50669;\&#45236;&#50669;&#49436;(&#49888;&#47168;2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57;&#45824;\D\KHJ\XLS\DATA\&#51473;&#49328;&#4436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f\TEST\&#51473;&#49328;&#4436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d\999\98&#49888;&#46028;&#49437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48169;&#51456;\&#52628;&#51652;&#50857;&#50669;%20(e)\2008&#45380;%20&#52628;&#51652;&#50857;&#50669;\2.&#51228;&#51452;&#49884;\1.&#45824;&#54868;&#50868;&#49688;\2.&#49688;&#47049;\&#45768;&#48120;\&#50640;&#47084;\TEST\&#51473;&#49328;&#4436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48169;&#51456;\&#52628;&#51652;&#50857;&#50669;%20(e)\Documents%20and%20Settings\userone\Local%20Settings\Temp\_AZTMP0_\TEST\&#51473;&#49328;&#4436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48169;&#51456;\&#52628;&#51652;&#50857;&#50669;%20(e)\KHJ\XLS\RC%20RAHMEN\&#54620;&#44221;\&#54620;&#44397;\&#51473;&#49328;&#4436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48169;&#51456;\&#52628;&#51652;&#50857;&#50669;%20(e)\&#51089;&#50629;\&#49688;&#47049;\RC&#49836;&#46972;&#48652;\&#54620;&#44221;\&#51473;&#49328;&#4436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내역서"/>
      <sheetName val="ITEM"/>
      <sheetName val="종배수관"/>
      <sheetName val="INPUT"/>
      <sheetName val="설계조건"/>
      <sheetName val="날개벽(TYPE3)"/>
      <sheetName val="용산1(해보)"/>
      <sheetName val="ABUT수량-A1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날개벽"/>
      <sheetName val="강관파일내역"/>
      <sheetName val="DOHWA03"/>
      <sheetName val="#REF"/>
      <sheetName val="교각1"/>
      <sheetName val="중기사용료"/>
      <sheetName val="상촌2교-일반수량집계"/>
      <sheetName val="TYPE-1"/>
      <sheetName val="Sheet17"/>
      <sheetName val="공내역"/>
      <sheetName val="__MAIN"/>
      <sheetName val="수량집계"/>
      <sheetName val="6PILE  (돌출)"/>
      <sheetName val="배수공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2경간"/>
      <sheetName val="백호우계수"/>
      <sheetName val="000000"/>
      <sheetName val="예측단가간지"/>
      <sheetName val="과천MAIN"/>
      <sheetName val="시점교대"/>
      <sheetName val="N賃率-職"/>
      <sheetName val="직노"/>
      <sheetName val="2공구산출내역"/>
      <sheetName val="조명시설"/>
      <sheetName val="일위대가"/>
      <sheetName val="단가"/>
      <sheetName val="수자재단위당"/>
      <sheetName val="총집계표"/>
      <sheetName val="부경대총괄내역서"/>
      <sheetName val="일위대가모듈"/>
      <sheetName val="unitpric"/>
      <sheetName val="단재적표"/>
      <sheetName val="TOTAL_BOQ"/>
      <sheetName val="단가산출"/>
      <sheetName val="DATE"/>
      <sheetName val="실행갑지"/>
      <sheetName val="집계표"/>
      <sheetName val="공사개요"/>
      <sheetName val="산출근거"/>
      <sheetName val="지점별강우량"/>
      <sheetName val="●수량(침구보관창고-21평)"/>
      <sheetName val="맨홀수량"/>
      <sheetName val="갑지"/>
      <sheetName val="진주방향"/>
      <sheetName val="마산방향"/>
      <sheetName val="대창(장성)"/>
      <sheetName val="단가산출서"/>
      <sheetName val="배수장토목공사비"/>
      <sheetName val="이름표지정"/>
      <sheetName val="수안보-MBR1"/>
      <sheetName val="기둥(원형)"/>
      <sheetName val="기초공"/>
      <sheetName val="현황"/>
      <sheetName val="데리네이타현황"/>
      <sheetName val="설계조건 및 단면가정"/>
      <sheetName val="부재치수입력"/>
      <sheetName val="터파기및재료"/>
      <sheetName val="Sheet1 _2_"/>
      <sheetName val="J형측구단위수량"/>
      <sheetName val="U-TYPE(1)"/>
      <sheetName val="대로근거"/>
      <sheetName val="L형옹벽단위수량(35)"/>
      <sheetName val="단면 (2)"/>
      <sheetName val="공사비예산서(토목분)"/>
      <sheetName val="총괄내역서"/>
      <sheetName val="단위중량"/>
      <sheetName val="원형1호맨홀토공수량"/>
      <sheetName val="부대내역"/>
      <sheetName val="실행철강하도"/>
      <sheetName val="지급자재"/>
      <sheetName val="차액보증"/>
      <sheetName val="예정(3)"/>
      <sheetName val="동원(3)"/>
      <sheetName val="토목검측서"/>
      <sheetName val="일반공사"/>
      <sheetName val="사용성검토"/>
      <sheetName val="사급자재"/>
      <sheetName val="XL4Poppy"/>
      <sheetName val="JUCK"/>
      <sheetName val="경영상태"/>
      <sheetName val="국공유지및사유지"/>
      <sheetName val="[_x0001__x000c__x000c__x0000__x0007__x0000__x0000__x0000_Ƞ࿙_x0000__x0000__x0001__x0000__x0003__x0002__x0014__x0003_"/>
      <sheetName val="수량산출"/>
      <sheetName val="금액내역서"/>
      <sheetName val="단면치수"/>
      <sheetName val="코드표"/>
      <sheetName val="평균터파기고(1-2,ASP)"/>
      <sheetName val="교각수량"/>
      <sheetName val="교각철근"/>
      <sheetName val="토공1(김천)"/>
      <sheetName val="토공1(남면)"/>
      <sheetName val="토공2(김천)"/>
      <sheetName val="토공2(남면)"/>
      <sheetName val="토공3(김천)"/>
      <sheetName val="토공3(남면)"/>
      <sheetName val="토공4(김천)"/>
      <sheetName val="토공4(남면)"/>
      <sheetName val="교각1(김천)"/>
      <sheetName val="교각1(남면)"/>
      <sheetName val="교각2(김천)"/>
      <sheetName val="교각2(남면)"/>
      <sheetName val="교각3(김천)"/>
      <sheetName val="교각3(남면)"/>
      <sheetName val="교각4(김천)"/>
      <sheetName val="교각4(남면)"/>
      <sheetName val="가도공수량"/>
      <sheetName val="가도공"/>
      <sheetName val="화해(함평)"/>
      <sheetName val="화해(장성)"/>
      <sheetName val="SLAB"/>
      <sheetName val="일반수량총괄집계"/>
      <sheetName val="2.단면가정"/>
      <sheetName val="4.말뚝설계"/>
      <sheetName val="1.설계조건"/>
      <sheetName val="당초"/>
      <sheetName val="정부노임단가"/>
      <sheetName val="부하(성남)"/>
      <sheetName val="노임"/>
      <sheetName val="data2"/>
      <sheetName val="용산3(영광)"/>
      <sheetName val="환경기계공정표 (3)"/>
      <sheetName val="내역(중앙)"/>
      <sheetName val="내역(창신)"/>
      <sheetName val="INPUT(덕도방향-시점)"/>
      <sheetName val="일위대가(가설)"/>
      <sheetName val="5Strand-장기처짐PCI"/>
      <sheetName val="Tool"/>
      <sheetName val="건축기계설비표선정수장"/>
      <sheetName val="대치판정"/>
      <sheetName val="집계"/>
      <sheetName val="기본일위"/>
      <sheetName val="패널"/>
      <sheetName val="노무비단가"/>
      <sheetName val="룡전상부"/>
      <sheetName val="비탈면보호공수량산출"/>
      <sheetName val="수질정화시설"/>
      <sheetName val="연결관암거"/>
      <sheetName val="MYUN(MAC)"/>
      <sheetName val="중로근거"/>
      <sheetName val="수토공단위당"/>
      <sheetName val="순공사비"/>
      <sheetName val="인건비"/>
      <sheetName val="건축"/>
      <sheetName val="물가시세"/>
      <sheetName val="관경별내역서"/>
      <sheetName val="사다리"/>
      <sheetName val="차선도색현황"/>
      <sheetName val="교대(A1)"/>
      <sheetName val="단면(1)"/>
      <sheetName val="교각토공"/>
      <sheetName val="1"/>
      <sheetName val="횡배수관집현황(2공구)"/>
      <sheetName val="우각부보강"/>
      <sheetName val="[_x0001__x000c__x000c_"/>
      <sheetName val="이토변실"/>
      <sheetName val="유입량"/>
      <sheetName val="맨홀수량산출"/>
      <sheetName val="SLAB&quot;1&quot;"/>
      <sheetName val="구조물공"/>
      <sheetName val="C.배수관공"/>
      <sheetName val="IC1집계"/>
      <sheetName val="IC1목포시방향"/>
      <sheetName val="IC1목포시방향OUT"/>
      <sheetName val="IC1압해도방향"/>
      <sheetName val="IC1압해도방향OUT"/>
      <sheetName val="제목"/>
      <sheetName val="총괄제목"/>
      <sheetName val="총계표"/>
      <sheetName val="골재및시멘트"/>
      <sheetName val="철근총괄"/>
      <sheetName val="강재수량"/>
      <sheetName val="강재중량"/>
      <sheetName val="강재중량 (2)"/>
      <sheetName val="토공총"/>
      <sheetName val="이월수량"/>
      <sheetName val="상부공제목"/>
      <sheetName val="슬래브집계표"/>
      <sheetName val="STBOX철근"/>
      <sheetName val="ST.BOX"/>
      <sheetName val="교대제목"/>
      <sheetName val="교대집계표"/>
      <sheetName val="교대철근"/>
      <sheetName val="교대1"/>
      <sheetName val="교대2"/>
      <sheetName val="접속슬래브"/>
      <sheetName val="교각제목"/>
      <sheetName val="교각집계표"/>
      <sheetName val="교각2"/>
      <sheetName val="교각3"/>
      <sheetName val="교각4"/>
      <sheetName val="교각5"/>
      <sheetName val="범면제목"/>
      <sheetName val="법면집계"/>
      <sheetName val="토공 total"/>
      <sheetName val="자재집게표 "/>
      <sheetName val="입찰안"/>
      <sheetName val="우수공"/>
      <sheetName val="오억미만"/>
      <sheetName val="내역"/>
      <sheetName val="다곡2교"/>
      <sheetName val="단가산출2"/>
      <sheetName val="말뚝지지력산정"/>
      <sheetName val="단면가정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도급내역"/>
      <sheetName val="Baby일위대가"/>
      <sheetName val="내부예산(5101~3)"/>
      <sheetName val="일위대가표"/>
      <sheetName val="위치조서"/>
      <sheetName val="보고서원고"/>
      <sheetName val="상수구조화편집부표"/>
      <sheetName val="날개수량1.5"/>
      <sheetName val="콘_재료분리(1)"/>
      <sheetName val="횡배위치"/>
      <sheetName val="계산중"/>
      <sheetName val="2공구자재집"/>
      <sheetName val="spec1"/>
      <sheetName val="총괄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기둥"/>
      <sheetName val="1호맨홀토공"/>
      <sheetName val="단위수량"/>
      <sheetName val="노임단가"/>
      <sheetName val="원가계산서"/>
      <sheetName val="교각계산"/>
      <sheetName val="바닥판"/>
      <sheetName val="역T형"/>
      <sheetName val="교대(A1-A2)"/>
      <sheetName val="재료"/>
      <sheetName val="배지거총재료집계표"/>
      <sheetName val="IW-LIST"/>
      <sheetName val="예가표"/>
      <sheetName val="경비_원본"/>
      <sheetName val="관급자재"/>
      <sheetName val="견적"/>
      <sheetName val="정부노임"/>
      <sheetName val="자재목록"/>
      <sheetName val="입력"/>
      <sheetName val="몰탈단가"/>
      <sheetName val="CRUDE RE-bar"/>
      <sheetName val="토공(우물통,기타) "/>
      <sheetName val="09년실적"/>
      <sheetName val="일위"/>
      <sheetName val="제품단가명세표"/>
      <sheetName val="BID"/>
      <sheetName val="중기일위대가"/>
      <sheetName val="ilch"/>
      <sheetName val="01"/>
      <sheetName val="3BL공동구 수량"/>
      <sheetName val="안산기계장치"/>
      <sheetName val="자재집계표"/>
      <sheetName val="유기공정"/>
      <sheetName val="배수공 내역서 적용수량"/>
      <sheetName val="대창(함평)-창열"/>
      <sheetName val="plan&amp;section of foundation"/>
      <sheetName val="design criteria"/>
      <sheetName val="시설물일위"/>
      <sheetName val="적현로"/>
      <sheetName val="건축토목내역"/>
      <sheetName val="중사"/>
      <sheetName val="버스운행안내"/>
      <sheetName val="예방접종계획"/>
      <sheetName val="근태계획서"/>
      <sheetName val="예산서"/>
      <sheetName val="노무비 근거"/>
      <sheetName val="모델타입"/>
      <sheetName val="재정비직인"/>
      <sheetName val="재정비내역"/>
      <sheetName val="지적고시내역"/>
      <sheetName val="인구"/>
      <sheetName val="환경평가"/>
      <sheetName val="S1"/>
      <sheetName val="TYPE-A"/>
      <sheetName val="입력DATA"/>
      <sheetName val="제수"/>
      <sheetName val="우,오수"/>
      <sheetName val="명세서"/>
      <sheetName val="상행-교대(A1-A2)"/>
      <sheetName val="I.설계조건"/>
      <sheetName val="도장수량"/>
      <sheetName val="일위대가목록"/>
      <sheetName val="공사비집계"/>
      <sheetName val="금융비용"/>
      <sheetName val="설계내역서"/>
      <sheetName val="1.설계기준"/>
      <sheetName val="아스팔트 포장총괄집계표"/>
      <sheetName val="실행대비"/>
      <sheetName val="배수공수량총집계"/>
      <sheetName val="배"/>
      <sheetName val="주beam"/>
      <sheetName val="암거단위"/>
      <sheetName val="guard(mac)"/>
      <sheetName val="횡배수관수량집계"/>
      <sheetName val="횡배수관기초"/>
      <sheetName val="VXXXXX"/>
      <sheetName val="암거단위-1련"/>
      <sheetName val="석축설면"/>
      <sheetName val="법면단"/>
      <sheetName val="일위대가(계측기설치)"/>
      <sheetName val="70%"/>
      <sheetName val="단가조사"/>
      <sheetName val="기초단가"/>
      <sheetName val="단가 및 재료비"/>
      <sheetName val="중기사용료산출근거"/>
      <sheetName val="Y-WORK"/>
      <sheetName val="공통가설"/>
      <sheetName val="설비단가표"/>
      <sheetName val="시중노임"/>
      <sheetName val="TABLE"/>
      <sheetName val="Sheet4"/>
      <sheetName val="세목전체"/>
      <sheetName val="실행내역"/>
      <sheetName val="수목표준대가"/>
      <sheetName val="data"/>
      <sheetName val="목포방향"/>
      <sheetName val="노무단가"/>
      <sheetName val="건축내역"/>
      <sheetName val="화재 탐지 설비"/>
      <sheetName val="주형"/>
      <sheetName val="noyim"/>
      <sheetName val="샌딩 에폭시 도장"/>
      <sheetName val="일반문틀 설치"/>
      <sheetName val="총괄표 "/>
      <sheetName val="지역명"/>
      <sheetName val="가공비"/>
      <sheetName val="이음개소"/>
      <sheetName val="MOTOR"/>
      <sheetName val="전체철근집계"/>
      <sheetName val="암거"/>
      <sheetName val="포장공"/>
      <sheetName val="적용기준"/>
      <sheetName val="플랜트 설치"/>
      <sheetName val="노무비"/>
      <sheetName val="MFAB"/>
      <sheetName val="MFRT"/>
      <sheetName val="MPKG"/>
      <sheetName val="MPRD"/>
      <sheetName val="Macro1"/>
      <sheetName val="5.정산서"/>
      <sheetName val="자재"/>
      <sheetName val="수량증감"/>
      <sheetName val="BOQ"/>
      <sheetName val="BOQ (2)"/>
      <sheetName val="콘크리트수량1"/>
      <sheetName val="골재집계표"/>
      <sheetName val="타공종이기(2)"/>
      <sheetName val="철근집계"/>
      <sheetName val="철근집계(2)"/>
      <sheetName val="주요자재"/>
      <sheetName val="콘크리트수량 (2)"/>
      <sheetName val="콘크리트수량"/>
      <sheetName val="콘크리트수량2"/>
      <sheetName val="CTEMCOST"/>
      <sheetName val="스포회원매출"/>
      <sheetName val="식재가격"/>
      <sheetName val="현장관리비"/>
      <sheetName val="1. 설계조건 2.단면가정 3. 하중계산"/>
      <sheetName val="DATA 입력란"/>
      <sheetName val="설계기준 및 하중계산"/>
      <sheetName val="4.2.1 마루높이 검토"/>
      <sheetName val="[_x005f_x0001__x005f_x000c__x005f_x000c__x005f_x0000__x"/>
      <sheetName val="[_x005f_x0001__x005f_x000c__x005f_x000c_"/>
      <sheetName val="공예을"/>
      <sheetName val="데이타"/>
      <sheetName val="5흙막이"/>
      <sheetName val="신규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총괄"/>
      <sheetName val="시멘트레미콘구입량"/>
      <sheetName val="골재구입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지장물보호(수집)"/>
      <sheetName val="지장물산근"/>
      <sheetName val="지장물보호공단위수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Sheet1"/>
      <sheetName val="식재"/>
      <sheetName val="시설물"/>
      <sheetName val="식재출력용"/>
      <sheetName val="유지관리"/>
      <sheetName val="단가"/>
      <sheetName val="데이타"/>
      <sheetName val="변수값"/>
      <sheetName val="중기상차"/>
      <sheetName val="AS복구"/>
      <sheetName val="중기터파기"/>
      <sheetName val="공사설명서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고양관재"/>
      <sheetName val="진주방향"/>
      <sheetName val="bearing"/>
      <sheetName val="연동내역"/>
      <sheetName val="내역"/>
      <sheetName val="총괄내역서"/>
      <sheetName val="SLAB"/>
      <sheetName val="장비집계"/>
      <sheetName val="가도공"/>
      <sheetName val="집계표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관경고용테이프수집"/>
      <sheetName val="관경고용산근"/>
      <sheetName val="설계조건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공사개요"/>
      <sheetName val="토공 total"/>
      <sheetName val="조명시설"/>
      <sheetName val="설명"/>
      <sheetName val="내역서(전기)"/>
      <sheetName val="자압1"/>
      <sheetName val="구조물철거타공정이월"/>
      <sheetName val="비탈면보호공수량산출"/>
      <sheetName val="부대내역"/>
      <sheetName val="Sheet1 (2)"/>
      <sheetName val="단가일람"/>
      <sheetName val="조경일람"/>
      <sheetName val="해평견적"/>
      <sheetName val="일위대가목차"/>
      <sheetName val="터파기및재료"/>
      <sheetName val="수안보-MBR1"/>
      <sheetName val="관급자재대"/>
      <sheetName val="관접합및부설"/>
      <sheetName val="수량산출"/>
      <sheetName val="우수받이"/>
      <sheetName val="5.정산서"/>
      <sheetName val="법면단"/>
      <sheetName val="석축설면"/>
      <sheetName val="법면설면"/>
      <sheetName val="석축단"/>
      <sheetName val="법면수집"/>
      <sheetName val="계산서(곡선부)"/>
      <sheetName val="포장재료집계표"/>
      <sheetName val="금액"/>
      <sheetName val="원가계산"/>
      <sheetName val="설계내역"/>
      <sheetName val="Sheet5"/>
      <sheetName val="BD"/>
      <sheetName val="guard(mac)"/>
      <sheetName val="기초입력 DATA"/>
      <sheetName val="원가"/>
      <sheetName val="P-산#1-1(WOWA1)"/>
      <sheetName val="Total"/>
      <sheetName val="1-4-2.관(약)"/>
      <sheetName val="전차선로 물량표"/>
      <sheetName val="한강운반비"/>
      <sheetName val="#REF"/>
      <sheetName val="자재"/>
      <sheetName val="데리네이타현황"/>
      <sheetName val="증감내역서"/>
      <sheetName val="고압수량(철거)"/>
      <sheetName val="총괄내역서(설계)"/>
      <sheetName val="집수정(600-700)"/>
      <sheetName val="우배수"/>
      <sheetName val="계산식"/>
      <sheetName val="차수별내역서"/>
      <sheetName val="수지표"/>
      <sheetName val="셀명"/>
      <sheetName val="공사"/>
      <sheetName val="공통(20-91)"/>
      <sheetName val="-치수표(곡선부)"/>
      <sheetName val="일위대가표"/>
      <sheetName val="지급자재"/>
      <sheetName val="상부집계표"/>
      <sheetName val="식재인부"/>
      <sheetName val="개산공사비"/>
      <sheetName val="실행대비"/>
      <sheetName val="JUCK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nys"/>
      <sheetName val="우각부보강"/>
      <sheetName val="단가조사"/>
      <sheetName val="자압"/>
      <sheetName val="안전시설(수집)"/>
      <sheetName val="안전시설"/>
      <sheetName val="input"/>
      <sheetName val="부시수량"/>
      <sheetName val="차액보증"/>
      <sheetName val="4차공사"/>
      <sheetName val="수자재단위당"/>
      <sheetName val="Sheet2"/>
      <sheetName val="단면가정"/>
      <sheetName val="이토변실(A3-LINE)"/>
      <sheetName val="EP0618"/>
      <sheetName val="슬래브(유곡)"/>
      <sheetName val="자료"/>
      <sheetName val="설계명세서"/>
      <sheetName val="2003상반기노임기준"/>
      <sheetName val="입찰"/>
      <sheetName val="현경"/>
      <sheetName val="2000,9월 일위"/>
      <sheetName val="공통단가"/>
      <sheetName val="코드표"/>
      <sheetName val="재료비"/>
      <sheetName val="운반비"/>
      <sheetName val="단가표"/>
      <sheetName val="보차도경계석"/>
      <sheetName val="용역비내역-진짜"/>
      <sheetName val="실행내역"/>
      <sheetName val="ABUT수량-A1"/>
      <sheetName val="T13(P68~72,78)"/>
      <sheetName val="구체"/>
      <sheetName val="좌측날개벽"/>
      <sheetName val="우측날개벽"/>
      <sheetName val="건축내역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슬래브"/>
      <sheetName val="수압시험수집"/>
      <sheetName val="수압시험산근"/>
      <sheetName val="중부"/>
      <sheetName val="북부"/>
      <sheetName val="남부"/>
      <sheetName val="설계예산서"/>
      <sheetName val="예산내역서"/>
      <sheetName val="삭제및변경불가"/>
      <sheetName val="A1-DATA"/>
      <sheetName val="단면"/>
      <sheetName val="type-F"/>
      <sheetName val="8.석축단위(H=1.5M)"/>
      <sheetName val="신당동집계표"/>
      <sheetName val="DATA"/>
      <sheetName val="을"/>
      <sheetName val="말뚝지지력산정"/>
      <sheetName val="접합 및 부설 "/>
      <sheetName val="날개벽(시점좌측)"/>
      <sheetName val="견적대비표"/>
      <sheetName val="8.PILE  (돌출)"/>
      <sheetName val="조건"/>
      <sheetName val="천방교접속"/>
      <sheetName val="대포2교접속"/>
      <sheetName val="총_구조물공"/>
      <sheetName val="요율"/>
      <sheetName val="교각1"/>
      <sheetName val="산출근거"/>
      <sheetName val="세금자료"/>
      <sheetName val="Macro(차단기)"/>
      <sheetName val="신우"/>
      <sheetName val="I.설계조건"/>
      <sheetName val="음봉방향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5.배수관로"/>
      <sheetName val="주요자재"/>
      <sheetName val="폐기물처리"/>
      <sheetName val="BID"/>
      <sheetName val="잡비계산"/>
      <sheetName val="참고사항"/>
      <sheetName val="근로자자료입력"/>
      <sheetName val="기본일위"/>
      <sheetName val="중기사용료"/>
      <sheetName val="APT"/>
      <sheetName val="수목표준대가"/>
      <sheetName val="정부노임단가"/>
      <sheetName val="★도급내역(2공구)"/>
      <sheetName val="개비온집계"/>
      <sheetName val="개비온 단위"/>
      <sheetName val="기초자료입력"/>
      <sheetName val="맨홀수량산출"/>
      <sheetName val="일위대가(가설)"/>
      <sheetName val="설계예시"/>
      <sheetName val="일위산출"/>
      <sheetName val="건축내역서"/>
      <sheetName val="설비내역서"/>
      <sheetName val="전기내역서"/>
      <sheetName val="설비"/>
      <sheetName val="4차원가계산서"/>
      <sheetName val="L형 옹벽"/>
      <sheetName val="상부공"/>
      <sheetName val="가점"/>
      <sheetName val="index"/>
      <sheetName val="etc"/>
      <sheetName val="공사요율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산출근거"/>
      <sheetName val="SPEC"/>
      <sheetName val="기기리스트"/>
      <sheetName val="원형맨홀수량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공사비"/>
      <sheetName val="대로근거"/>
      <sheetName val="중로근거"/>
      <sheetName val="노임단가"/>
      <sheetName val="자재단가"/>
      <sheetName val="경비단가"/>
      <sheetName val="중기조종사 단위단가"/>
      <sheetName val="아파트 내역"/>
      <sheetName val="기초단가"/>
      <sheetName val="값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노무"/>
      <sheetName val="토공연장"/>
      <sheetName val="FOB발"/>
      <sheetName val="설 계"/>
      <sheetName val="물가자료"/>
      <sheetName val="5.모델링"/>
      <sheetName val="일위대가 "/>
      <sheetName val="CON'C"/>
      <sheetName val="고유코드_설계"/>
      <sheetName val="물가대비표"/>
      <sheetName val="도급"/>
      <sheetName val="토목검측서"/>
      <sheetName val="BOX"/>
      <sheetName val="인건비"/>
      <sheetName val="LP-S"/>
      <sheetName val="공사비 증감 내역서"/>
      <sheetName val="수로BOX"/>
      <sheetName val="노임"/>
      <sheetName val="설계"/>
      <sheetName val="일위대가(건축)"/>
      <sheetName val="Cost bd-&quot;A&quot;"/>
      <sheetName val="용수량(생활용수)"/>
      <sheetName val="COPING"/>
      <sheetName val="단가조사서"/>
      <sheetName val="매입세율"/>
      <sheetName val="단가및재료비"/>
      <sheetName val="6PILE  (돌출)"/>
      <sheetName val="토사(PE)"/>
      <sheetName val="마산방향"/>
      <sheetName val="마산방향철근집계"/>
      <sheetName val="인건비 "/>
      <sheetName val="CODE"/>
      <sheetName val="집수정단위수량600 "/>
      <sheetName val="S.중기사용료"/>
      <sheetName val="입력란"/>
      <sheetName val="7.PILE  (돌출)"/>
      <sheetName val="DATA1"/>
      <sheetName val="깨기"/>
      <sheetName val="단면A-A(TR)"/>
      <sheetName val="1.설계조건"/>
      <sheetName val="관경별내역서"/>
      <sheetName val="POOM_MOTO"/>
      <sheetName val="관경결정"/>
      <sheetName val="전등설비"/>
      <sheetName val="깨기 총괄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조건표"/>
      <sheetName val="토공집계"/>
      <sheetName val="[고양관재.XLSŝ보차도경계석집계표(종)"/>
      <sheetName val="Sheet17"/>
      <sheetName val="Y-WORK"/>
      <sheetName val="1-1"/>
      <sheetName val="평가데이터"/>
      <sheetName val="공구"/>
      <sheetName val="통관-유입(벌어짐)유출(도수)"/>
      <sheetName val="D"/>
      <sheetName val="내역서단가산출용"/>
      <sheetName val="가시설단위수량"/>
      <sheetName val="SORCE1"/>
      <sheetName val="2.토목공사"/>
      <sheetName val="위치조서"/>
      <sheetName val="70%"/>
      <sheetName val="맨홀수량집계"/>
      <sheetName val="3련 BOX"/>
      <sheetName val="인천성심병원"/>
      <sheetName val="HVAC"/>
      <sheetName val="계장 품셈표"/>
      <sheetName val="예산서"/>
      <sheetName val="배수장토목공사비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심사물량"/>
      <sheetName val="심사계산"/>
      <sheetName val="5.2.6~7공사요율"/>
      <sheetName val="EACT10"/>
      <sheetName val="원가계산 (2)"/>
      <sheetName val="산근"/>
      <sheetName val="목록"/>
      <sheetName val="수량BOQ"/>
      <sheetName val="COVER"/>
      <sheetName val="실행예산"/>
      <sheetName val="내역서적용수량"/>
      <sheetName val="3.하중산정4.지지력"/>
      <sheetName val="40단가산출서"/>
      <sheetName val="40집계"/>
      <sheetName val="내역서갑지"/>
      <sheetName val="내역서을지"/>
      <sheetName val="b_balju"/>
      <sheetName val="영동(D)"/>
      <sheetName val="시가지우회도로공내역서"/>
      <sheetName val="7월11일"/>
      <sheetName val="기본단가표"/>
      <sheetName val="MOTOR"/>
      <sheetName val="BQ(실행)"/>
      <sheetName val="전기일위대가"/>
      <sheetName val="갑지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교사기준면적(초등)"/>
      <sheetName val="유입부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D36">
            <v>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D37">
            <v>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D38">
            <v>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D39">
            <v>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D40">
            <v>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D41">
            <v>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D42">
            <v>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D43">
            <v>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D44">
            <v>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D45">
            <v>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D46">
            <v>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D47">
            <v>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D48">
            <v>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D49">
            <v>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D50">
            <v>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D51">
            <v>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D52">
            <v>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D53">
            <v>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D54">
            <v>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D55">
            <v>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D56">
            <v>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D57">
            <v>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D58">
            <v>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D59">
            <v>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D60">
            <v>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D61">
            <v>0</v>
          </cell>
          <cell r="E61">
            <v>13.5</v>
          </cell>
          <cell r="G61">
            <v>0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D62">
            <v>0</v>
          </cell>
          <cell r="E62">
            <v>16.399999999999999</v>
          </cell>
          <cell r="G62">
            <v>0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D63">
            <v>0</v>
          </cell>
          <cell r="E63">
            <v>16.399999999999999</v>
          </cell>
          <cell r="G63">
            <v>0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D64">
            <v>0</v>
          </cell>
          <cell r="E64">
            <v>16.399999999999999</v>
          </cell>
          <cell r="G64">
            <v>0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D65">
            <v>0</v>
          </cell>
          <cell r="E65">
            <v>16.399999999999999</v>
          </cell>
          <cell r="G65">
            <v>0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D66">
            <v>0</v>
          </cell>
          <cell r="E66">
            <v>16.399999999999999</v>
          </cell>
          <cell r="G66">
            <v>0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D67">
            <v>0</v>
          </cell>
          <cell r="E67">
            <v>16.399999999999999</v>
          </cell>
          <cell r="G67">
            <v>0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D68">
            <v>0</v>
          </cell>
          <cell r="E68">
            <v>16.399999999999999</v>
          </cell>
          <cell r="G68">
            <v>0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D69">
            <v>0</v>
          </cell>
          <cell r="E69">
            <v>21</v>
          </cell>
          <cell r="G69">
            <v>0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D70">
            <v>0</v>
          </cell>
          <cell r="E70">
            <v>25.3</v>
          </cell>
          <cell r="G70">
            <v>0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D71">
            <v>0</v>
          </cell>
          <cell r="E71">
            <v>33.799999999999997</v>
          </cell>
          <cell r="G71">
            <v>0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D72">
            <v>0</v>
          </cell>
          <cell r="E72">
            <v>44.3</v>
          </cell>
          <cell r="G72">
            <v>0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D73">
            <v>0</v>
          </cell>
          <cell r="E73">
            <v>56.3</v>
          </cell>
          <cell r="G73">
            <v>0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D74">
            <v>0</v>
          </cell>
          <cell r="E74">
            <v>69.599999999999994</v>
          </cell>
          <cell r="G74">
            <v>0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D75">
            <v>0</v>
          </cell>
          <cell r="E75">
            <v>83.7</v>
          </cell>
          <cell r="G75">
            <v>0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D76">
            <v>0</v>
          </cell>
          <cell r="E76">
            <v>98.5</v>
          </cell>
          <cell r="G76">
            <v>0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D77">
            <v>0</v>
          </cell>
          <cell r="E77">
            <v>115.6</v>
          </cell>
          <cell r="G77">
            <v>0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D78">
            <v>0</v>
          </cell>
          <cell r="E78">
            <v>152</v>
          </cell>
          <cell r="G78">
            <v>0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D79">
            <v>0</v>
          </cell>
          <cell r="E79">
            <v>193</v>
          </cell>
          <cell r="G79">
            <v>0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D80">
            <v>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D81">
            <v>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D82">
            <v>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D83">
            <v>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D84">
            <v>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단가산출"/>
      <sheetName val="공작물조직표(용배수)"/>
      <sheetName val="공사내역"/>
      <sheetName val="전체분2회변경"/>
      <sheetName val="4)유동표"/>
      <sheetName val="1호맨홀토공"/>
      <sheetName val="신기1-LINE별연장"/>
      <sheetName val="일위대가(계측기설치)"/>
      <sheetName val="입찰안"/>
      <sheetName val="예산서"/>
      <sheetName val="경상비"/>
      <sheetName val="대창(함평)-창열"/>
      <sheetName val="대창(장성)"/>
      <sheetName val="약품공급2"/>
      <sheetName val="터파기및재료"/>
      <sheetName val="주방환기"/>
      <sheetName val="부안변전"/>
      <sheetName val="EACT10"/>
      <sheetName val="DATE"/>
      <sheetName val="수량이동"/>
      <sheetName val="#REF"/>
      <sheetName val="MEXICO-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맨홀수량집계"/>
      <sheetName val="부대내역"/>
      <sheetName val="내역서"/>
      <sheetName val="암거단위-1련"/>
      <sheetName val="8.PILE  (돌출)"/>
      <sheetName val="중산교"/>
      <sheetName val="단가"/>
      <sheetName val="INPUT"/>
      <sheetName val="3BL공동구 수량"/>
      <sheetName val="교각1"/>
      <sheetName val="Y-WORK"/>
      <sheetName val="일위대가목록"/>
      <sheetName val="Sheet3"/>
      <sheetName val="입찰안"/>
      <sheetName val="보도경계블럭"/>
      <sheetName val="변화치수"/>
      <sheetName val="재집"/>
      <sheetName val="평균높이산출근거"/>
      <sheetName val="위치조서"/>
      <sheetName val="4)유동표"/>
      <sheetName val="DATE"/>
      <sheetName val="내역"/>
      <sheetName val="시행후면적"/>
      <sheetName val="안정검토"/>
      <sheetName val="6PILE  (돌출)"/>
      <sheetName val="수량이동"/>
      <sheetName val="노원열병합  건축공사기성내역서"/>
      <sheetName val="방음벽기초"/>
      <sheetName val="원형맨홀수량"/>
      <sheetName val="WORK"/>
      <sheetName val="2공구산출내역"/>
      <sheetName val="노임단가"/>
      <sheetName val="N賃率-職"/>
      <sheetName val="수로단위수량"/>
      <sheetName val="Sheet1"/>
      <sheetName val="시설물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INPUT"/>
      <sheetName val="전체분2회변경"/>
      <sheetName val="평가내역"/>
      <sheetName val="DATA"/>
      <sheetName val="중산교"/>
      <sheetName val="상수도토공집계표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면벽재료집계표"/>
      <sheetName val="면벽재료집계표(토공제외)"/>
      <sheetName val="면벽단위수량"/>
      <sheetName val="연장산출(좌,우)"/>
      <sheetName val="MYUN(MAC)"/>
      <sheetName val="manh(mac)"/>
      <sheetName val="guard(mac)"/>
      <sheetName val="박기사-면벽"/>
      <sheetName val="공사비예산서(토목분)"/>
      <sheetName val="ABUT수량-A1"/>
      <sheetName val="자(3.0m)"/>
      <sheetName val="간선계산"/>
      <sheetName val="교각1"/>
      <sheetName val="내역서"/>
      <sheetName val="DATA 입력란"/>
      <sheetName val="입출재고현황 (2)"/>
      <sheetName val="집수정"/>
      <sheetName val="계화배수"/>
      <sheetName val="내역표지"/>
      <sheetName val="woo(mac)"/>
      <sheetName val="포장직선구간"/>
      <sheetName val="사통"/>
      <sheetName val="암거공"/>
      <sheetName val="INPUT"/>
      <sheetName val="자재단가비교표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1">
          <cell r="A1" t="str">
            <v>bs_chekjum</v>
          </cell>
          <cell r="C1" t="str">
            <v>bs_chekplus</v>
          </cell>
          <cell r="E1" t="str">
            <v>bs_chekwave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예정(3)"/>
      <sheetName val="조명시설"/>
      <sheetName val="말뚝지지력산정"/>
      <sheetName val="input"/>
      <sheetName val="DATE"/>
      <sheetName val="단면가정"/>
      <sheetName val="조작대(1연)"/>
      <sheetName val="000000"/>
      <sheetName val="일위대가"/>
      <sheetName val="내역을"/>
      <sheetName val="단가표"/>
      <sheetName val="UNIT"/>
      <sheetName val="견적990322"/>
      <sheetName val="총괄"/>
      <sheetName val="인건-측정"/>
      <sheetName val="관경"/>
      <sheetName val="중산교"/>
      <sheetName val="danga"/>
      <sheetName val="ilch"/>
      <sheetName val="Y-WORK"/>
      <sheetName val="일반맨홀수량집계"/>
      <sheetName val="정부노임단가"/>
      <sheetName val="8.PILE  (돌출)"/>
      <sheetName val="전기일위대가"/>
      <sheetName val="총괄표"/>
      <sheetName val="집수정(600-700)"/>
      <sheetName val="지급자재"/>
      <sheetName val="직노"/>
      <sheetName val="내역서"/>
      <sheetName val="woo(mac)"/>
      <sheetName val="날개벽"/>
      <sheetName val="수량산출"/>
      <sheetName val="대로근거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견적대비 견적서"/>
      <sheetName val="기계경비"/>
      <sheetName val="설계개요"/>
      <sheetName val="I.설계조건"/>
      <sheetName val="1.설계조건"/>
      <sheetName val="중로근거"/>
      <sheetName val="단가 및 재료비"/>
      <sheetName val="중기사용료산출근거"/>
      <sheetName val="터파기및재료"/>
      <sheetName val="을"/>
      <sheetName val="내역(원)"/>
      <sheetName val="부대내역"/>
      <sheetName val="단가"/>
      <sheetName val="현장관리비 산출내역"/>
      <sheetName val="ITEM"/>
      <sheetName val="교각1"/>
      <sheetName val="guard(mac)"/>
      <sheetName val="소방"/>
      <sheetName val="설직재-1"/>
      <sheetName val="제-노임"/>
      <sheetName val="제직재"/>
      <sheetName val="우수"/>
      <sheetName val="자재집게표 "/>
      <sheetName val="정보매체A동"/>
      <sheetName val="집수A"/>
      <sheetName val="crude.SLAB RE-bar"/>
      <sheetName val="CRUDE RE-bar"/>
      <sheetName val="1.판매계획"/>
      <sheetName val="약품공급2"/>
      <sheetName val="공사개요"/>
      <sheetName val="1.우편집중내역서"/>
      <sheetName val="3.하중산정4.지지력"/>
      <sheetName val="데이타"/>
      <sheetName val="식재인부"/>
      <sheetName val="Macro(전선)"/>
      <sheetName val="노임단가"/>
      <sheetName val="간지"/>
      <sheetName val="CODE"/>
      <sheetName val="6PILE  (돌출)"/>
      <sheetName val="단위수량"/>
      <sheetName val="PI"/>
      <sheetName val="hvac(제어동)"/>
      <sheetName val="실행철강하도"/>
      <sheetName val="3련 BOX"/>
      <sheetName val="철근단면적"/>
      <sheetName val="1.2.1 마루높이결정"/>
      <sheetName val="기둥(원형)"/>
      <sheetName val="상수보호"/>
      <sheetName val="WORK"/>
      <sheetName val="원형맨홀수량"/>
      <sheetName val="CODE1"/>
      <sheetName val="예산내역서"/>
      <sheetName val="플랜트 설치"/>
      <sheetName val="1.설계기준"/>
      <sheetName val="1호토공"/>
      <sheetName val="#REF"/>
      <sheetName val="단가대비"/>
      <sheetName val="심사계산"/>
      <sheetName val="심사물량"/>
      <sheetName val="FCU (2)"/>
      <sheetName val="제출내역 (2)"/>
      <sheetName val="기본DATA"/>
      <sheetName val="대정2공구"/>
      <sheetName val="DATA"/>
      <sheetName val="맨홀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설계"/>
      <sheetName val="일위대가"/>
      <sheetName val="수량산출"/>
      <sheetName val="구조물철거타공정이월"/>
      <sheetName val="기초공"/>
      <sheetName val="기둥(원형)"/>
      <sheetName val="일위대가-1"/>
      <sheetName val="type-F"/>
      <sheetName val="DATE"/>
      <sheetName val="N賃率-職"/>
      <sheetName val="3련 BOX"/>
      <sheetName val="용집"/>
      <sheetName val="수량산출서"/>
      <sheetName val="1단계"/>
      <sheetName val="터파기및재료"/>
      <sheetName val="UNIT"/>
      <sheetName val="woo(mac)"/>
      <sheetName val="내역서"/>
      <sheetName val="cable-data"/>
      <sheetName val="1.판매계획"/>
      <sheetName val="기기리스트"/>
      <sheetName val="관급"/>
      <sheetName val="보도경계블럭"/>
      <sheetName val="000000"/>
      <sheetName val="내역을"/>
      <sheetName val="데이타"/>
      <sheetName val="DATA"/>
      <sheetName val="업무량"/>
      <sheetName val="지구단위계획"/>
      <sheetName val="설계조건"/>
      <sheetName val=" 토목 처리장도급내역서 "/>
      <sheetName val="차액보증"/>
      <sheetName val="품셈TABLE"/>
      <sheetName val="BID"/>
      <sheetName val="3지구단위"/>
      <sheetName val="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산출"/>
      <sheetName val="횡배수관집현황(2공구)"/>
      <sheetName val="전기일위대가"/>
      <sheetName val="변압기 및 발전기 용량"/>
      <sheetName val="버스운행안내"/>
      <sheetName val="근태계획서"/>
      <sheetName val="예방접종계획"/>
      <sheetName val="H PILE수량"/>
      <sheetName val="몰탈콘크리트"/>
      <sheetName val="철근집계"/>
      <sheetName val="이토변실(A3-LINE)"/>
      <sheetName val="L형옹벽단위수량(35)"/>
      <sheetName val="L형옹벽단위수량(25)"/>
      <sheetName val="2000년1차"/>
      <sheetName val="토목"/>
      <sheetName val="단가"/>
      <sheetName val="내역(신례)"/>
      <sheetName val="#REF"/>
      <sheetName val="DATE"/>
      <sheetName val="중산교"/>
      <sheetName val="DATA"/>
      <sheetName val="데이타"/>
      <sheetName val="3BL공동구 수량"/>
      <sheetName val="원형맨홀수량"/>
      <sheetName val="차액보증"/>
      <sheetName val="기초공"/>
      <sheetName val="기둥(원형)"/>
      <sheetName val="단위세대"/>
      <sheetName val="guard(mac)"/>
      <sheetName val="보도경계블럭"/>
      <sheetName val="Y-WORK"/>
      <sheetName val="DATA1"/>
      <sheetName val="3.하중산정4.지지력"/>
      <sheetName val="접속도로집계"/>
      <sheetName val="안정검토"/>
      <sheetName val="Sheet1 (2)"/>
      <sheetName val="SORCE1"/>
      <sheetName val="가시설단위수량"/>
      <sheetName val="노임단가"/>
      <sheetName val="맨홀수량집계"/>
      <sheetName val="N賃率-職"/>
      <sheetName val="type-F"/>
      <sheetName val="경산"/>
      <sheetName val="설계조건"/>
      <sheetName val="정부노임단가"/>
      <sheetName val="1"/>
      <sheetName val="터파기및재료"/>
      <sheetName val="일위대가"/>
      <sheetName val="전차선로 물량표"/>
      <sheetName val="수로단위수량"/>
      <sheetName val="목차"/>
      <sheetName val="토사(P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중산교"/>
      <sheetName val="노임"/>
      <sheetName val="터널조도"/>
      <sheetName val="노임단가"/>
      <sheetName val="우각부보강"/>
      <sheetName val="Sheet1"/>
      <sheetName val="ⴭⴭⴭⴭ"/>
      <sheetName val="내역서"/>
      <sheetName val="DATE"/>
      <sheetName val="총_구조물공"/>
      <sheetName val="쌍송교"/>
      <sheetName val="제수"/>
      <sheetName val="공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ggwan(mac)"/>
      <sheetName val="노임"/>
      <sheetName val="NOMUBI"/>
      <sheetName val="sw1"/>
      <sheetName val="ABUT수량_A1"/>
      <sheetName val="총괄내역서"/>
      <sheetName val="4)유동표"/>
      <sheetName val="입찰안"/>
      <sheetName val="청천내"/>
      <sheetName val="기본DATA"/>
      <sheetName val="동원(3)"/>
      <sheetName val="예정(3)"/>
      <sheetName val="전신환매도율"/>
      <sheetName val="실행철강하도"/>
      <sheetName val="ETC"/>
      <sheetName val="BID"/>
      <sheetName val="식재총괄"/>
      <sheetName val="터널조도"/>
      <sheetName val="중산교"/>
      <sheetName val="일위"/>
      <sheetName val="6PILE  (돌출)"/>
      <sheetName val="1.설계조건"/>
      <sheetName val="Sheet1"/>
      <sheetName val="우각부보강"/>
      <sheetName val="200"/>
      <sheetName val="2000년1차"/>
      <sheetName val="종배수관"/>
      <sheetName val="토사(PE)"/>
      <sheetName val="PIER수량m1"/>
      <sheetName val="수안보-MBR1"/>
      <sheetName val="수질정화시설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원형1호맨홀토공수량"/>
      <sheetName val="Macro(차단기)"/>
      <sheetName val="DATE"/>
      <sheetName val="설비"/>
      <sheetName val="#REF"/>
      <sheetName val="원가"/>
      <sheetName val="설계"/>
      <sheetName val="옹벽철근"/>
      <sheetName val="단위수량(출력X)"/>
      <sheetName val="수량집계"/>
      <sheetName val="INPUT"/>
      <sheetName val="배수장토목공사비"/>
      <sheetName val="주형"/>
      <sheetName val="일위대가"/>
      <sheetName val="기존"/>
      <sheetName val="J형측구단위수량"/>
      <sheetName val="식생블럭단위수량"/>
      <sheetName val="터파기및재료"/>
      <sheetName val="자압"/>
      <sheetName val="말뚝지지력산정"/>
      <sheetName val="부하계산서"/>
      <sheetName val="공사내역"/>
      <sheetName val="3BL공동구 수량"/>
      <sheetName val="연결임시"/>
      <sheetName val="단면검토"/>
      <sheetName val="설계조건"/>
      <sheetName val="A-4"/>
      <sheetName val="자재단가"/>
      <sheetName val="토량산출서"/>
      <sheetName val="EACT10"/>
      <sheetName val="ilch"/>
      <sheetName val="신기1-LINE별연장"/>
      <sheetName val="3련 BOX"/>
      <sheetName val="70%"/>
      <sheetName val="단위수량"/>
      <sheetName val="가시설수량"/>
      <sheetName val="별표집계"/>
      <sheetName val="내역서"/>
      <sheetName val="Sheet17"/>
      <sheetName val="제-노임"/>
      <sheetName val="제직재"/>
      <sheetName val="오동"/>
      <sheetName val="대조"/>
      <sheetName val="나한"/>
      <sheetName val="단면치수"/>
      <sheetName val="1SPAN"/>
      <sheetName val="SG"/>
      <sheetName val="단위중량"/>
      <sheetName val="眞비상(진주)"/>
      <sheetName val="교각1"/>
      <sheetName val="ASP포장"/>
      <sheetName val="통합"/>
      <sheetName val="단면 (2)"/>
      <sheetName val="이토변실(A3-LINE)"/>
      <sheetName val="가시설단위수량"/>
      <sheetName val="계산중"/>
      <sheetName val="횡배위치"/>
      <sheetName val="노임이"/>
      <sheetName val="품셈TABLE"/>
      <sheetName val="지장물C"/>
      <sheetName val="주beam"/>
      <sheetName val="제수"/>
      <sheetName val="위치조서"/>
      <sheetName val="COPING"/>
      <sheetName val="1-1"/>
      <sheetName val="물가시세"/>
      <sheetName val="말뚝기초"/>
      <sheetName val="98수문일위"/>
      <sheetName val="방음벽기초(H=4m)"/>
      <sheetName val="기초계산(Pmax)"/>
      <sheetName val="깨기"/>
      <sheetName val="1호맨홀토공"/>
      <sheetName val="일반맨홀수량집계"/>
      <sheetName val="인건-측정"/>
      <sheetName val="노임단가"/>
      <sheetName val="U-TYPE(1)"/>
      <sheetName val="집계장(대목_실행)"/>
      <sheetName val="전계가"/>
      <sheetName val="횡배수관토공수량"/>
      <sheetName val="9GNG운반"/>
      <sheetName val="산출근거"/>
      <sheetName val="1-1평균터파기고(1)"/>
      <sheetName val="견적내역서"/>
      <sheetName val="데리네이타현황"/>
      <sheetName val="전기일위대가"/>
      <sheetName val="입출재고현황 (2)"/>
      <sheetName val="실행비교"/>
      <sheetName val="대치판정"/>
      <sheetName val="Sheet2"/>
      <sheetName val="가도공"/>
      <sheetName val="Sheet1 (2)"/>
      <sheetName val="일위(PN)"/>
      <sheetName val="내역"/>
      <sheetName val="시멘트"/>
      <sheetName val="SORCE1"/>
      <sheetName val="보차도경계석"/>
      <sheetName val="정부노임단가"/>
      <sheetName val="양식"/>
      <sheetName val="바닥판"/>
      <sheetName val="인건비"/>
      <sheetName val="관로공수량집계표(본선)"/>
      <sheetName val="자재단가비교표"/>
      <sheetName val="C"/>
      <sheetName val="우배수"/>
      <sheetName val="적용단위길이"/>
      <sheetName val="J直材4"/>
      <sheetName val="도근좌표"/>
      <sheetName val="JUCKEYK"/>
      <sheetName val="제잡비.xls"/>
      <sheetName val="ITEM"/>
      <sheetName val="capbeam(1)"/>
      <sheetName val="지급자재"/>
      <sheetName val="MOTOR"/>
      <sheetName val="L형옹벽단위수량(25)"/>
      <sheetName val="L형옹벽단위수량(35)"/>
      <sheetName val="외천교"/>
      <sheetName val="SCH"/>
      <sheetName val="변화치수"/>
      <sheetName val="공용시설내역"/>
      <sheetName val="수목단가"/>
      <sheetName val="시설수량표"/>
      <sheetName val="조도계산서 (도서)"/>
      <sheetName val="좌측"/>
      <sheetName val="토공집계"/>
      <sheetName val="대로근거"/>
      <sheetName val="중로근거"/>
      <sheetName val="조도계산(1)"/>
      <sheetName val="날개벽"/>
      <sheetName val="일위대가표"/>
      <sheetName val="일위대가(계측기설치)"/>
      <sheetName val="부안변전"/>
      <sheetName val="기둥(원형)"/>
      <sheetName val="화산경계"/>
      <sheetName val="공사비집계"/>
      <sheetName val="일위대가목차"/>
      <sheetName val="안전노무비(3월)"/>
      <sheetName val="배수통관(좌)"/>
      <sheetName val="DATA"/>
      <sheetName val="4.구조물boq"/>
      <sheetName val="실행내역서"/>
      <sheetName val="FOOTING단면력"/>
      <sheetName val="SLAB&quot;1&quot;"/>
      <sheetName val="배수공 주요자재 집계표"/>
      <sheetName val="1. 설계조건 2.단면가정 3. 하중계산"/>
      <sheetName val="DATA 입력란"/>
      <sheetName val="부안일위"/>
      <sheetName val="전체내역 (2)"/>
      <sheetName val="인건비 "/>
      <sheetName val="기술자료 (연수)"/>
      <sheetName val="취수탑"/>
      <sheetName val="Stem Footing"/>
      <sheetName val="부속동"/>
      <sheetName val="단면가정"/>
      <sheetName val="경비단가"/>
      <sheetName val="하수급견적대비"/>
      <sheetName val="기초공"/>
      <sheetName val="unitpric"/>
      <sheetName val="noyim"/>
      <sheetName val="junggi"/>
      <sheetName val="흄관기초"/>
      <sheetName val="PARAMETER"/>
      <sheetName val="LEGEND"/>
      <sheetName val="토공1차"/>
      <sheetName val="단가비교"/>
      <sheetName val="2000년하반기"/>
      <sheetName val="자재집게표 "/>
      <sheetName val="내역서(당초변경)"/>
      <sheetName val="내역을"/>
      <sheetName val="도로토적"/>
      <sheetName val="증감대비"/>
      <sheetName val="가설건물"/>
      <sheetName val="공사개요"/>
      <sheetName val="플랜트 설치"/>
      <sheetName val="충주"/>
      <sheetName val="2.단면가정"/>
      <sheetName val="1.설계기준"/>
      <sheetName val="8.PILE  (돌출)"/>
      <sheetName val="날개벽수량표"/>
      <sheetName val="PIPE"/>
      <sheetName val="FLANGE"/>
      <sheetName val="VALVE"/>
      <sheetName val="기초자료"/>
      <sheetName val="평균터파기고(1-2,ASP)"/>
      <sheetName val="DIAPHRAGM"/>
      <sheetName val="부대내역"/>
      <sheetName val="Macro1"/>
      <sheetName val="POOM_MOTO"/>
      <sheetName val="상수도토공집계표"/>
      <sheetName val="수량이동"/>
      <sheetName val="도장"/>
      <sheetName val="출입문(C-C)수량_4"/>
      <sheetName val="출입문(C-C)수량_"/>
      <sheetName val="출입문(C-C)수량_1"/>
      <sheetName val="출입문(C-C)수량_2"/>
      <sheetName val="출입문(C-C)수량_3"/>
      <sheetName val="우수맨홀공제단위수량"/>
      <sheetName val="입찰"/>
      <sheetName val="현경"/>
      <sheetName val="변경집계표"/>
      <sheetName val="백호우계수"/>
      <sheetName val="EQUIP LIST"/>
      <sheetName val="주방환기"/>
      <sheetName val="용소리교"/>
      <sheetName val="TYPE-A"/>
      <sheetName val="일위_파일"/>
      <sheetName val="신표지1"/>
      <sheetName val="당초내역서"/>
      <sheetName val="배수공1"/>
      <sheetName val="토공"/>
      <sheetName val="철근단면적"/>
      <sheetName val="국공유지및사유지"/>
      <sheetName val="쌍송교"/>
      <sheetName val="배수통관토공수량"/>
      <sheetName val="차선도색현황"/>
      <sheetName val="지장물"/>
      <sheetName val="토지조서"/>
      <sheetName val="단가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리스(CIF)산출"/>
      <sheetName val="토지평가조서"/>
      <sheetName val="배수내역 (2)"/>
      <sheetName val="자료입력"/>
      <sheetName val="상 부"/>
      <sheetName val="8-3기계경비"/>
      <sheetName val="약품설비"/>
      <sheetName val="b_balju_cho"/>
      <sheetName val="도장수량(하1)"/>
      <sheetName val="IMPEADENCE MAP 취수장"/>
      <sheetName val="전력구구조물산근2구간"/>
      <sheetName val="PROJECT BRIEF(EX.NEW)"/>
      <sheetName val="부하(성남)"/>
      <sheetName val="안정계산"/>
      <sheetName val="우수"/>
      <sheetName val="조정금액결과표 (차수별)"/>
      <sheetName val="Sheet5"/>
      <sheetName val="단중표"/>
      <sheetName val="노무비"/>
      <sheetName val="암거단위"/>
      <sheetName val="횡 연장"/>
      <sheetName val="WORK"/>
      <sheetName val="수량산출"/>
      <sheetName val="자압1"/>
      <sheetName val="횡배수관수량집계"/>
      <sheetName val="물질수지(2011)"/>
      <sheetName val="공사요율"/>
      <sheetName val="공량산출서"/>
      <sheetName val="날개벽(TYPE2)"/>
      <sheetName val="포장공"/>
      <sheetName val="고창방향"/>
      <sheetName val="입력값"/>
      <sheetName val="측구집계"/>
      <sheetName val="설계기준 및 하중계산"/>
      <sheetName val="관로토공집계표"/>
      <sheetName val="물량집계"/>
      <sheetName val="입력DATA"/>
      <sheetName val="반중력식옹벽"/>
      <sheetName val="조명시설"/>
      <sheetName val="CALCULATION"/>
      <sheetName val="차액보증"/>
      <sheetName val="1공구내역서(1)"/>
      <sheetName val="A(Rev.3)"/>
      <sheetName val="골재산출"/>
      <sheetName val="심사계산"/>
      <sheetName val="심사물량"/>
      <sheetName val="진접"/>
      <sheetName val="D-3109"/>
      <sheetName val="HANDHOLE(2)"/>
      <sheetName val="시행후면적"/>
      <sheetName val="수지예산"/>
      <sheetName val="감가상각"/>
      <sheetName val="표지판현황"/>
      <sheetName val="MFAB"/>
      <sheetName val="MFRT"/>
      <sheetName val="MPKG"/>
      <sheetName val="MPRD"/>
      <sheetName val="현장관리비 산출내역"/>
      <sheetName val="단가비교표"/>
      <sheetName val="설계내역서"/>
      <sheetName val="A_4"/>
      <sheetName val="대비"/>
      <sheetName val="입찰결과보고"/>
      <sheetName val="PROCESS"/>
      <sheetName val="기계경비"/>
      <sheetName val="단가조사서"/>
      <sheetName val="c_balju"/>
      <sheetName val="Excel"/>
      <sheetName val="기초1"/>
      <sheetName val="수문일1"/>
      <sheetName val="수량"/>
      <sheetName val="ⴭⴭⴭⴭ"/>
      <sheetName val="코드표"/>
      <sheetName val="집수정"/>
      <sheetName val="9902"/>
      <sheetName val="대창(장성)"/>
      <sheetName val="자재집계표"/>
      <sheetName val="투찰"/>
      <sheetName val="노무비단가"/>
      <sheetName val="회사정보"/>
      <sheetName val="3. 지하차도 물량 집계표"/>
      <sheetName val="견적서"/>
      <sheetName val="중기경유지급대장"/>
      <sheetName val="중기잡유공제"/>
      <sheetName val="중기잡유지급대장"/>
      <sheetName val="중기임차료"/>
      <sheetName val="중기경유공제"/>
      <sheetName val="견적접수"/>
      <sheetName val="기초별표"/>
      <sheetName val="1"/>
      <sheetName val="변경서식"/>
      <sheetName val="98비정기소모"/>
      <sheetName val="공기"/>
      <sheetName val="원형측구(B-type)"/>
      <sheetName val="금액내역서"/>
      <sheetName val="DANGA"/>
      <sheetName val="집1"/>
      <sheetName val="단가산출"/>
      <sheetName val="전기일위목록"/>
      <sheetName val="요율"/>
      <sheetName val="Type(123)"/>
      <sheetName val="상부집계표"/>
      <sheetName val="화재 탐지 설비"/>
      <sheetName val="자료"/>
      <sheetName val="조건표"/>
      <sheetName val="말뚝물량"/>
      <sheetName val="지구단위계획"/>
      <sheetName val="일반공사"/>
      <sheetName val="맨홀수량"/>
      <sheetName val="맨홀수량산출"/>
      <sheetName val="표층포설및다짐"/>
      <sheetName val="97노임단가"/>
      <sheetName val="전기 원가계산서"/>
      <sheetName val="농로수량집계"/>
      <sheetName val="농로토공집계"/>
      <sheetName val="L형 옹벽"/>
      <sheetName val="보도경계블럭"/>
      <sheetName val="1련박스"/>
      <sheetName val="배수공"/>
      <sheetName val="암거"/>
      <sheetName val="일위대가모듈"/>
      <sheetName val="001"/>
      <sheetName val="중기일위대가"/>
      <sheetName val="샌딩 에폭시 도장"/>
      <sheetName val="토목공사일반"/>
      <sheetName val="cash"/>
      <sheetName val="anaysis_sheet"/>
      <sheetName val="편입조서"/>
      <sheetName val="계약서"/>
      <sheetName val="가압장(토목)"/>
      <sheetName val="집계"/>
      <sheetName val="직노"/>
      <sheetName val="no_1"/>
      <sheetName val="no_2"/>
      <sheetName val="no_3"/>
      <sheetName val="no_4"/>
      <sheetName val="no_5"/>
      <sheetName val="검색"/>
      <sheetName val="1_설계조건"/>
      <sheetName val="Sheet1_(2)"/>
      <sheetName val="6PILE__(돌출)"/>
      <sheetName val="항목별세부내역"/>
      <sheetName val="1,2공구원가계산서"/>
      <sheetName val="2공구산출내역"/>
      <sheetName val="1공구산출내역서"/>
      <sheetName val="투찰내역"/>
      <sheetName val="교각토공"/>
      <sheetName val="날개벽(시점좌측)"/>
      <sheetName val="계산식"/>
      <sheetName val="포장공사"/>
      <sheetName val="역T형"/>
      <sheetName val="5.모델링"/>
      <sheetName val="포장재료(1)"/>
      <sheetName val="내역(포장)"/>
      <sheetName val="옹벽(수량)"/>
      <sheetName val="증감내역서"/>
      <sheetName val="가설공사비"/>
      <sheetName val="용수량(생활용수)"/>
      <sheetName val="산출내역서집계표"/>
      <sheetName val="깨기 총괄"/>
      <sheetName val="개별직종노임단가(2003.9)"/>
      <sheetName val="PE관"/>
      <sheetName val="입력"/>
      <sheetName val="(A)내역서"/>
      <sheetName val="수량3"/>
      <sheetName val="지중자재단가"/>
      <sheetName val="20관리비율"/>
      <sheetName val="guard(mac)"/>
      <sheetName val="상부수량(1)"/>
      <sheetName val="맨홀수량집계"/>
      <sheetName val="※참고자료※"/>
      <sheetName val="수량산출서"/>
      <sheetName val="기계경비일람"/>
      <sheetName val="과천MAIN"/>
      <sheetName val="전기단가조사서"/>
      <sheetName val="가시설(TYPE-A)"/>
      <sheetName val="설계개요"/>
      <sheetName val="45,46"/>
      <sheetName val="건축내역"/>
      <sheetName val="토공(우물통,기타) "/>
      <sheetName val="10.1"/>
      <sheetName val="제원.설계조건"/>
      <sheetName val="변경후-SHEET"/>
      <sheetName val="집계표"/>
      <sheetName val="수량산출서(당초)"/>
      <sheetName val="일위대가(뷔페)"/>
      <sheetName val="단가산출서"/>
      <sheetName val="횡배수관 토공량 산출"/>
      <sheetName val="단가표"/>
      <sheetName val="UNIT"/>
      <sheetName val="member design"/>
      <sheetName val="design criteria"/>
      <sheetName val="working load at the btm ft."/>
      <sheetName val="plan&amp;section of foundation"/>
      <sheetName val="RAHMEN"/>
      <sheetName val="집수정(600-700)"/>
      <sheetName val="Sump,Pit,MH"/>
      <sheetName val="시화점실행"/>
      <sheetName val="경비"/>
      <sheetName val="cost"/>
      <sheetName val="표지"/>
      <sheetName val="card1"/>
      <sheetName val="INPUT-DATA"/>
      <sheetName val="양수장내역"/>
      <sheetName val="부대공사비"/>
      <sheetName val="낙찰표"/>
      <sheetName val="기초"/>
      <sheetName val="맨홀,터파기"/>
      <sheetName val="도로절단및포장"/>
      <sheetName val="구조"/>
      <sheetName val="경비산출"/>
      <sheetName val="본사업"/>
      <sheetName val="배수관토공산출"/>
      <sheetName val="건축-물가변동"/>
      <sheetName val="L형옹벽(key)"/>
      <sheetName val="집수정단"/>
      <sheetName val="약품공급2"/>
      <sheetName val="일위집계표"/>
      <sheetName val="포장연장"/>
      <sheetName val="토목내역서"/>
      <sheetName val="피벗테이블데이터분석"/>
      <sheetName val="단 box"/>
      <sheetName val="장비집계"/>
      <sheetName val="단가대비표"/>
      <sheetName val="하나모듈옥외소화전이설"/>
      <sheetName val="양수장(기계)"/>
      <sheetName val="관개"/>
      <sheetName val="000000"/>
      <sheetName val="내역서적용수량 (지방도893)"/>
      <sheetName val="Macro2"/>
      <sheetName val="총수량집계표"/>
      <sheetName val="산근"/>
      <sheetName val="횡날개수집"/>
      <sheetName val="JUCK"/>
      <sheetName val="횡배수관"/>
      <sheetName val="수입"/>
      <sheetName val="수지"/>
      <sheetName val="데이타"/>
      <sheetName val="주관사업"/>
      <sheetName val="법곳동"/>
      <sheetName val="대화동"/>
      <sheetName val="변동률산출"/>
      <sheetName val="가람과비교"/>
      <sheetName val="표준지"/>
      <sheetName val="명세표"/>
      <sheetName val="Intro2"/>
      <sheetName val="Id"/>
      <sheetName val="변수"/>
      <sheetName val="1월"/>
      <sheetName val="현장타설맨홀수량산출"/>
      <sheetName val="세목전체"/>
      <sheetName val="와동25-3(변경)"/>
      <sheetName val="실행예산"/>
      <sheetName val="역T형교대(말뚝기초)"/>
      <sheetName val="SKETCH"/>
      <sheetName val="REINF."/>
      <sheetName val="LOADS"/>
      <sheetName val="CHECK1"/>
      <sheetName val="4.고용보험"/>
      <sheetName val="단가 및 재료비"/>
      <sheetName val="단가산출2"/>
      <sheetName val="단가산출1"/>
      <sheetName val="관공일위대가"/>
      <sheetName val="2"/>
      <sheetName val="수로BOX"/>
      <sheetName val="공사비 내역 (가)"/>
      <sheetName val="2층LOAD"/>
      <sheetName val="출입구총집계"/>
      <sheetName val="원가계산서"/>
      <sheetName val="BQ(실행)"/>
      <sheetName val="5월항목"/>
      <sheetName val="허용지지력"/>
      <sheetName val="총괄표"/>
      <sheetName val="견적대비표"/>
      <sheetName val="수원역(전체분)설계서"/>
      <sheetName val="STEEL BOX 단면설계(SEC.8)"/>
      <sheetName val="A LINE"/>
      <sheetName val="토공정보"/>
      <sheetName val="계수시트"/>
      <sheetName val="마산방향"/>
      <sheetName val="진주방향"/>
      <sheetName val="수공기"/>
      <sheetName val="97 사업추정(WEKI)"/>
      <sheetName val="가격조사서"/>
      <sheetName val="물질수지"/>
      <sheetName val="일위목록"/>
      <sheetName val="품셈총괄표"/>
      <sheetName val="입출재고현황_(2)"/>
      <sheetName val="청하배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/>
      <sheetData sheetId="527" refreshError="1"/>
      <sheetData sheetId="528" refreshError="1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/>
      <sheetData sheetId="546"/>
      <sheetData sheetId="547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우수"/>
      <sheetName val="DATE"/>
      <sheetName val="부대내역"/>
      <sheetName val="실행철강하도"/>
      <sheetName val="제잡비.xls"/>
      <sheetName val="Macro(차단기)"/>
      <sheetName val="tggwan(mac)"/>
      <sheetName val="지장물C"/>
      <sheetName val="중산교"/>
      <sheetName val="내역서"/>
      <sheetName val="유기공정"/>
      <sheetName val="DATA"/>
      <sheetName val="Sheet1 (2)"/>
      <sheetName val="40총괄"/>
      <sheetName val="견적단가"/>
      <sheetName val="노임단가"/>
      <sheetName val="40집계"/>
      <sheetName val="자재단가"/>
      <sheetName val="충주"/>
      <sheetName val="집수정(600-700)"/>
      <sheetName val="자재집게표 "/>
      <sheetName val="가도공"/>
      <sheetName val="총괄내역서"/>
      <sheetName val="6PILE  (돌출)"/>
      <sheetName val="수입"/>
      <sheetName val="기둥(원형)"/>
      <sheetName val="수량산출"/>
      <sheetName val="전선 및 전선관"/>
      <sheetName val="우수공"/>
      <sheetName val="노임"/>
      <sheetName val="잡비계산"/>
      <sheetName val="자재"/>
      <sheetName val="중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간지"/>
      <sheetName val="내진해석"/>
      <sheetName val="결과그림"/>
      <sheetName val="1J"/>
      <sheetName val="1H"/>
      <sheetName val="jh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내진해석"/>
      <sheetName val="1.설계조건"/>
      <sheetName val="말뚝지지력산정"/>
      <sheetName val="포장공자재집계표"/>
      <sheetName val="input"/>
      <sheetName val="설계예산서"/>
      <sheetName val="INPUTDATA"/>
      <sheetName val="터파기및재료"/>
      <sheetName val="CODE1"/>
      <sheetName val="재료값"/>
      <sheetName val="2000전체분"/>
      <sheetName val="2000년1차"/>
      <sheetName val="1.설계기준"/>
      <sheetName val="개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산출"/>
      <sheetName val="진입부 단위수량"/>
      <sheetName val="몰탈재료산출"/>
      <sheetName val="중산교"/>
      <sheetName val="참고사항"/>
      <sheetName val="근로자자료입력"/>
      <sheetName val="실행철강하도"/>
      <sheetName val="000000"/>
      <sheetName val="N賃率-職"/>
      <sheetName val="1.설계조건"/>
      <sheetName val="INPUT"/>
      <sheetName val="Sheet1 (2)"/>
      <sheetName val="#REF"/>
      <sheetName val="토목"/>
      <sheetName val="집수정(600-700)"/>
      <sheetName val="횡배수관수량집계"/>
      <sheetName val="약품공급2"/>
      <sheetName val="우수공"/>
      <sheetName val="Sheet2"/>
      <sheetName val="DATE"/>
      <sheetName val="cable-data"/>
      <sheetName val="노임목록"/>
      <sheetName val="자재목록"/>
      <sheetName val="우,오수"/>
      <sheetName val="토사(PE)"/>
      <sheetName val="용산3(영광)"/>
      <sheetName val="수량산출표"/>
      <sheetName val="세월교산출기초"/>
      <sheetName val="댐구조도"/>
      <sheetName val="몰탈콘크리트"/>
      <sheetName val="철근집계"/>
      <sheetName val="woo(mac)"/>
      <sheetName val="200"/>
      <sheetName val="사리부설"/>
      <sheetName val="관급"/>
      <sheetName val="가도공"/>
      <sheetName val="관접합및부설"/>
      <sheetName val="단가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집계표(표지)"/>
      <sheetName val="집계표"/>
      <sheetName val="내역서"/>
      <sheetName val="98 금차 내역서"/>
      <sheetName val="ABUT수량-A1"/>
      <sheetName val="맨홀수량"/>
      <sheetName val="백호우계수"/>
      <sheetName val="45,46"/>
      <sheetName val="터파기및재료"/>
      <sheetName val="교각계산"/>
      <sheetName val="DATE"/>
      <sheetName val="직노"/>
      <sheetName val="INPUT"/>
      <sheetName val="Sheet1 (2)"/>
      <sheetName val="4.2유효폭의 계산"/>
      <sheetName val="단가산출"/>
      <sheetName val="실행철강하도"/>
      <sheetName val="집수정(600-700)"/>
      <sheetName val="교대"/>
      <sheetName val="1.설계조건"/>
      <sheetName val="설계예산서"/>
      <sheetName val="설비단가표"/>
      <sheetName val="BID"/>
      <sheetName val="조명시설"/>
      <sheetName val="수량산출"/>
      <sheetName val="인건-측정"/>
      <sheetName val="노임단가"/>
      <sheetName val="b_balju_cho"/>
      <sheetName val="식재수량표"/>
      <sheetName val="106C0300"/>
      <sheetName val="물집"/>
      <sheetName val="guard(mac)"/>
      <sheetName val="참고사항"/>
      <sheetName val="근로자자료입력"/>
      <sheetName val="시점교대"/>
      <sheetName val="중기사용료산출근거"/>
      <sheetName val="단가 및 재료비"/>
      <sheetName val="단가산출2"/>
      <sheetName val="단가산출1"/>
      <sheetName val="토사(PE)"/>
      <sheetName val="단가조사"/>
      <sheetName val="노임"/>
      <sheetName val="000000"/>
      <sheetName val="단위수량"/>
      <sheetName val="총괄표 "/>
      <sheetName val="N賃率-職"/>
      <sheetName val="금속및금속창호"/>
      <sheetName val="I一般比"/>
      <sheetName val="위치조서"/>
      <sheetName val="전체철근집계"/>
      <sheetName val="예총"/>
      <sheetName val="기성고내역"/>
      <sheetName val="일위대가"/>
      <sheetName val="데이타"/>
      <sheetName val="식재인부"/>
      <sheetName val="일위_파일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갑지"/>
      <sheetName val="총괄내역서"/>
      <sheetName val="산출근거"/>
      <sheetName val="내역(신례)"/>
      <sheetName val="갑지(폐기물)"/>
      <sheetName val="원가(폐기물)"/>
      <sheetName val="폐기물내역서"/>
      <sheetName val="평가데이터"/>
      <sheetName val="직재"/>
      <sheetName val="#REF"/>
      <sheetName val="DATE"/>
      <sheetName val="원가계산"/>
      <sheetName val="구체"/>
      <sheetName val="좌측날개벽"/>
      <sheetName val="우측날개벽"/>
      <sheetName val="파일구성"/>
      <sheetName val="요율"/>
      <sheetName val="자재대"/>
      <sheetName val="청천내"/>
      <sheetName val="단가기준"/>
      <sheetName val="노임"/>
      <sheetName val="상호참고자료"/>
      <sheetName val="발주처자료입력"/>
      <sheetName val="회사기본자료"/>
      <sheetName val="하자보증자료"/>
      <sheetName val="기술자관련자료"/>
      <sheetName val="조명시설"/>
      <sheetName val="ABUT수량-A1"/>
      <sheetName val="노임단가"/>
      <sheetName val="총_구조물공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9811"/>
      <sheetName val="날개벽"/>
      <sheetName val="기술자관리자료입력"/>
      <sheetName val="2000년1차"/>
      <sheetName val="대로근거"/>
      <sheetName val="중로근거"/>
      <sheetName val="터파기및재료"/>
      <sheetName val="단위중량"/>
      <sheetName val="설정"/>
      <sheetName val="실행철강하도"/>
      <sheetName val="토적(3차분)"/>
      <sheetName val="토량운반계산"/>
      <sheetName val="토사(PE)"/>
      <sheetName val="집계표"/>
      <sheetName val="중산교"/>
      <sheetName val="종배수관(신)"/>
      <sheetName val="DATE"/>
      <sheetName val="우수"/>
      <sheetName val="단가산출"/>
      <sheetName val="제경집계"/>
      <sheetName val="데리네이타현황"/>
      <sheetName val="기초일위"/>
      <sheetName val="시설일위"/>
      <sheetName val="조명일위"/>
      <sheetName val="9509"/>
      <sheetName val="연부97-1"/>
      <sheetName val="갑지1"/>
      <sheetName val="#REF"/>
      <sheetName val="덧씌우기구간수량산출1"/>
      <sheetName val="SORCE1"/>
      <sheetName val="내역(신례)"/>
      <sheetName val="Tool"/>
      <sheetName val="그림"/>
      <sheetName val="우배수"/>
      <sheetName val="초기화면"/>
      <sheetName val="접속도로1"/>
      <sheetName val="접속도로"/>
      <sheetName val="조명시설"/>
      <sheetName val="내역서"/>
      <sheetName val="입찰안"/>
      <sheetName val="tggwan(mac)"/>
      <sheetName val="단가 및 재료비"/>
      <sheetName val="중기사용료산출근거"/>
      <sheetName val="직노"/>
      <sheetName val="4차공사"/>
      <sheetName val="접속도로집계"/>
      <sheetName val="2"/>
      <sheetName val="수로BOX"/>
      <sheetName val="관급"/>
      <sheetName val="소일위대가코드표"/>
      <sheetName val="경산"/>
      <sheetName val="2공구산출내역"/>
      <sheetName val="내역서1999.8최종"/>
      <sheetName val="교육종류"/>
      <sheetName val="단가"/>
      <sheetName val="수량집계"/>
      <sheetName val="기초안정검토"/>
      <sheetName val="설계기준"/>
      <sheetName val="내역1"/>
      <sheetName val="6PILE  (돌출)"/>
      <sheetName val="갑지"/>
      <sheetName val="토공수량집계표"/>
      <sheetName val="세목전체"/>
      <sheetName val="내역"/>
      <sheetName val="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암거단위-1련"/>
      <sheetName val="우,오수"/>
      <sheetName val="토목"/>
      <sheetName val="수량산출"/>
      <sheetName val="총_구조물공"/>
      <sheetName val="단가"/>
      <sheetName val="내역서"/>
      <sheetName val="중산교"/>
      <sheetName val="집계표"/>
      <sheetName val="날개벽"/>
      <sheetName val="9509"/>
      <sheetName val="용지매수"/>
      <sheetName val="총괄표"/>
      <sheetName val="설계내역서"/>
      <sheetName val="현장관리비"/>
      <sheetName val="내역(신례)"/>
      <sheetName val="대로근거"/>
      <sheetName val="000000"/>
      <sheetName val="9811"/>
      <sheetName val="대비"/>
      <sheetName val="기존단가 (2)"/>
      <sheetName val="데리네이타현황"/>
      <sheetName val="DATE"/>
      <sheetName val="전체분"/>
      <sheetName val="관급"/>
      <sheetName val="기술자관리자료입력"/>
      <sheetName val="SORCE1"/>
      <sheetName val="기성우리"/>
      <sheetName val="접속도로"/>
      <sheetName val="2000년1차"/>
      <sheetName val="조명시설"/>
      <sheetName val="터파기및재료"/>
      <sheetName val="접속도로1"/>
      <sheetName val="기초일위"/>
      <sheetName val="시설일위"/>
      <sheetName val="조명일위"/>
      <sheetName val="사  업  비  수  지  예  산  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내역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관급자재"/>
      <sheetName val="전선 및 전선관"/>
      <sheetName val="노임단가"/>
      <sheetName val="직노"/>
      <sheetName val="Sheet1 (2)"/>
      <sheetName val="토사(PE)"/>
      <sheetName val="가로등내역서"/>
      <sheetName val="98신돌석"/>
      <sheetName val="용산1(해보)"/>
      <sheetName val="수량산출"/>
      <sheetName val="2공구산출내역"/>
      <sheetName val="ABUT수량-A1"/>
      <sheetName val="BOX전기내역"/>
      <sheetName val="물가자료"/>
      <sheetName val="2000,9월 일위"/>
      <sheetName val="날개벽"/>
      <sheetName val="조명시설"/>
      <sheetName val="경산"/>
      <sheetName val="데리네이타현황"/>
      <sheetName val="이토변실(A3-LINE)"/>
      <sheetName val="환율"/>
      <sheetName val="시설물기초"/>
      <sheetName val="guard(mac)"/>
      <sheetName val="암거단위-1련"/>
      <sheetName val="데이타"/>
      <sheetName val="DATA"/>
      <sheetName val="내역(신례)"/>
      <sheetName val="터파기및재료"/>
      <sheetName val="단가"/>
      <sheetName val="운반자료"/>
      <sheetName val="#REF"/>
      <sheetName val="연부97-1"/>
      <sheetName val="재집"/>
      <sheetName val="직재"/>
      <sheetName val="갑지1"/>
      <sheetName val="당사"/>
      <sheetName val="사업수지"/>
      <sheetName val="1차 내역서"/>
      <sheetName val="단 box"/>
      <sheetName val="1"/>
      <sheetName val="EQ-R1"/>
      <sheetName val="금액내역서"/>
      <sheetName val="원가"/>
      <sheetName val="현장조사"/>
      <sheetName val="피해빈도"/>
      <sheetName val="길어깨(현황)"/>
      <sheetName val="측구터파기공수량집계"/>
      <sheetName val="배수공 시멘트 및 골재량 산출"/>
      <sheetName val="구조물터파기수량집계"/>
      <sheetName val="자료"/>
      <sheetName val="차액보증"/>
      <sheetName val="8.2TON"/>
      <sheetName val="골조시행"/>
      <sheetName val="몰탈재료산출"/>
      <sheetName val="기둥(원형)"/>
      <sheetName val="3집"/>
      <sheetName val="횡배수관설치현황"/>
      <sheetName val="단가비교표"/>
      <sheetName val="예산서"/>
      <sheetName val="노무비 근거"/>
      <sheetName val="일위대가"/>
      <sheetName val="설계예시"/>
      <sheetName val="Macro1"/>
      <sheetName val="토목검측서"/>
      <sheetName val="1000 DB구축 부표"/>
      <sheetName val="70%"/>
      <sheetName val="단가일람"/>
      <sheetName val="조경일람"/>
      <sheetName val="초기우수 산출근거"/>
      <sheetName val="장비단가"/>
      <sheetName val="J直材4"/>
      <sheetName val="저수조"/>
      <sheetName val="Sheet1"/>
      <sheetName val="일위대가목차"/>
      <sheetName val="기자재비"/>
      <sheetName val="1.설계기준"/>
      <sheetName val="공사개요"/>
    </sheetNames>
    <sheetDataSet>
      <sheetData sheetId="0"/>
      <sheetData sheetId="1" refreshError="1">
        <row r="933">
          <cell r="F933">
            <v>3217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3.xml"/><Relationship Id="rId4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4.xml"/><Relationship Id="rId4" Type="http://schemas.openxmlformats.org/officeDocument/2006/relationships/vmlDrawing" Target="../drawings/vmlDrawing4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5.xml"/><Relationship Id="rId4" Type="http://schemas.openxmlformats.org/officeDocument/2006/relationships/vmlDrawing" Target="../drawings/vmlDrawing5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6.xml"/><Relationship Id="rId4" Type="http://schemas.openxmlformats.org/officeDocument/2006/relationships/vmlDrawing" Target="../drawings/vmlDrawing6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7.xml"/><Relationship Id="rId4" Type="http://schemas.openxmlformats.org/officeDocument/2006/relationships/vmlDrawing" Target="../drawings/vmlDrawing7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8.xml"/><Relationship Id="rId4" Type="http://schemas.openxmlformats.org/officeDocument/2006/relationships/vmlDrawing" Target="../drawings/vmlDrawing8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9.xml"/><Relationship Id="rId4" Type="http://schemas.openxmlformats.org/officeDocument/2006/relationships/vmlDrawing" Target="../drawings/vmlDrawing9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0.xml"/><Relationship Id="rId4" Type="http://schemas.openxmlformats.org/officeDocument/2006/relationships/vmlDrawing" Target="../drawings/vmlDrawing10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1.xml"/><Relationship Id="rId4" Type="http://schemas.openxmlformats.org/officeDocument/2006/relationships/vmlDrawing" Target="../drawings/vmlDrawing11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K20"/>
  <sheetViews>
    <sheetView tabSelected="1" view="pageBreakPreview" zoomScaleNormal="100" zoomScaleSheetLayoutView="100" workbookViewId="0">
      <selection activeCell="K15" sqref="K15:Q15"/>
    </sheetView>
  </sheetViews>
  <sheetFormatPr defaultRowHeight="13.5"/>
  <cols>
    <col min="1" max="1" width="5.125" style="136" customWidth="1"/>
    <col min="2" max="7" width="3.375" style="136" customWidth="1"/>
    <col min="8" max="8" width="5.125" style="136" customWidth="1"/>
    <col min="9" max="13" width="3.125" style="136" customWidth="1"/>
    <col min="14" max="14" width="2" style="136" customWidth="1"/>
    <col min="15" max="15" width="2.25" style="136" customWidth="1"/>
    <col min="16" max="16" width="5.125" style="136" customWidth="1"/>
    <col min="17" max="19" width="3.625" style="136" customWidth="1"/>
    <col min="20" max="20" width="9.5" style="136" customWidth="1"/>
    <col min="21" max="21" width="5.125" style="136" customWidth="1"/>
    <col min="22" max="24" width="3.625" style="136" customWidth="1"/>
    <col min="25" max="25" width="7.375" style="136" customWidth="1"/>
    <col min="26" max="37" width="1.875" style="136" customWidth="1"/>
    <col min="38" max="38" width="2.125" style="136" customWidth="1"/>
    <col min="39" max="256" width="9" style="136"/>
    <col min="257" max="257" width="5.125" style="136" customWidth="1"/>
    <col min="258" max="261" width="3.625" style="136" customWidth="1"/>
    <col min="262" max="262" width="5.375" style="136" customWidth="1"/>
    <col min="263" max="266" width="3.625" style="136" customWidth="1"/>
    <col min="267" max="267" width="5.375" style="136" customWidth="1"/>
    <col min="268" max="271" width="3.625" style="136" customWidth="1"/>
    <col min="272" max="272" width="5.375" style="136" customWidth="1"/>
    <col min="273" max="276" width="3.625" style="136" customWidth="1"/>
    <col min="277" max="277" width="5.375" style="136" customWidth="1"/>
    <col min="278" max="281" width="3.625" style="136" customWidth="1"/>
    <col min="282" max="293" width="2.625" style="136" customWidth="1"/>
    <col min="294" max="512" width="9" style="136"/>
    <col min="513" max="513" width="5.125" style="136" customWidth="1"/>
    <col min="514" max="517" width="3.625" style="136" customWidth="1"/>
    <col min="518" max="518" width="5.375" style="136" customWidth="1"/>
    <col min="519" max="522" width="3.625" style="136" customWidth="1"/>
    <col min="523" max="523" width="5.375" style="136" customWidth="1"/>
    <col min="524" max="527" width="3.625" style="136" customWidth="1"/>
    <col min="528" max="528" width="5.375" style="136" customWidth="1"/>
    <col min="529" max="532" width="3.625" style="136" customWidth="1"/>
    <col min="533" max="533" width="5.375" style="136" customWidth="1"/>
    <col min="534" max="537" width="3.625" style="136" customWidth="1"/>
    <col min="538" max="549" width="2.625" style="136" customWidth="1"/>
    <col min="550" max="768" width="9" style="136"/>
    <col min="769" max="769" width="5.125" style="136" customWidth="1"/>
    <col min="770" max="773" width="3.625" style="136" customWidth="1"/>
    <col min="774" max="774" width="5.375" style="136" customWidth="1"/>
    <col min="775" max="778" width="3.625" style="136" customWidth="1"/>
    <col min="779" max="779" width="5.375" style="136" customWidth="1"/>
    <col min="780" max="783" width="3.625" style="136" customWidth="1"/>
    <col min="784" max="784" width="5.375" style="136" customWidth="1"/>
    <col min="785" max="788" width="3.625" style="136" customWidth="1"/>
    <col min="789" max="789" width="5.375" style="136" customWidth="1"/>
    <col min="790" max="793" width="3.625" style="136" customWidth="1"/>
    <col min="794" max="805" width="2.625" style="136" customWidth="1"/>
    <col min="806" max="1024" width="9" style="136"/>
    <col min="1025" max="1025" width="5.125" style="136" customWidth="1"/>
    <col min="1026" max="1029" width="3.625" style="136" customWidth="1"/>
    <col min="1030" max="1030" width="5.375" style="136" customWidth="1"/>
    <col min="1031" max="1034" width="3.625" style="136" customWidth="1"/>
    <col min="1035" max="1035" width="5.375" style="136" customWidth="1"/>
    <col min="1036" max="1039" width="3.625" style="136" customWidth="1"/>
    <col min="1040" max="1040" width="5.375" style="136" customWidth="1"/>
    <col min="1041" max="1044" width="3.625" style="136" customWidth="1"/>
    <col min="1045" max="1045" width="5.375" style="136" customWidth="1"/>
    <col min="1046" max="1049" width="3.625" style="136" customWidth="1"/>
    <col min="1050" max="1061" width="2.625" style="136" customWidth="1"/>
    <col min="1062" max="1280" width="9" style="136"/>
    <col min="1281" max="1281" width="5.125" style="136" customWidth="1"/>
    <col min="1282" max="1285" width="3.625" style="136" customWidth="1"/>
    <col min="1286" max="1286" width="5.375" style="136" customWidth="1"/>
    <col min="1287" max="1290" width="3.625" style="136" customWidth="1"/>
    <col min="1291" max="1291" width="5.375" style="136" customWidth="1"/>
    <col min="1292" max="1295" width="3.625" style="136" customWidth="1"/>
    <col min="1296" max="1296" width="5.375" style="136" customWidth="1"/>
    <col min="1297" max="1300" width="3.625" style="136" customWidth="1"/>
    <col min="1301" max="1301" width="5.375" style="136" customWidth="1"/>
    <col min="1302" max="1305" width="3.625" style="136" customWidth="1"/>
    <col min="1306" max="1317" width="2.625" style="136" customWidth="1"/>
    <col min="1318" max="1536" width="9" style="136"/>
    <col min="1537" max="1537" width="5.125" style="136" customWidth="1"/>
    <col min="1538" max="1541" width="3.625" style="136" customWidth="1"/>
    <col min="1542" max="1542" width="5.375" style="136" customWidth="1"/>
    <col min="1543" max="1546" width="3.625" style="136" customWidth="1"/>
    <col min="1547" max="1547" width="5.375" style="136" customWidth="1"/>
    <col min="1548" max="1551" width="3.625" style="136" customWidth="1"/>
    <col min="1552" max="1552" width="5.375" style="136" customWidth="1"/>
    <col min="1553" max="1556" width="3.625" style="136" customWidth="1"/>
    <col min="1557" max="1557" width="5.375" style="136" customWidth="1"/>
    <col min="1558" max="1561" width="3.625" style="136" customWidth="1"/>
    <col min="1562" max="1573" width="2.625" style="136" customWidth="1"/>
    <col min="1574" max="1792" width="9" style="136"/>
    <col min="1793" max="1793" width="5.125" style="136" customWidth="1"/>
    <col min="1794" max="1797" width="3.625" style="136" customWidth="1"/>
    <col min="1798" max="1798" width="5.375" style="136" customWidth="1"/>
    <col min="1799" max="1802" width="3.625" style="136" customWidth="1"/>
    <col min="1803" max="1803" width="5.375" style="136" customWidth="1"/>
    <col min="1804" max="1807" width="3.625" style="136" customWidth="1"/>
    <col min="1808" max="1808" width="5.375" style="136" customWidth="1"/>
    <col min="1809" max="1812" width="3.625" style="136" customWidth="1"/>
    <col min="1813" max="1813" width="5.375" style="136" customWidth="1"/>
    <col min="1814" max="1817" width="3.625" style="136" customWidth="1"/>
    <col min="1818" max="1829" width="2.625" style="136" customWidth="1"/>
    <col min="1830" max="2048" width="9" style="136"/>
    <col min="2049" max="2049" width="5.125" style="136" customWidth="1"/>
    <col min="2050" max="2053" width="3.625" style="136" customWidth="1"/>
    <col min="2054" max="2054" width="5.375" style="136" customWidth="1"/>
    <col min="2055" max="2058" width="3.625" style="136" customWidth="1"/>
    <col min="2059" max="2059" width="5.375" style="136" customWidth="1"/>
    <col min="2060" max="2063" width="3.625" style="136" customWidth="1"/>
    <col min="2064" max="2064" width="5.375" style="136" customWidth="1"/>
    <col min="2065" max="2068" width="3.625" style="136" customWidth="1"/>
    <col min="2069" max="2069" width="5.375" style="136" customWidth="1"/>
    <col min="2070" max="2073" width="3.625" style="136" customWidth="1"/>
    <col min="2074" max="2085" width="2.625" style="136" customWidth="1"/>
    <col min="2086" max="2304" width="9" style="136"/>
    <col min="2305" max="2305" width="5.125" style="136" customWidth="1"/>
    <col min="2306" max="2309" width="3.625" style="136" customWidth="1"/>
    <col min="2310" max="2310" width="5.375" style="136" customWidth="1"/>
    <col min="2311" max="2314" width="3.625" style="136" customWidth="1"/>
    <col min="2315" max="2315" width="5.375" style="136" customWidth="1"/>
    <col min="2316" max="2319" width="3.625" style="136" customWidth="1"/>
    <col min="2320" max="2320" width="5.375" style="136" customWidth="1"/>
    <col min="2321" max="2324" width="3.625" style="136" customWidth="1"/>
    <col min="2325" max="2325" width="5.375" style="136" customWidth="1"/>
    <col min="2326" max="2329" width="3.625" style="136" customWidth="1"/>
    <col min="2330" max="2341" width="2.625" style="136" customWidth="1"/>
    <col min="2342" max="2560" width="9" style="136"/>
    <col min="2561" max="2561" width="5.125" style="136" customWidth="1"/>
    <col min="2562" max="2565" width="3.625" style="136" customWidth="1"/>
    <col min="2566" max="2566" width="5.375" style="136" customWidth="1"/>
    <col min="2567" max="2570" width="3.625" style="136" customWidth="1"/>
    <col min="2571" max="2571" width="5.375" style="136" customWidth="1"/>
    <col min="2572" max="2575" width="3.625" style="136" customWidth="1"/>
    <col min="2576" max="2576" width="5.375" style="136" customWidth="1"/>
    <col min="2577" max="2580" width="3.625" style="136" customWidth="1"/>
    <col min="2581" max="2581" width="5.375" style="136" customWidth="1"/>
    <col min="2582" max="2585" width="3.625" style="136" customWidth="1"/>
    <col min="2586" max="2597" width="2.625" style="136" customWidth="1"/>
    <col min="2598" max="2816" width="9" style="136"/>
    <col min="2817" max="2817" width="5.125" style="136" customWidth="1"/>
    <col min="2818" max="2821" width="3.625" style="136" customWidth="1"/>
    <col min="2822" max="2822" width="5.375" style="136" customWidth="1"/>
    <col min="2823" max="2826" width="3.625" style="136" customWidth="1"/>
    <col min="2827" max="2827" width="5.375" style="136" customWidth="1"/>
    <col min="2828" max="2831" width="3.625" style="136" customWidth="1"/>
    <col min="2832" max="2832" width="5.375" style="136" customWidth="1"/>
    <col min="2833" max="2836" width="3.625" style="136" customWidth="1"/>
    <col min="2837" max="2837" width="5.375" style="136" customWidth="1"/>
    <col min="2838" max="2841" width="3.625" style="136" customWidth="1"/>
    <col min="2842" max="2853" width="2.625" style="136" customWidth="1"/>
    <col min="2854" max="3072" width="9" style="136"/>
    <col min="3073" max="3073" width="5.125" style="136" customWidth="1"/>
    <col min="3074" max="3077" width="3.625" style="136" customWidth="1"/>
    <col min="3078" max="3078" width="5.375" style="136" customWidth="1"/>
    <col min="3079" max="3082" width="3.625" style="136" customWidth="1"/>
    <col min="3083" max="3083" width="5.375" style="136" customWidth="1"/>
    <col min="3084" max="3087" width="3.625" style="136" customWidth="1"/>
    <col min="3088" max="3088" width="5.375" style="136" customWidth="1"/>
    <col min="3089" max="3092" width="3.625" style="136" customWidth="1"/>
    <col min="3093" max="3093" width="5.375" style="136" customWidth="1"/>
    <col min="3094" max="3097" width="3.625" style="136" customWidth="1"/>
    <col min="3098" max="3109" width="2.625" style="136" customWidth="1"/>
    <col min="3110" max="3328" width="9" style="136"/>
    <col min="3329" max="3329" width="5.125" style="136" customWidth="1"/>
    <col min="3330" max="3333" width="3.625" style="136" customWidth="1"/>
    <col min="3334" max="3334" width="5.375" style="136" customWidth="1"/>
    <col min="3335" max="3338" width="3.625" style="136" customWidth="1"/>
    <col min="3339" max="3339" width="5.375" style="136" customWidth="1"/>
    <col min="3340" max="3343" width="3.625" style="136" customWidth="1"/>
    <col min="3344" max="3344" width="5.375" style="136" customWidth="1"/>
    <col min="3345" max="3348" width="3.625" style="136" customWidth="1"/>
    <col min="3349" max="3349" width="5.375" style="136" customWidth="1"/>
    <col min="3350" max="3353" width="3.625" style="136" customWidth="1"/>
    <col min="3354" max="3365" width="2.625" style="136" customWidth="1"/>
    <col min="3366" max="3584" width="9" style="136"/>
    <col min="3585" max="3585" width="5.125" style="136" customWidth="1"/>
    <col min="3586" max="3589" width="3.625" style="136" customWidth="1"/>
    <col min="3590" max="3590" width="5.375" style="136" customWidth="1"/>
    <col min="3591" max="3594" width="3.625" style="136" customWidth="1"/>
    <col min="3595" max="3595" width="5.375" style="136" customWidth="1"/>
    <col min="3596" max="3599" width="3.625" style="136" customWidth="1"/>
    <col min="3600" max="3600" width="5.375" style="136" customWidth="1"/>
    <col min="3601" max="3604" width="3.625" style="136" customWidth="1"/>
    <col min="3605" max="3605" width="5.375" style="136" customWidth="1"/>
    <col min="3606" max="3609" width="3.625" style="136" customWidth="1"/>
    <col min="3610" max="3621" width="2.625" style="136" customWidth="1"/>
    <col min="3622" max="3840" width="9" style="136"/>
    <col min="3841" max="3841" width="5.125" style="136" customWidth="1"/>
    <col min="3842" max="3845" width="3.625" style="136" customWidth="1"/>
    <col min="3846" max="3846" width="5.375" style="136" customWidth="1"/>
    <col min="3847" max="3850" width="3.625" style="136" customWidth="1"/>
    <col min="3851" max="3851" width="5.375" style="136" customWidth="1"/>
    <col min="3852" max="3855" width="3.625" style="136" customWidth="1"/>
    <col min="3856" max="3856" width="5.375" style="136" customWidth="1"/>
    <col min="3857" max="3860" width="3.625" style="136" customWidth="1"/>
    <col min="3861" max="3861" width="5.375" style="136" customWidth="1"/>
    <col min="3862" max="3865" width="3.625" style="136" customWidth="1"/>
    <col min="3866" max="3877" width="2.625" style="136" customWidth="1"/>
    <col min="3878" max="4096" width="9" style="136"/>
    <col min="4097" max="4097" width="5.125" style="136" customWidth="1"/>
    <col min="4098" max="4101" width="3.625" style="136" customWidth="1"/>
    <col min="4102" max="4102" width="5.375" style="136" customWidth="1"/>
    <col min="4103" max="4106" width="3.625" style="136" customWidth="1"/>
    <col min="4107" max="4107" width="5.375" style="136" customWidth="1"/>
    <col min="4108" max="4111" width="3.625" style="136" customWidth="1"/>
    <col min="4112" max="4112" width="5.375" style="136" customWidth="1"/>
    <col min="4113" max="4116" width="3.625" style="136" customWidth="1"/>
    <col min="4117" max="4117" width="5.375" style="136" customWidth="1"/>
    <col min="4118" max="4121" width="3.625" style="136" customWidth="1"/>
    <col min="4122" max="4133" width="2.625" style="136" customWidth="1"/>
    <col min="4134" max="4352" width="9" style="136"/>
    <col min="4353" max="4353" width="5.125" style="136" customWidth="1"/>
    <col min="4354" max="4357" width="3.625" style="136" customWidth="1"/>
    <col min="4358" max="4358" width="5.375" style="136" customWidth="1"/>
    <col min="4359" max="4362" width="3.625" style="136" customWidth="1"/>
    <col min="4363" max="4363" width="5.375" style="136" customWidth="1"/>
    <col min="4364" max="4367" width="3.625" style="136" customWidth="1"/>
    <col min="4368" max="4368" width="5.375" style="136" customWidth="1"/>
    <col min="4369" max="4372" width="3.625" style="136" customWidth="1"/>
    <col min="4373" max="4373" width="5.375" style="136" customWidth="1"/>
    <col min="4374" max="4377" width="3.625" style="136" customWidth="1"/>
    <col min="4378" max="4389" width="2.625" style="136" customWidth="1"/>
    <col min="4390" max="4608" width="9" style="136"/>
    <col min="4609" max="4609" width="5.125" style="136" customWidth="1"/>
    <col min="4610" max="4613" width="3.625" style="136" customWidth="1"/>
    <col min="4614" max="4614" width="5.375" style="136" customWidth="1"/>
    <col min="4615" max="4618" width="3.625" style="136" customWidth="1"/>
    <col min="4619" max="4619" width="5.375" style="136" customWidth="1"/>
    <col min="4620" max="4623" width="3.625" style="136" customWidth="1"/>
    <col min="4624" max="4624" width="5.375" style="136" customWidth="1"/>
    <col min="4625" max="4628" width="3.625" style="136" customWidth="1"/>
    <col min="4629" max="4629" width="5.375" style="136" customWidth="1"/>
    <col min="4630" max="4633" width="3.625" style="136" customWidth="1"/>
    <col min="4634" max="4645" width="2.625" style="136" customWidth="1"/>
    <col min="4646" max="4864" width="9" style="136"/>
    <col min="4865" max="4865" width="5.125" style="136" customWidth="1"/>
    <col min="4866" max="4869" width="3.625" style="136" customWidth="1"/>
    <col min="4870" max="4870" width="5.375" style="136" customWidth="1"/>
    <col min="4871" max="4874" width="3.625" style="136" customWidth="1"/>
    <col min="4875" max="4875" width="5.375" style="136" customWidth="1"/>
    <col min="4876" max="4879" width="3.625" style="136" customWidth="1"/>
    <col min="4880" max="4880" width="5.375" style="136" customWidth="1"/>
    <col min="4881" max="4884" width="3.625" style="136" customWidth="1"/>
    <col min="4885" max="4885" width="5.375" style="136" customWidth="1"/>
    <col min="4886" max="4889" width="3.625" style="136" customWidth="1"/>
    <col min="4890" max="4901" width="2.625" style="136" customWidth="1"/>
    <col min="4902" max="5120" width="9" style="136"/>
    <col min="5121" max="5121" width="5.125" style="136" customWidth="1"/>
    <col min="5122" max="5125" width="3.625" style="136" customWidth="1"/>
    <col min="5126" max="5126" width="5.375" style="136" customWidth="1"/>
    <col min="5127" max="5130" width="3.625" style="136" customWidth="1"/>
    <col min="5131" max="5131" width="5.375" style="136" customWidth="1"/>
    <col min="5132" max="5135" width="3.625" style="136" customWidth="1"/>
    <col min="5136" max="5136" width="5.375" style="136" customWidth="1"/>
    <col min="5137" max="5140" width="3.625" style="136" customWidth="1"/>
    <col min="5141" max="5141" width="5.375" style="136" customWidth="1"/>
    <col min="5142" max="5145" width="3.625" style="136" customWidth="1"/>
    <col min="5146" max="5157" width="2.625" style="136" customWidth="1"/>
    <col min="5158" max="5376" width="9" style="136"/>
    <col min="5377" max="5377" width="5.125" style="136" customWidth="1"/>
    <col min="5378" max="5381" width="3.625" style="136" customWidth="1"/>
    <col min="5382" max="5382" width="5.375" style="136" customWidth="1"/>
    <col min="5383" max="5386" width="3.625" style="136" customWidth="1"/>
    <col min="5387" max="5387" width="5.375" style="136" customWidth="1"/>
    <col min="5388" max="5391" width="3.625" style="136" customWidth="1"/>
    <col min="5392" max="5392" width="5.375" style="136" customWidth="1"/>
    <col min="5393" max="5396" width="3.625" style="136" customWidth="1"/>
    <col min="5397" max="5397" width="5.375" style="136" customWidth="1"/>
    <col min="5398" max="5401" width="3.625" style="136" customWidth="1"/>
    <col min="5402" max="5413" width="2.625" style="136" customWidth="1"/>
    <col min="5414" max="5632" width="9" style="136"/>
    <col min="5633" max="5633" width="5.125" style="136" customWidth="1"/>
    <col min="5634" max="5637" width="3.625" style="136" customWidth="1"/>
    <col min="5638" max="5638" width="5.375" style="136" customWidth="1"/>
    <col min="5639" max="5642" width="3.625" style="136" customWidth="1"/>
    <col min="5643" max="5643" width="5.375" style="136" customWidth="1"/>
    <col min="5644" max="5647" width="3.625" style="136" customWidth="1"/>
    <col min="5648" max="5648" width="5.375" style="136" customWidth="1"/>
    <col min="5649" max="5652" width="3.625" style="136" customWidth="1"/>
    <col min="5653" max="5653" width="5.375" style="136" customWidth="1"/>
    <col min="5654" max="5657" width="3.625" style="136" customWidth="1"/>
    <col min="5658" max="5669" width="2.625" style="136" customWidth="1"/>
    <col min="5670" max="5888" width="9" style="136"/>
    <col min="5889" max="5889" width="5.125" style="136" customWidth="1"/>
    <col min="5890" max="5893" width="3.625" style="136" customWidth="1"/>
    <col min="5894" max="5894" width="5.375" style="136" customWidth="1"/>
    <col min="5895" max="5898" width="3.625" style="136" customWidth="1"/>
    <col min="5899" max="5899" width="5.375" style="136" customWidth="1"/>
    <col min="5900" max="5903" width="3.625" style="136" customWidth="1"/>
    <col min="5904" max="5904" width="5.375" style="136" customWidth="1"/>
    <col min="5905" max="5908" width="3.625" style="136" customWidth="1"/>
    <col min="5909" max="5909" width="5.375" style="136" customWidth="1"/>
    <col min="5910" max="5913" width="3.625" style="136" customWidth="1"/>
    <col min="5914" max="5925" width="2.625" style="136" customWidth="1"/>
    <col min="5926" max="6144" width="9" style="136"/>
    <col min="6145" max="6145" width="5.125" style="136" customWidth="1"/>
    <col min="6146" max="6149" width="3.625" style="136" customWidth="1"/>
    <col min="6150" max="6150" width="5.375" style="136" customWidth="1"/>
    <col min="6151" max="6154" width="3.625" style="136" customWidth="1"/>
    <col min="6155" max="6155" width="5.375" style="136" customWidth="1"/>
    <col min="6156" max="6159" width="3.625" style="136" customWidth="1"/>
    <col min="6160" max="6160" width="5.375" style="136" customWidth="1"/>
    <col min="6161" max="6164" width="3.625" style="136" customWidth="1"/>
    <col min="6165" max="6165" width="5.375" style="136" customWidth="1"/>
    <col min="6166" max="6169" width="3.625" style="136" customWidth="1"/>
    <col min="6170" max="6181" width="2.625" style="136" customWidth="1"/>
    <col min="6182" max="6400" width="9" style="136"/>
    <col min="6401" max="6401" width="5.125" style="136" customWidth="1"/>
    <col min="6402" max="6405" width="3.625" style="136" customWidth="1"/>
    <col min="6406" max="6406" width="5.375" style="136" customWidth="1"/>
    <col min="6407" max="6410" width="3.625" style="136" customWidth="1"/>
    <col min="6411" max="6411" width="5.375" style="136" customWidth="1"/>
    <col min="6412" max="6415" width="3.625" style="136" customWidth="1"/>
    <col min="6416" max="6416" width="5.375" style="136" customWidth="1"/>
    <col min="6417" max="6420" width="3.625" style="136" customWidth="1"/>
    <col min="6421" max="6421" width="5.375" style="136" customWidth="1"/>
    <col min="6422" max="6425" width="3.625" style="136" customWidth="1"/>
    <col min="6426" max="6437" width="2.625" style="136" customWidth="1"/>
    <col min="6438" max="6656" width="9" style="136"/>
    <col min="6657" max="6657" width="5.125" style="136" customWidth="1"/>
    <col min="6658" max="6661" width="3.625" style="136" customWidth="1"/>
    <col min="6662" max="6662" width="5.375" style="136" customWidth="1"/>
    <col min="6663" max="6666" width="3.625" style="136" customWidth="1"/>
    <col min="6667" max="6667" width="5.375" style="136" customWidth="1"/>
    <col min="6668" max="6671" width="3.625" style="136" customWidth="1"/>
    <col min="6672" max="6672" width="5.375" style="136" customWidth="1"/>
    <col min="6673" max="6676" width="3.625" style="136" customWidth="1"/>
    <col min="6677" max="6677" width="5.375" style="136" customWidth="1"/>
    <col min="6678" max="6681" width="3.625" style="136" customWidth="1"/>
    <col min="6682" max="6693" width="2.625" style="136" customWidth="1"/>
    <col min="6694" max="6912" width="9" style="136"/>
    <col min="6913" max="6913" width="5.125" style="136" customWidth="1"/>
    <col min="6914" max="6917" width="3.625" style="136" customWidth="1"/>
    <col min="6918" max="6918" width="5.375" style="136" customWidth="1"/>
    <col min="6919" max="6922" width="3.625" style="136" customWidth="1"/>
    <col min="6923" max="6923" width="5.375" style="136" customWidth="1"/>
    <col min="6924" max="6927" width="3.625" style="136" customWidth="1"/>
    <col min="6928" max="6928" width="5.375" style="136" customWidth="1"/>
    <col min="6929" max="6932" width="3.625" style="136" customWidth="1"/>
    <col min="6933" max="6933" width="5.375" style="136" customWidth="1"/>
    <col min="6934" max="6937" width="3.625" style="136" customWidth="1"/>
    <col min="6938" max="6949" width="2.625" style="136" customWidth="1"/>
    <col min="6950" max="7168" width="9" style="136"/>
    <col min="7169" max="7169" width="5.125" style="136" customWidth="1"/>
    <col min="7170" max="7173" width="3.625" style="136" customWidth="1"/>
    <col min="7174" max="7174" width="5.375" style="136" customWidth="1"/>
    <col min="7175" max="7178" width="3.625" style="136" customWidth="1"/>
    <col min="7179" max="7179" width="5.375" style="136" customWidth="1"/>
    <col min="7180" max="7183" width="3.625" style="136" customWidth="1"/>
    <col min="7184" max="7184" width="5.375" style="136" customWidth="1"/>
    <col min="7185" max="7188" width="3.625" style="136" customWidth="1"/>
    <col min="7189" max="7189" width="5.375" style="136" customWidth="1"/>
    <col min="7190" max="7193" width="3.625" style="136" customWidth="1"/>
    <col min="7194" max="7205" width="2.625" style="136" customWidth="1"/>
    <col min="7206" max="7424" width="9" style="136"/>
    <col min="7425" max="7425" width="5.125" style="136" customWidth="1"/>
    <col min="7426" max="7429" width="3.625" style="136" customWidth="1"/>
    <col min="7430" max="7430" width="5.375" style="136" customWidth="1"/>
    <col min="7431" max="7434" width="3.625" style="136" customWidth="1"/>
    <col min="7435" max="7435" width="5.375" style="136" customWidth="1"/>
    <col min="7436" max="7439" width="3.625" style="136" customWidth="1"/>
    <col min="7440" max="7440" width="5.375" style="136" customWidth="1"/>
    <col min="7441" max="7444" width="3.625" style="136" customWidth="1"/>
    <col min="7445" max="7445" width="5.375" style="136" customWidth="1"/>
    <col min="7446" max="7449" width="3.625" style="136" customWidth="1"/>
    <col min="7450" max="7461" width="2.625" style="136" customWidth="1"/>
    <col min="7462" max="7680" width="9" style="136"/>
    <col min="7681" max="7681" width="5.125" style="136" customWidth="1"/>
    <col min="7682" max="7685" width="3.625" style="136" customWidth="1"/>
    <col min="7686" max="7686" width="5.375" style="136" customWidth="1"/>
    <col min="7687" max="7690" width="3.625" style="136" customWidth="1"/>
    <col min="7691" max="7691" width="5.375" style="136" customWidth="1"/>
    <col min="7692" max="7695" width="3.625" style="136" customWidth="1"/>
    <col min="7696" max="7696" width="5.375" style="136" customWidth="1"/>
    <col min="7697" max="7700" width="3.625" style="136" customWidth="1"/>
    <col min="7701" max="7701" width="5.375" style="136" customWidth="1"/>
    <col min="7702" max="7705" width="3.625" style="136" customWidth="1"/>
    <col min="7706" max="7717" width="2.625" style="136" customWidth="1"/>
    <col min="7718" max="7936" width="9" style="136"/>
    <col min="7937" max="7937" width="5.125" style="136" customWidth="1"/>
    <col min="7938" max="7941" width="3.625" style="136" customWidth="1"/>
    <col min="7942" max="7942" width="5.375" style="136" customWidth="1"/>
    <col min="7943" max="7946" width="3.625" style="136" customWidth="1"/>
    <col min="7947" max="7947" width="5.375" style="136" customWidth="1"/>
    <col min="7948" max="7951" width="3.625" style="136" customWidth="1"/>
    <col min="7952" max="7952" width="5.375" style="136" customWidth="1"/>
    <col min="7953" max="7956" width="3.625" style="136" customWidth="1"/>
    <col min="7957" max="7957" width="5.375" style="136" customWidth="1"/>
    <col min="7958" max="7961" width="3.625" style="136" customWidth="1"/>
    <col min="7962" max="7973" width="2.625" style="136" customWidth="1"/>
    <col min="7974" max="8192" width="9" style="136"/>
    <col min="8193" max="8193" width="5.125" style="136" customWidth="1"/>
    <col min="8194" max="8197" width="3.625" style="136" customWidth="1"/>
    <col min="8198" max="8198" width="5.375" style="136" customWidth="1"/>
    <col min="8199" max="8202" width="3.625" style="136" customWidth="1"/>
    <col min="8203" max="8203" width="5.375" style="136" customWidth="1"/>
    <col min="8204" max="8207" width="3.625" style="136" customWidth="1"/>
    <col min="8208" max="8208" width="5.375" style="136" customWidth="1"/>
    <col min="8209" max="8212" width="3.625" style="136" customWidth="1"/>
    <col min="8213" max="8213" width="5.375" style="136" customWidth="1"/>
    <col min="8214" max="8217" width="3.625" style="136" customWidth="1"/>
    <col min="8218" max="8229" width="2.625" style="136" customWidth="1"/>
    <col min="8230" max="8448" width="9" style="136"/>
    <col min="8449" max="8449" width="5.125" style="136" customWidth="1"/>
    <col min="8450" max="8453" width="3.625" style="136" customWidth="1"/>
    <col min="8454" max="8454" width="5.375" style="136" customWidth="1"/>
    <col min="8455" max="8458" width="3.625" style="136" customWidth="1"/>
    <col min="8459" max="8459" width="5.375" style="136" customWidth="1"/>
    <col min="8460" max="8463" width="3.625" style="136" customWidth="1"/>
    <col min="8464" max="8464" width="5.375" style="136" customWidth="1"/>
    <col min="8465" max="8468" width="3.625" style="136" customWidth="1"/>
    <col min="8469" max="8469" width="5.375" style="136" customWidth="1"/>
    <col min="8470" max="8473" width="3.625" style="136" customWidth="1"/>
    <col min="8474" max="8485" width="2.625" style="136" customWidth="1"/>
    <col min="8486" max="8704" width="9" style="136"/>
    <col min="8705" max="8705" width="5.125" style="136" customWidth="1"/>
    <col min="8706" max="8709" width="3.625" style="136" customWidth="1"/>
    <col min="8710" max="8710" width="5.375" style="136" customWidth="1"/>
    <col min="8711" max="8714" width="3.625" style="136" customWidth="1"/>
    <col min="8715" max="8715" width="5.375" style="136" customWidth="1"/>
    <col min="8716" max="8719" width="3.625" style="136" customWidth="1"/>
    <col min="8720" max="8720" width="5.375" style="136" customWidth="1"/>
    <col min="8721" max="8724" width="3.625" style="136" customWidth="1"/>
    <col min="8725" max="8725" width="5.375" style="136" customWidth="1"/>
    <col min="8726" max="8729" width="3.625" style="136" customWidth="1"/>
    <col min="8730" max="8741" width="2.625" style="136" customWidth="1"/>
    <col min="8742" max="8960" width="9" style="136"/>
    <col min="8961" max="8961" width="5.125" style="136" customWidth="1"/>
    <col min="8962" max="8965" width="3.625" style="136" customWidth="1"/>
    <col min="8966" max="8966" width="5.375" style="136" customWidth="1"/>
    <col min="8967" max="8970" width="3.625" style="136" customWidth="1"/>
    <col min="8971" max="8971" width="5.375" style="136" customWidth="1"/>
    <col min="8972" max="8975" width="3.625" style="136" customWidth="1"/>
    <col min="8976" max="8976" width="5.375" style="136" customWidth="1"/>
    <col min="8977" max="8980" width="3.625" style="136" customWidth="1"/>
    <col min="8981" max="8981" width="5.375" style="136" customWidth="1"/>
    <col min="8982" max="8985" width="3.625" style="136" customWidth="1"/>
    <col min="8986" max="8997" width="2.625" style="136" customWidth="1"/>
    <col min="8998" max="9216" width="9" style="136"/>
    <col min="9217" max="9217" width="5.125" style="136" customWidth="1"/>
    <col min="9218" max="9221" width="3.625" style="136" customWidth="1"/>
    <col min="9222" max="9222" width="5.375" style="136" customWidth="1"/>
    <col min="9223" max="9226" width="3.625" style="136" customWidth="1"/>
    <col min="9227" max="9227" width="5.375" style="136" customWidth="1"/>
    <col min="9228" max="9231" width="3.625" style="136" customWidth="1"/>
    <col min="9232" max="9232" width="5.375" style="136" customWidth="1"/>
    <col min="9233" max="9236" width="3.625" style="136" customWidth="1"/>
    <col min="9237" max="9237" width="5.375" style="136" customWidth="1"/>
    <col min="9238" max="9241" width="3.625" style="136" customWidth="1"/>
    <col min="9242" max="9253" width="2.625" style="136" customWidth="1"/>
    <col min="9254" max="9472" width="9" style="136"/>
    <col min="9473" max="9473" width="5.125" style="136" customWidth="1"/>
    <col min="9474" max="9477" width="3.625" style="136" customWidth="1"/>
    <col min="9478" max="9478" width="5.375" style="136" customWidth="1"/>
    <col min="9479" max="9482" width="3.625" style="136" customWidth="1"/>
    <col min="9483" max="9483" width="5.375" style="136" customWidth="1"/>
    <col min="9484" max="9487" width="3.625" style="136" customWidth="1"/>
    <col min="9488" max="9488" width="5.375" style="136" customWidth="1"/>
    <col min="9489" max="9492" width="3.625" style="136" customWidth="1"/>
    <col min="9493" max="9493" width="5.375" style="136" customWidth="1"/>
    <col min="9494" max="9497" width="3.625" style="136" customWidth="1"/>
    <col min="9498" max="9509" width="2.625" style="136" customWidth="1"/>
    <col min="9510" max="9728" width="9" style="136"/>
    <col min="9729" max="9729" width="5.125" style="136" customWidth="1"/>
    <col min="9730" max="9733" width="3.625" style="136" customWidth="1"/>
    <col min="9734" max="9734" width="5.375" style="136" customWidth="1"/>
    <col min="9735" max="9738" width="3.625" style="136" customWidth="1"/>
    <col min="9739" max="9739" width="5.375" style="136" customWidth="1"/>
    <col min="9740" max="9743" width="3.625" style="136" customWidth="1"/>
    <col min="9744" max="9744" width="5.375" style="136" customWidth="1"/>
    <col min="9745" max="9748" width="3.625" style="136" customWidth="1"/>
    <col min="9749" max="9749" width="5.375" style="136" customWidth="1"/>
    <col min="9750" max="9753" width="3.625" style="136" customWidth="1"/>
    <col min="9754" max="9765" width="2.625" style="136" customWidth="1"/>
    <col min="9766" max="9984" width="9" style="136"/>
    <col min="9985" max="9985" width="5.125" style="136" customWidth="1"/>
    <col min="9986" max="9989" width="3.625" style="136" customWidth="1"/>
    <col min="9990" max="9990" width="5.375" style="136" customWidth="1"/>
    <col min="9991" max="9994" width="3.625" style="136" customWidth="1"/>
    <col min="9995" max="9995" width="5.375" style="136" customWidth="1"/>
    <col min="9996" max="9999" width="3.625" style="136" customWidth="1"/>
    <col min="10000" max="10000" width="5.375" style="136" customWidth="1"/>
    <col min="10001" max="10004" width="3.625" style="136" customWidth="1"/>
    <col min="10005" max="10005" width="5.375" style="136" customWidth="1"/>
    <col min="10006" max="10009" width="3.625" style="136" customWidth="1"/>
    <col min="10010" max="10021" width="2.625" style="136" customWidth="1"/>
    <col min="10022" max="10240" width="9" style="136"/>
    <col min="10241" max="10241" width="5.125" style="136" customWidth="1"/>
    <col min="10242" max="10245" width="3.625" style="136" customWidth="1"/>
    <col min="10246" max="10246" width="5.375" style="136" customWidth="1"/>
    <col min="10247" max="10250" width="3.625" style="136" customWidth="1"/>
    <col min="10251" max="10251" width="5.375" style="136" customWidth="1"/>
    <col min="10252" max="10255" width="3.625" style="136" customWidth="1"/>
    <col min="10256" max="10256" width="5.375" style="136" customWidth="1"/>
    <col min="10257" max="10260" width="3.625" style="136" customWidth="1"/>
    <col min="10261" max="10261" width="5.375" style="136" customWidth="1"/>
    <col min="10262" max="10265" width="3.625" style="136" customWidth="1"/>
    <col min="10266" max="10277" width="2.625" style="136" customWidth="1"/>
    <col min="10278" max="10496" width="9" style="136"/>
    <col min="10497" max="10497" width="5.125" style="136" customWidth="1"/>
    <col min="10498" max="10501" width="3.625" style="136" customWidth="1"/>
    <col min="10502" max="10502" width="5.375" style="136" customWidth="1"/>
    <col min="10503" max="10506" width="3.625" style="136" customWidth="1"/>
    <col min="10507" max="10507" width="5.375" style="136" customWidth="1"/>
    <col min="10508" max="10511" width="3.625" style="136" customWidth="1"/>
    <col min="10512" max="10512" width="5.375" style="136" customWidth="1"/>
    <col min="10513" max="10516" width="3.625" style="136" customWidth="1"/>
    <col min="10517" max="10517" width="5.375" style="136" customWidth="1"/>
    <col min="10518" max="10521" width="3.625" style="136" customWidth="1"/>
    <col min="10522" max="10533" width="2.625" style="136" customWidth="1"/>
    <col min="10534" max="10752" width="9" style="136"/>
    <col min="10753" max="10753" width="5.125" style="136" customWidth="1"/>
    <col min="10754" max="10757" width="3.625" style="136" customWidth="1"/>
    <col min="10758" max="10758" width="5.375" style="136" customWidth="1"/>
    <col min="10759" max="10762" width="3.625" style="136" customWidth="1"/>
    <col min="10763" max="10763" width="5.375" style="136" customWidth="1"/>
    <col min="10764" max="10767" width="3.625" style="136" customWidth="1"/>
    <col min="10768" max="10768" width="5.375" style="136" customWidth="1"/>
    <col min="10769" max="10772" width="3.625" style="136" customWidth="1"/>
    <col min="10773" max="10773" width="5.375" style="136" customWidth="1"/>
    <col min="10774" max="10777" width="3.625" style="136" customWidth="1"/>
    <col min="10778" max="10789" width="2.625" style="136" customWidth="1"/>
    <col min="10790" max="11008" width="9" style="136"/>
    <col min="11009" max="11009" width="5.125" style="136" customWidth="1"/>
    <col min="11010" max="11013" width="3.625" style="136" customWidth="1"/>
    <col min="11014" max="11014" width="5.375" style="136" customWidth="1"/>
    <col min="11015" max="11018" width="3.625" style="136" customWidth="1"/>
    <col min="11019" max="11019" width="5.375" style="136" customWidth="1"/>
    <col min="11020" max="11023" width="3.625" style="136" customWidth="1"/>
    <col min="11024" max="11024" width="5.375" style="136" customWidth="1"/>
    <col min="11025" max="11028" width="3.625" style="136" customWidth="1"/>
    <col min="11029" max="11029" width="5.375" style="136" customWidth="1"/>
    <col min="11030" max="11033" width="3.625" style="136" customWidth="1"/>
    <col min="11034" max="11045" width="2.625" style="136" customWidth="1"/>
    <col min="11046" max="11264" width="9" style="136"/>
    <col min="11265" max="11265" width="5.125" style="136" customWidth="1"/>
    <col min="11266" max="11269" width="3.625" style="136" customWidth="1"/>
    <col min="11270" max="11270" width="5.375" style="136" customWidth="1"/>
    <col min="11271" max="11274" width="3.625" style="136" customWidth="1"/>
    <col min="11275" max="11275" width="5.375" style="136" customWidth="1"/>
    <col min="11276" max="11279" width="3.625" style="136" customWidth="1"/>
    <col min="11280" max="11280" width="5.375" style="136" customWidth="1"/>
    <col min="11281" max="11284" width="3.625" style="136" customWidth="1"/>
    <col min="11285" max="11285" width="5.375" style="136" customWidth="1"/>
    <col min="11286" max="11289" width="3.625" style="136" customWidth="1"/>
    <col min="11290" max="11301" width="2.625" style="136" customWidth="1"/>
    <col min="11302" max="11520" width="9" style="136"/>
    <col min="11521" max="11521" width="5.125" style="136" customWidth="1"/>
    <col min="11522" max="11525" width="3.625" style="136" customWidth="1"/>
    <col min="11526" max="11526" width="5.375" style="136" customWidth="1"/>
    <col min="11527" max="11530" width="3.625" style="136" customWidth="1"/>
    <col min="11531" max="11531" width="5.375" style="136" customWidth="1"/>
    <col min="11532" max="11535" width="3.625" style="136" customWidth="1"/>
    <col min="11536" max="11536" width="5.375" style="136" customWidth="1"/>
    <col min="11537" max="11540" width="3.625" style="136" customWidth="1"/>
    <col min="11541" max="11541" width="5.375" style="136" customWidth="1"/>
    <col min="11542" max="11545" width="3.625" style="136" customWidth="1"/>
    <col min="11546" max="11557" width="2.625" style="136" customWidth="1"/>
    <col min="11558" max="11776" width="9" style="136"/>
    <col min="11777" max="11777" width="5.125" style="136" customWidth="1"/>
    <col min="11778" max="11781" width="3.625" style="136" customWidth="1"/>
    <col min="11782" max="11782" width="5.375" style="136" customWidth="1"/>
    <col min="11783" max="11786" width="3.625" style="136" customWidth="1"/>
    <col min="11787" max="11787" width="5.375" style="136" customWidth="1"/>
    <col min="11788" max="11791" width="3.625" style="136" customWidth="1"/>
    <col min="11792" max="11792" width="5.375" style="136" customWidth="1"/>
    <col min="11793" max="11796" width="3.625" style="136" customWidth="1"/>
    <col min="11797" max="11797" width="5.375" style="136" customWidth="1"/>
    <col min="11798" max="11801" width="3.625" style="136" customWidth="1"/>
    <col min="11802" max="11813" width="2.625" style="136" customWidth="1"/>
    <col min="11814" max="12032" width="9" style="136"/>
    <col min="12033" max="12033" width="5.125" style="136" customWidth="1"/>
    <col min="12034" max="12037" width="3.625" style="136" customWidth="1"/>
    <col min="12038" max="12038" width="5.375" style="136" customWidth="1"/>
    <col min="12039" max="12042" width="3.625" style="136" customWidth="1"/>
    <col min="12043" max="12043" width="5.375" style="136" customWidth="1"/>
    <col min="12044" max="12047" width="3.625" style="136" customWidth="1"/>
    <col min="12048" max="12048" width="5.375" style="136" customWidth="1"/>
    <col min="12049" max="12052" width="3.625" style="136" customWidth="1"/>
    <col min="12053" max="12053" width="5.375" style="136" customWidth="1"/>
    <col min="12054" max="12057" width="3.625" style="136" customWidth="1"/>
    <col min="12058" max="12069" width="2.625" style="136" customWidth="1"/>
    <col min="12070" max="12288" width="9" style="136"/>
    <col min="12289" max="12289" width="5.125" style="136" customWidth="1"/>
    <col min="12290" max="12293" width="3.625" style="136" customWidth="1"/>
    <col min="12294" max="12294" width="5.375" style="136" customWidth="1"/>
    <col min="12295" max="12298" width="3.625" style="136" customWidth="1"/>
    <col min="12299" max="12299" width="5.375" style="136" customWidth="1"/>
    <col min="12300" max="12303" width="3.625" style="136" customWidth="1"/>
    <col min="12304" max="12304" width="5.375" style="136" customWidth="1"/>
    <col min="12305" max="12308" width="3.625" style="136" customWidth="1"/>
    <col min="12309" max="12309" width="5.375" style="136" customWidth="1"/>
    <col min="12310" max="12313" width="3.625" style="136" customWidth="1"/>
    <col min="12314" max="12325" width="2.625" style="136" customWidth="1"/>
    <col min="12326" max="12544" width="9" style="136"/>
    <col min="12545" max="12545" width="5.125" style="136" customWidth="1"/>
    <col min="12546" max="12549" width="3.625" style="136" customWidth="1"/>
    <col min="12550" max="12550" width="5.375" style="136" customWidth="1"/>
    <col min="12551" max="12554" width="3.625" style="136" customWidth="1"/>
    <col min="12555" max="12555" width="5.375" style="136" customWidth="1"/>
    <col min="12556" max="12559" width="3.625" style="136" customWidth="1"/>
    <col min="12560" max="12560" width="5.375" style="136" customWidth="1"/>
    <col min="12561" max="12564" width="3.625" style="136" customWidth="1"/>
    <col min="12565" max="12565" width="5.375" style="136" customWidth="1"/>
    <col min="12566" max="12569" width="3.625" style="136" customWidth="1"/>
    <col min="12570" max="12581" width="2.625" style="136" customWidth="1"/>
    <col min="12582" max="12800" width="9" style="136"/>
    <col min="12801" max="12801" width="5.125" style="136" customWidth="1"/>
    <col min="12802" max="12805" width="3.625" style="136" customWidth="1"/>
    <col min="12806" max="12806" width="5.375" style="136" customWidth="1"/>
    <col min="12807" max="12810" width="3.625" style="136" customWidth="1"/>
    <col min="12811" max="12811" width="5.375" style="136" customWidth="1"/>
    <col min="12812" max="12815" width="3.625" style="136" customWidth="1"/>
    <col min="12816" max="12816" width="5.375" style="136" customWidth="1"/>
    <col min="12817" max="12820" width="3.625" style="136" customWidth="1"/>
    <col min="12821" max="12821" width="5.375" style="136" customWidth="1"/>
    <col min="12822" max="12825" width="3.625" style="136" customWidth="1"/>
    <col min="12826" max="12837" width="2.625" style="136" customWidth="1"/>
    <col min="12838" max="13056" width="9" style="136"/>
    <col min="13057" max="13057" width="5.125" style="136" customWidth="1"/>
    <col min="13058" max="13061" width="3.625" style="136" customWidth="1"/>
    <col min="13062" max="13062" width="5.375" style="136" customWidth="1"/>
    <col min="13063" max="13066" width="3.625" style="136" customWidth="1"/>
    <col min="13067" max="13067" width="5.375" style="136" customWidth="1"/>
    <col min="13068" max="13071" width="3.625" style="136" customWidth="1"/>
    <col min="13072" max="13072" width="5.375" style="136" customWidth="1"/>
    <col min="13073" max="13076" width="3.625" style="136" customWidth="1"/>
    <col min="13077" max="13077" width="5.375" style="136" customWidth="1"/>
    <col min="13078" max="13081" width="3.625" style="136" customWidth="1"/>
    <col min="13082" max="13093" width="2.625" style="136" customWidth="1"/>
    <col min="13094" max="13312" width="9" style="136"/>
    <col min="13313" max="13313" width="5.125" style="136" customWidth="1"/>
    <col min="13314" max="13317" width="3.625" style="136" customWidth="1"/>
    <col min="13318" max="13318" width="5.375" style="136" customWidth="1"/>
    <col min="13319" max="13322" width="3.625" style="136" customWidth="1"/>
    <col min="13323" max="13323" width="5.375" style="136" customWidth="1"/>
    <col min="13324" max="13327" width="3.625" style="136" customWidth="1"/>
    <col min="13328" max="13328" width="5.375" style="136" customWidth="1"/>
    <col min="13329" max="13332" width="3.625" style="136" customWidth="1"/>
    <col min="13333" max="13333" width="5.375" style="136" customWidth="1"/>
    <col min="13334" max="13337" width="3.625" style="136" customWidth="1"/>
    <col min="13338" max="13349" width="2.625" style="136" customWidth="1"/>
    <col min="13350" max="13568" width="9" style="136"/>
    <col min="13569" max="13569" width="5.125" style="136" customWidth="1"/>
    <col min="13570" max="13573" width="3.625" style="136" customWidth="1"/>
    <col min="13574" max="13574" width="5.375" style="136" customWidth="1"/>
    <col min="13575" max="13578" width="3.625" style="136" customWidth="1"/>
    <col min="13579" max="13579" width="5.375" style="136" customWidth="1"/>
    <col min="13580" max="13583" width="3.625" style="136" customWidth="1"/>
    <col min="13584" max="13584" width="5.375" style="136" customWidth="1"/>
    <col min="13585" max="13588" width="3.625" style="136" customWidth="1"/>
    <col min="13589" max="13589" width="5.375" style="136" customWidth="1"/>
    <col min="13590" max="13593" width="3.625" style="136" customWidth="1"/>
    <col min="13594" max="13605" width="2.625" style="136" customWidth="1"/>
    <col min="13606" max="13824" width="9" style="136"/>
    <col min="13825" max="13825" width="5.125" style="136" customWidth="1"/>
    <col min="13826" max="13829" width="3.625" style="136" customWidth="1"/>
    <col min="13830" max="13830" width="5.375" style="136" customWidth="1"/>
    <col min="13831" max="13834" width="3.625" style="136" customWidth="1"/>
    <col min="13835" max="13835" width="5.375" style="136" customWidth="1"/>
    <col min="13836" max="13839" width="3.625" style="136" customWidth="1"/>
    <col min="13840" max="13840" width="5.375" style="136" customWidth="1"/>
    <col min="13841" max="13844" width="3.625" style="136" customWidth="1"/>
    <col min="13845" max="13845" width="5.375" style="136" customWidth="1"/>
    <col min="13846" max="13849" width="3.625" style="136" customWidth="1"/>
    <col min="13850" max="13861" width="2.625" style="136" customWidth="1"/>
    <col min="13862" max="14080" width="9" style="136"/>
    <col min="14081" max="14081" width="5.125" style="136" customWidth="1"/>
    <col min="14082" max="14085" width="3.625" style="136" customWidth="1"/>
    <col min="14086" max="14086" width="5.375" style="136" customWidth="1"/>
    <col min="14087" max="14090" width="3.625" style="136" customWidth="1"/>
    <col min="14091" max="14091" width="5.375" style="136" customWidth="1"/>
    <col min="14092" max="14095" width="3.625" style="136" customWidth="1"/>
    <col min="14096" max="14096" width="5.375" style="136" customWidth="1"/>
    <col min="14097" max="14100" width="3.625" style="136" customWidth="1"/>
    <col min="14101" max="14101" width="5.375" style="136" customWidth="1"/>
    <col min="14102" max="14105" width="3.625" style="136" customWidth="1"/>
    <col min="14106" max="14117" width="2.625" style="136" customWidth="1"/>
    <col min="14118" max="14336" width="9" style="136"/>
    <col min="14337" max="14337" width="5.125" style="136" customWidth="1"/>
    <col min="14338" max="14341" width="3.625" style="136" customWidth="1"/>
    <col min="14342" max="14342" width="5.375" style="136" customWidth="1"/>
    <col min="14343" max="14346" width="3.625" style="136" customWidth="1"/>
    <col min="14347" max="14347" width="5.375" style="136" customWidth="1"/>
    <col min="14348" max="14351" width="3.625" style="136" customWidth="1"/>
    <col min="14352" max="14352" width="5.375" style="136" customWidth="1"/>
    <col min="14353" max="14356" width="3.625" style="136" customWidth="1"/>
    <col min="14357" max="14357" width="5.375" style="136" customWidth="1"/>
    <col min="14358" max="14361" width="3.625" style="136" customWidth="1"/>
    <col min="14362" max="14373" width="2.625" style="136" customWidth="1"/>
    <col min="14374" max="14592" width="9" style="136"/>
    <col min="14593" max="14593" width="5.125" style="136" customWidth="1"/>
    <col min="14594" max="14597" width="3.625" style="136" customWidth="1"/>
    <col min="14598" max="14598" width="5.375" style="136" customWidth="1"/>
    <col min="14599" max="14602" width="3.625" style="136" customWidth="1"/>
    <col min="14603" max="14603" width="5.375" style="136" customWidth="1"/>
    <col min="14604" max="14607" width="3.625" style="136" customWidth="1"/>
    <col min="14608" max="14608" width="5.375" style="136" customWidth="1"/>
    <col min="14609" max="14612" width="3.625" style="136" customWidth="1"/>
    <col min="14613" max="14613" width="5.375" style="136" customWidth="1"/>
    <col min="14614" max="14617" width="3.625" style="136" customWidth="1"/>
    <col min="14618" max="14629" width="2.625" style="136" customWidth="1"/>
    <col min="14630" max="14848" width="9" style="136"/>
    <col min="14849" max="14849" width="5.125" style="136" customWidth="1"/>
    <col min="14850" max="14853" width="3.625" style="136" customWidth="1"/>
    <col min="14854" max="14854" width="5.375" style="136" customWidth="1"/>
    <col min="14855" max="14858" width="3.625" style="136" customWidth="1"/>
    <col min="14859" max="14859" width="5.375" style="136" customWidth="1"/>
    <col min="14860" max="14863" width="3.625" style="136" customWidth="1"/>
    <col min="14864" max="14864" width="5.375" style="136" customWidth="1"/>
    <col min="14865" max="14868" width="3.625" style="136" customWidth="1"/>
    <col min="14869" max="14869" width="5.375" style="136" customWidth="1"/>
    <col min="14870" max="14873" width="3.625" style="136" customWidth="1"/>
    <col min="14874" max="14885" width="2.625" style="136" customWidth="1"/>
    <col min="14886" max="15104" width="9" style="136"/>
    <col min="15105" max="15105" width="5.125" style="136" customWidth="1"/>
    <col min="15106" max="15109" width="3.625" style="136" customWidth="1"/>
    <col min="15110" max="15110" width="5.375" style="136" customWidth="1"/>
    <col min="15111" max="15114" width="3.625" style="136" customWidth="1"/>
    <col min="15115" max="15115" width="5.375" style="136" customWidth="1"/>
    <col min="15116" max="15119" width="3.625" style="136" customWidth="1"/>
    <col min="15120" max="15120" width="5.375" style="136" customWidth="1"/>
    <col min="15121" max="15124" width="3.625" style="136" customWidth="1"/>
    <col min="15125" max="15125" width="5.375" style="136" customWidth="1"/>
    <col min="15126" max="15129" width="3.625" style="136" customWidth="1"/>
    <col min="15130" max="15141" width="2.625" style="136" customWidth="1"/>
    <col min="15142" max="15360" width="9" style="136"/>
    <col min="15361" max="15361" width="5.125" style="136" customWidth="1"/>
    <col min="15362" max="15365" width="3.625" style="136" customWidth="1"/>
    <col min="15366" max="15366" width="5.375" style="136" customWidth="1"/>
    <col min="15367" max="15370" width="3.625" style="136" customWidth="1"/>
    <col min="15371" max="15371" width="5.375" style="136" customWidth="1"/>
    <col min="15372" max="15375" width="3.625" style="136" customWidth="1"/>
    <col min="15376" max="15376" width="5.375" style="136" customWidth="1"/>
    <col min="15377" max="15380" width="3.625" style="136" customWidth="1"/>
    <col min="15381" max="15381" width="5.375" style="136" customWidth="1"/>
    <col min="15382" max="15385" width="3.625" style="136" customWidth="1"/>
    <col min="15386" max="15397" width="2.625" style="136" customWidth="1"/>
    <col min="15398" max="15616" width="9" style="136"/>
    <col min="15617" max="15617" width="5.125" style="136" customWidth="1"/>
    <col min="15618" max="15621" width="3.625" style="136" customWidth="1"/>
    <col min="15622" max="15622" width="5.375" style="136" customWidth="1"/>
    <col min="15623" max="15626" width="3.625" style="136" customWidth="1"/>
    <col min="15627" max="15627" width="5.375" style="136" customWidth="1"/>
    <col min="15628" max="15631" width="3.625" style="136" customWidth="1"/>
    <col min="15632" max="15632" width="5.375" style="136" customWidth="1"/>
    <col min="15633" max="15636" width="3.625" style="136" customWidth="1"/>
    <col min="15637" max="15637" width="5.375" style="136" customWidth="1"/>
    <col min="15638" max="15641" width="3.625" style="136" customWidth="1"/>
    <col min="15642" max="15653" width="2.625" style="136" customWidth="1"/>
    <col min="15654" max="15872" width="9" style="136"/>
    <col min="15873" max="15873" width="5.125" style="136" customWidth="1"/>
    <col min="15874" max="15877" width="3.625" style="136" customWidth="1"/>
    <col min="15878" max="15878" width="5.375" style="136" customWidth="1"/>
    <col min="15879" max="15882" width="3.625" style="136" customWidth="1"/>
    <col min="15883" max="15883" width="5.375" style="136" customWidth="1"/>
    <col min="15884" max="15887" width="3.625" style="136" customWidth="1"/>
    <col min="15888" max="15888" width="5.375" style="136" customWidth="1"/>
    <col min="15889" max="15892" width="3.625" style="136" customWidth="1"/>
    <col min="15893" max="15893" width="5.375" style="136" customWidth="1"/>
    <col min="15894" max="15897" width="3.625" style="136" customWidth="1"/>
    <col min="15898" max="15909" width="2.625" style="136" customWidth="1"/>
    <col min="15910" max="16128" width="9" style="136"/>
    <col min="16129" max="16129" width="5.125" style="136" customWidth="1"/>
    <col min="16130" max="16133" width="3.625" style="136" customWidth="1"/>
    <col min="16134" max="16134" width="5.375" style="136" customWidth="1"/>
    <col min="16135" max="16138" width="3.625" style="136" customWidth="1"/>
    <col min="16139" max="16139" width="5.375" style="136" customWidth="1"/>
    <col min="16140" max="16143" width="3.625" style="136" customWidth="1"/>
    <col min="16144" max="16144" width="5.375" style="136" customWidth="1"/>
    <col min="16145" max="16148" width="3.625" style="136" customWidth="1"/>
    <col min="16149" max="16149" width="5.375" style="136" customWidth="1"/>
    <col min="16150" max="16153" width="3.625" style="136" customWidth="1"/>
    <col min="16154" max="16165" width="2.625" style="136" customWidth="1"/>
    <col min="16166" max="16384" width="9" style="136"/>
  </cols>
  <sheetData>
    <row r="1" spans="1:37" ht="81" customHeight="1">
      <c r="A1" s="185" t="s">
        <v>623</v>
      </c>
      <c r="B1" s="194"/>
      <c r="C1" s="195"/>
      <c r="D1" s="195"/>
      <c r="E1" s="195"/>
      <c r="F1" s="195"/>
      <c r="G1" s="196"/>
      <c r="H1" s="184" t="s">
        <v>622</v>
      </c>
      <c r="I1" s="197"/>
      <c r="J1" s="198"/>
      <c r="K1" s="198"/>
      <c r="L1" s="198"/>
      <c r="M1" s="198"/>
      <c r="N1" s="198"/>
      <c r="O1" s="199"/>
      <c r="P1" s="184" t="s">
        <v>621</v>
      </c>
      <c r="Q1" s="194"/>
      <c r="R1" s="195"/>
      <c r="S1" s="195"/>
      <c r="T1" s="196"/>
      <c r="U1" s="184" t="s">
        <v>620</v>
      </c>
      <c r="V1" s="194"/>
      <c r="W1" s="195"/>
      <c r="X1" s="195"/>
      <c r="Y1" s="196"/>
      <c r="Z1" s="204" t="s">
        <v>619</v>
      </c>
      <c r="AA1" s="205"/>
      <c r="AB1" s="205"/>
      <c r="AC1" s="205"/>
      <c r="AD1" s="205"/>
      <c r="AE1" s="205"/>
      <c r="AF1" s="205"/>
      <c r="AG1" s="205"/>
      <c r="AH1" s="205"/>
      <c r="AI1" s="205"/>
      <c r="AJ1" s="205"/>
      <c r="AK1" s="206"/>
    </row>
    <row r="2" spans="1:37" ht="27.95" customHeight="1">
      <c r="A2" s="202" t="s">
        <v>316</v>
      </c>
      <c r="B2" s="203"/>
      <c r="C2" s="203"/>
      <c r="D2" s="203"/>
      <c r="E2" s="148"/>
      <c r="F2" s="148"/>
      <c r="G2" s="183"/>
      <c r="H2" s="183"/>
      <c r="I2" s="183"/>
      <c r="J2" s="149"/>
      <c r="K2" s="180"/>
      <c r="L2" s="180"/>
      <c r="M2" s="180"/>
      <c r="N2" s="180"/>
      <c r="O2" s="149"/>
      <c r="P2" s="180"/>
      <c r="Q2" s="180"/>
      <c r="R2" s="180"/>
      <c r="S2" s="180"/>
      <c r="T2" s="180"/>
      <c r="U2" s="149"/>
      <c r="V2" s="149"/>
      <c r="W2" s="149"/>
      <c r="X2" s="149"/>
      <c r="Y2" s="180"/>
      <c r="Z2" s="180"/>
      <c r="AA2" s="180"/>
      <c r="AB2" s="180"/>
      <c r="AC2" s="180"/>
      <c r="AD2" s="180"/>
      <c r="AE2" s="180"/>
      <c r="AF2" s="180"/>
      <c r="AG2" s="180"/>
      <c r="AH2" s="149"/>
      <c r="AI2" s="149"/>
      <c r="AJ2" s="149"/>
      <c r="AK2" s="179"/>
    </row>
    <row r="3" spans="1:37" ht="27.95" customHeight="1">
      <c r="A3" s="182"/>
      <c r="B3" s="181"/>
      <c r="C3" s="181"/>
      <c r="D3" s="181"/>
      <c r="E3" s="148"/>
      <c r="F3" s="148"/>
      <c r="G3" s="149"/>
      <c r="H3" s="149"/>
      <c r="I3" s="149"/>
      <c r="J3" s="149"/>
      <c r="K3" s="180"/>
      <c r="L3" s="180"/>
      <c r="M3" s="180"/>
      <c r="N3" s="180"/>
      <c r="O3" s="149"/>
      <c r="P3" s="180"/>
      <c r="Q3" s="180"/>
      <c r="R3" s="180"/>
      <c r="S3" s="180"/>
      <c r="T3" s="180"/>
      <c r="U3" s="149"/>
      <c r="V3" s="149"/>
      <c r="W3" s="149"/>
      <c r="X3" s="149"/>
      <c r="Y3" s="180"/>
      <c r="Z3" s="180"/>
      <c r="AA3" s="180"/>
      <c r="AB3" s="180"/>
      <c r="AC3" s="180"/>
      <c r="AD3" s="180"/>
      <c r="AE3" s="180"/>
      <c r="AF3" s="180"/>
      <c r="AG3" s="180"/>
      <c r="AH3" s="149"/>
      <c r="AI3" s="149"/>
      <c r="AJ3" s="149"/>
      <c r="AK3" s="179"/>
    </row>
    <row r="4" spans="1:37" ht="24.75" customHeight="1">
      <c r="A4" s="178"/>
      <c r="B4" s="177"/>
      <c r="C4" s="177"/>
      <c r="D4" s="200" t="s">
        <v>624</v>
      </c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00"/>
      <c r="S4" s="200"/>
      <c r="T4" s="200"/>
      <c r="U4" s="200"/>
      <c r="V4" s="200"/>
      <c r="W4" s="200"/>
      <c r="X4" s="200"/>
      <c r="Y4" s="200"/>
      <c r="Z4" s="200"/>
      <c r="AA4" s="200"/>
      <c r="AB4" s="200"/>
      <c r="AC4" s="177"/>
      <c r="AD4" s="177"/>
      <c r="AE4" s="177"/>
      <c r="AF4" s="177"/>
      <c r="AG4" s="177"/>
      <c r="AH4" s="177"/>
      <c r="AI4" s="177"/>
      <c r="AJ4" s="177"/>
      <c r="AK4" s="176"/>
    </row>
    <row r="5" spans="1:37" ht="24.75" customHeight="1">
      <c r="A5" s="175"/>
      <c r="B5" s="173"/>
      <c r="C5" s="173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0"/>
      <c r="Z5" s="200"/>
      <c r="AA5" s="200"/>
      <c r="AB5" s="200"/>
      <c r="AC5" s="173"/>
      <c r="AD5" s="173"/>
      <c r="AE5" s="173"/>
      <c r="AF5" s="173"/>
      <c r="AG5" s="173"/>
      <c r="AH5" s="173"/>
      <c r="AI5" s="173"/>
      <c r="AJ5" s="173"/>
      <c r="AK5" s="172"/>
    </row>
    <row r="6" spans="1:37" ht="24.75" customHeight="1">
      <c r="A6" s="178"/>
      <c r="B6" s="177"/>
      <c r="C6" s="177"/>
      <c r="D6" s="201" t="s">
        <v>82</v>
      </c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  <c r="R6" s="201"/>
      <c r="S6" s="201"/>
      <c r="T6" s="201"/>
      <c r="U6" s="201"/>
      <c r="V6" s="201"/>
      <c r="W6" s="201"/>
      <c r="X6" s="201"/>
      <c r="Y6" s="201"/>
      <c r="Z6" s="201"/>
      <c r="AA6" s="201"/>
      <c r="AB6" s="201"/>
      <c r="AC6" s="177"/>
      <c r="AD6" s="177"/>
      <c r="AE6" s="177"/>
      <c r="AF6" s="177"/>
      <c r="AG6" s="177"/>
      <c r="AH6" s="177"/>
      <c r="AI6" s="177"/>
      <c r="AJ6" s="177"/>
      <c r="AK6" s="176"/>
    </row>
    <row r="7" spans="1:37" ht="27.95" customHeight="1">
      <c r="A7" s="175"/>
      <c r="B7" s="173"/>
      <c r="C7" s="173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201"/>
      <c r="P7" s="201"/>
      <c r="Q7" s="201"/>
      <c r="R7" s="201"/>
      <c r="S7" s="201"/>
      <c r="T7" s="201"/>
      <c r="U7" s="201"/>
      <c r="V7" s="201"/>
      <c r="W7" s="201"/>
      <c r="X7" s="201"/>
      <c r="Y7" s="201"/>
      <c r="Z7" s="201"/>
      <c r="AA7" s="201"/>
      <c r="AB7" s="201"/>
      <c r="AC7" s="173"/>
      <c r="AD7" s="173"/>
      <c r="AE7" s="173"/>
      <c r="AF7" s="173"/>
      <c r="AG7" s="173"/>
      <c r="AH7" s="173"/>
      <c r="AI7" s="173"/>
      <c r="AJ7" s="173"/>
      <c r="AK7" s="172"/>
    </row>
    <row r="8" spans="1:37" ht="27.95" customHeight="1">
      <c r="A8" s="175"/>
      <c r="B8" s="173"/>
      <c r="C8" s="173"/>
      <c r="D8" s="173"/>
      <c r="E8" s="173"/>
      <c r="F8" s="174"/>
      <c r="G8" s="174"/>
      <c r="H8" s="174"/>
      <c r="I8" s="174"/>
      <c r="J8" s="174"/>
      <c r="K8" s="174"/>
      <c r="L8" s="174"/>
      <c r="M8" s="174"/>
      <c r="N8" s="174"/>
      <c r="O8" s="174"/>
      <c r="P8" s="174"/>
      <c r="Q8" s="174"/>
      <c r="R8" s="174"/>
      <c r="S8" s="174"/>
      <c r="T8" s="174"/>
      <c r="U8" s="174"/>
      <c r="V8" s="174"/>
      <c r="W8" s="174"/>
      <c r="X8" s="174"/>
      <c r="Y8" s="174"/>
      <c r="Z8" s="174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2"/>
    </row>
    <row r="9" spans="1:37" s="151" customFormat="1" ht="27.95" customHeight="1">
      <c r="A9" s="161"/>
      <c r="B9" s="155"/>
      <c r="C9" s="155"/>
      <c r="D9" s="155"/>
      <c r="E9" s="160"/>
      <c r="F9" s="163"/>
      <c r="G9" s="155"/>
      <c r="H9" s="170"/>
      <c r="I9" s="171"/>
      <c r="J9" s="165"/>
      <c r="K9" s="166"/>
      <c r="L9" s="166"/>
      <c r="M9" s="166"/>
      <c r="N9" s="166"/>
      <c r="O9" s="166"/>
      <c r="P9" s="164"/>
      <c r="Q9" s="164"/>
      <c r="R9" s="164"/>
      <c r="S9" s="164"/>
      <c r="T9" s="166"/>
      <c r="U9" s="165"/>
      <c r="V9" s="165"/>
      <c r="W9" s="165"/>
      <c r="X9" s="165"/>
      <c r="Y9" s="164"/>
      <c r="Z9" s="164"/>
      <c r="AA9" s="164"/>
      <c r="AB9" s="164"/>
      <c r="AC9" s="164"/>
      <c r="AD9" s="164"/>
      <c r="AE9" s="153"/>
      <c r="AF9" s="153"/>
      <c r="AG9" s="153"/>
      <c r="AH9" s="153"/>
      <c r="AI9" s="153"/>
      <c r="AJ9" s="153"/>
      <c r="AK9" s="152"/>
    </row>
    <row r="10" spans="1:37" s="151" customFormat="1" ht="27.95" customHeight="1">
      <c r="A10" s="161"/>
      <c r="B10" s="155"/>
      <c r="C10" s="155"/>
      <c r="D10" s="155"/>
      <c r="E10" s="160"/>
      <c r="F10" s="163"/>
      <c r="G10" s="155"/>
      <c r="H10" s="170" t="s">
        <v>625</v>
      </c>
      <c r="I10" s="171"/>
      <c r="J10" s="165"/>
      <c r="K10" s="166"/>
      <c r="L10" s="166"/>
      <c r="M10" s="166"/>
      <c r="N10" s="166"/>
      <c r="O10" s="166"/>
      <c r="P10" s="164"/>
      <c r="Q10" s="164"/>
      <c r="R10" s="164"/>
      <c r="S10" s="164"/>
      <c r="T10" s="166"/>
      <c r="U10" s="165"/>
      <c r="V10" s="165"/>
      <c r="W10" s="165"/>
      <c r="X10" s="165"/>
      <c r="Y10" s="164"/>
      <c r="Z10" s="164"/>
      <c r="AA10" s="164"/>
      <c r="AB10" s="164"/>
      <c r="AC10" s="164"/>
      <c r="AD10" s="164"/>
      <c r="AE10" s="153"/>
      <c r="AF10" s="153"/>
      <c r="AG10" s="153"/>
      <c r="AH10" s="153"/>
      <c r="AI10" s="153"/>
      <c r="AJ10" s="153"/>
      <c r="AK10" s="152"/>
    </row>
    <row r="11" spans="1:37" s="151" customFormat="1" ht="27.95" customHeight="1">
      <c r="A11" s="161"/>
      <c r="B11" s="155"/>
      <c r="C11" s="155"/>
      <c r="D11" s="155"/>
      <c r="E11" s="160"/>
      <c r="F11" s="163"/>
      <c r="G11" s="157"/>
      <c r="H11" s="170" t="s">
        <v>626</v>
      </c>
      <c r="I11" s="169"/>
      <c r="J11" s="168"/>
      <c r="K11" s="167"/>
      <c r="L11" s="166"/>
      <c r="M11" s="166"/>
      <c r="N11" s="166"/>
      <c r="O11" s="165"/>
      <c r="P11" s="166"/>
      <c r="Q11" s="164"/>
      <c r="R11" s="164"/>
      <c r="S11" s="164"/>
      <c r="T11" s="166"/>
      <c r="U11" s="165"/>
      <c r="V11" s="165"/>
      <c r="W11" s="165"/>
      <c r="X11" s="165"/>
      <c r="Y11" s="164"/>
      <c r="Z11" s="164"/>
      <c r="AA11" s="164"/>
      <c r="AB11" s="164"/>
      <c r="AC11" s="164"/>
      <c r="AD11" s="164"/>
      <c r="AE11" s="153"/>
      <c r="AF11" s="153"/>
      <c r="AG11" s="153"/>
      <c r="AH11" s="153"/>
      <c r="AI11" s="153"/>
      <c r="AJ11" s="153"/>
      <c r="AK11" s="152"/>
    </row>
    <row r="12" spans="1:37" s="151" customFormat="1" ht="27.95" customHeight="1">
      <c r="A12" s="161"/>
      <c r="B12" s="155"/>
      <c r="C12" s="155"/>
      <c r="D12" s="155"/>
      <c r="E12" s="160"/>
      <c r="F12" s="163"/>
      <c r="G12" s="157"/>
      <c r="H12" s="162"/>
      <c r="I12" s="158"/>
      <c r="J12" s="157"/>
      <c r="K12" s="156"/>
      <c r="L12" s="154"/>
      <c r="M12" s="154"/>
      <c r="N12" s="154"/>
      <c r="O12" s="155"/>
      <c r="P12" s="154"/>
      <c r="Q12" s="153"/>
      <c r="R12" s="153"/>
      <c r="S12" s="153"/>
      <c r="T12" s="154"/>
      <c r="U12" s="155"/>
      <c r="V12" s="155"/>
      <c r="W12" s="155"/>
      <c r="X12" s="155"/>
      <c r="Y12" s="153"/>
      <c r="Z12" s="153"/>
      <c r="AA12" s="153"/>
      <c r="AB12" s="153"/>
      <c r="AC12" s="153"/>
      <c r="AD12" s="153"/>
      <c r="AE12" s="153"/>
      <c r="AF12" s="153"/>
      <c r="AG12" s="153"/>
      <c r="AH12" s="153"/>
      <c r="AI12" s="153"/>
      <c r="AJ12" s="153"/>
      <c r="AK12" s="152"/>
    </row>
    <row r="13" spans="1:37" s="151" customFormat="1" ht="27.95" customHeight="1">
      <c r="A13" s="161"/>
      <c r="B13" s="155"/>
      <c r="C13" s="155"/>
      <c r="D13" s="155"/>
      <c r="E13" s="160"/>
      <c r="F13" s="159"/>
      <c r="G13" s="158"/>
      <c r="H13" s="159"/>
      <c r="I13" s="158"/>
      <c r="J13" s="157"/>
      <c r="K13" s="156"/>
      <c r="L13" s="154"/>
      <c r="M13" s="154"/>
      <c r="N13" s="154"/>
      <c r="O13" s="155"/>
      <c r="P13" s="154"/>
      <c r="Q13" s="154"/>
      <c r="R13" s="154"/>
      <c r="S13" s="154"/>
      <c r="T13" s="154"/>
      <c r="U13" s="153"/>
      <c r="V13" s="153"/>
      <c r="W13" s="153"/>
      <c r="X13" s="153"/>
      <c r="Y13" s="153"/>
      <c r="Z13" s="153"/>
      <c r="AA13" s="153"/>
      <c r="AB13" s="153"/>
      <c r="AC13" s="153"/>
      <c r="AD13" s="153"/>
      <c r="AE13" s="153"/>
      <c r="AF13" s="153"/>
      <c r="AG13" s="153"/>
      <c r="AH13" s="153"/>
      <c r="AI13" s="153"/>
      <c r="AJ13" s="153"/>
      <c r="AK13" s="152"/>
    </row>
    <row r="14" spans="1:37" ht="27.95" customHeight="1">
      <c r="A14" s="150"/>
      <c r="B14" s="149"/>
      <c r="C14" s="149"/>
      <c r="D14" s="149"/>
      <c r="E14" s="148"/>
      <c r="F14" s="193" t="s">
        <v>618</v>
      </c>
      <c r="G14" s="193"/>
      <c r="H14" s="193"/>
      <c r="I14" s="193"/>
      <c r="J14" s="193"/>
      <c r="K14" s="188">
        <f>공사원가계산서!C40</f>
        <v>81213000</v>
      </c>
      <c r="L14" s="188"/>
      <c r="M14" s="188"/>
      <c r="N14" s="188"/>
      <c r="O14" s="188"/>
      <c r="P14" s="188"/>
      <c r="Q14" s="188"/>
      <c r="R14" s="189" t="str">
        <f>"(금"&amp;NUMBERSTRING(K14,1)&amp;"원)"</f>
        <v>(금팔천일백이십일만삼천원)</v>
      </c>
      <c r="S14" s="189"/>
      <c r="T14" s="189"/>
      <c r="U14" s="189"/>
      <c r="V14" s="189"/>
      <c r="W14" s="189"/>
      <c r="X14" s="189"/>
      <c r="Y14" s="189"/>
      <c r="Z14" s="189"/>
      <c r="AA14" s="190"/>
      <c r="AB14" s="190"/>
      <c r="AC14" s="190"/>
      <c r="AD14" s="147"/>
      <c r="AE14" s="147"/>
      <c r="AF14" s="147"/>
      <c r="AG14" s="147"/>
      <c r="AH14" s="146"/>
      <c r="AI14" s="146"/>
      <c r="AJ14" s="145"/>
      <c r="AK14" s="144"/>
    </row>
    <row r="15" spans="1:37" ht="27.95" customHeight="1">
      <c r="A15" s="143"/>
      <c r="B15" s="142"/>
      <c r="C15" s="142"/>
      <c r="D15" s="142"/>
      <c r="E15" s="142"/>
      <c r="F15" s="193" t="s">
        <v>627</v>
      </c>
      <c r="G15" s="193"/>
      <c r="H15" s="193"/>
      <c r="I15" s="193"/>
      <c r="J15" s="193"/>
      <c r="K15" s="188">
        <f>공사원가계산서!C40</f>
        <v>81213000</v>
      </c>
      <c r="L15" s="188"/>
      <c r="M15" s="188"/>
      <c r="N15" s="188"/>
      <c r="O15" s="188"/>
      <c r="P15" s="188"/>
      <c r="Q15" s="188"/>
      <c r="R15" s="189" t="str">
        <f>"(금"&amp;NUMBERSTRING(K15,1)&amp;"원)"</f>
        <v>(금팔천일백이십일만삼천원)</v>
      </c>
      <c r="S15" s="189"/>
      <c r="T15" s="189"/>
      <c r="U15" s="189"/>
      <c r="V15" s="189"/>
      <c r="W15" s="189"/>
      <c r="X15" s="189"/>
      <c r="Y15" s="189"/>
      <c r="Z15" s="189"/>
      <c r="AA15" s="190"/>
      <c r="AB15" s="190"/>
      <c r="AC15" s="190"/>
      <c r="AD15" s="142"/>
      <c r="AE15" s="142"/>
      <c r="AF15" s="142"/>
      <c r="AG15" s="142"/>
      <c r="AH15" s="142"/>
      <c r="AI15" s="142"/>
      <c r="AJ15" s="142"/>
      <c r="AK15" s="141"/>
    </row>
    <row r="16" spans="1:37" ht="27.95" customHeight="1">
      <c r="A16" s="143"/>
      <c r="B16" s="142"/>
      <c r="C16" s="142"/>
      <c r="D16" s="142"/>
      <c r="E16" s="142"/>
      <c r="F16" s="186"/>
      <c r="G16" s="186"/>
      <c r="H16" s="186"/>
      <c r="I16" s="186"/>
      <c r="J16" s="186"/>
      <c r="K16" s="187"/>
      <c r="L16" s="187"/>
      <c r="M16" s="187"/>
      <c r="N16" s="187"/>
      <c r="O16" s="187"/>
      <c r="P16" s="187"/>
      <c r="Q16" s="187"/>
      <c r="R16" s="191"/>
      <c r="S16" s="191"/>
      <c r="T16" s="191"/>
      <c r="U16" s="191"/>
      <c r="V16" s="191"/>
      <c r="W16" s="191"/>
      <c r="X16" s="191"/>
      <c r="Y16" s="191"/>
      <c r="Z16" s="191"/>
      <c r="AA16" s="192"/>
      <c r="AB16" s="192"/>
      <c r="AC16" s="192"/>
      <c r="AD16" s="142"/>
      <c r="AE16" s="142"/>
      <c r="AF16" s="142"/>
      <c r="AG16" s="142"/>
      <c r="AH16" s="142"/>
      <c r="AI16" s="142"/>
      <c r="AJ16" s="142"/>
      <c r="AK16" s="141"/>
    </row>
    <row r="17" spans="1:37" ht="27.95" customHeight="1" thickBot="1">
      <c r="A17" s="140"/>
      <c r="B17" s="139"/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138"/>
    </row>
    <row r="18" spans="1:37" ht="26.25">
      <c r="Q18" s="137"/>
    </row>
    <row r="19" spans="1:37" ht="26.25">
      <c r="Q19" s="137"/>
    </row>
    <row r="20" spans="1:37" ht="26.25">
      <c r="Q20" s="137"/>
    </row>
  </sheetData>
  <mergeCells count="17">
    <mergeCell ref="B1:G1"/>
    <mergeCell ref="I1:O1"/>
    <mergeCell ref="F14:J14"/>
    <mergeCell ref="D4:AB5"/>
    <mergeCell ref="D6:AB7"/>
    <mergeCell ref="A2:D2"/>
    <mergeCell ref="Z1:AK1"/>
    <mergeCell ref="Q1:T1"/>
    <mergeCell ref="V1:Y1"/>
    <mergeCell ref="F16:J16"/>
    <mergeCell ref="K16:Q16"/>
    <mergeCell ref="K14:Q14"/>
    <mergeCell ref="R14:AC14"/>
    <mergeCell ref="R16:AC16"/>
    <mergeCell ref="F15:J15"/>
    <mergeCell ref="K15:Q15"/>
    <mergeCell ref="R15:AC15"/>
  </mergeCells>
  <phoneticPr fontId="17" type="noConversion"/>
  <printOptions horizontalCentered="1"/>
  <pageMargins left="0.78740157480314965" right="0.39370078740157483" top="0.59055118110236227" bottom="0.39370078740157483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47"/>
  <sheetViews>
    <sheetView view="pageBreakPreview" topLeftCell="A28" zoomScaleNormal="100" zoomScaleSheetLayoutView="100" workbookViewId="0">
      <selection activeCell="A39" sqref="A39:B39"/>
    </sheetView>
  </sheetViews>
  <sheetFormatPr defaultColWidth="9.875" defaultRowHeight="11.25"/>
  <cols>
    <col min="1" max="1" width="6.625" style="96" customWidth="1"/>
    <col min="2" max="2" width="37.625" style="96" customWidth="1"/>
    <col min="3" max="3" width="18.25" style="96" customWidth="1"/>
    <col min="4" max="4" width="23.875" style="96" customWidth="1"/>
    <col min="5" max="5" width="10.875" style="96" customWidth="1"/>
    <col min="6" max="7" width="9.875" style="96" customWidth="1"/>
    <col min="8" max="8" width="15.875" style="96" customWidth="1"/>
    <col min="9" max="9" width="14.625" style="96" customWidth="1"/>
    <col min="10" max="10" width="19.25" style="96" customWidth="1"/>
    <col min="11" max="11" width="14.875" style="96" bestFit="1" customWidth="1"/>
    <col min="12" max="12" width="13.25" style="96" bestFit="1" customWidth="1"/>
    <col min="13" max="13" width="10.75" style="96" bestFit="1" customWidth="1"/>
    <col min="14" max="256" width="9.875" style="96"/>
    <col min="257" max="257" width="6.625" style="96" customWidth="1"/>
    <col min="258" max="258" width="25.375" style="96" customWidth="1"/>
    <col min="259" max="259" width="24" style="96" customWidth="1"/>
    <col min="260" max="260" width="23.875" style="96" customWidth="1"/>
    <col min="261" max="261" width="8" style="96" customWidth="1"/>
    <col min="262" max="263" width="9.875" style="96"/>
    <col min="264" max="264" width="15.875" style="96" customWidth="1"/>
    <col min="265" max="265" width="14.625" style="96" customWidth="1"/>
    <col min="266" max="266" width="19.25" style="96" customWidth="1"/>
    <col min="267" max="267" width="14.875" style="96" bestFit="1" customWidth="1"/>
    <col min="268" max="268" width="13.25" style="96" bestFit="1" customWidth="1"/>
    <col min="269" max="269" width="10.75" style="96" bestFit="1" customWidth="1"/>
    <col min="270" max="512" width="9.875" style="96"/>
    <col min="513" max="513" width="6.625" style="96" customWidth="1"/>
    <col min="514" max="514" width="25.375" style="96" customWidth="1"/>
    <col min="515" max="515" width="24" style="96" customWidth="1"/>
    <col min="516" max="516" width="23.875" style="96" customWidth="1"/>
    <col min="517" max="517" width="8" style="96" customWidth="1"/>
    <col min="518" max="519" width="9.875" style="96"/>
    <col min="520" max="520" width="15.875" style="96" customWidth="1"/>
    <col min="521" max="521" width="14.625" style="96" customWidth="1"/>
    <col min="522" max="522" width="19.25" style="96" customWidth="1"/>
    <col min="523" max="523" width="14.875" style="96" bestFit="1" customWidth="1"/>
    <col min="524" max="524" width="13.25" style="96" bestFit="1" customWidth="1"/>
    <col min="525" max="525" width="10.75" style="96" bestFit="1" customWidth="1"/>
    <col min="526" max="768" width="9.875" style="96"/>
    <col min="769" max="769" width="6.625" style="96" customWidth="1"/>
    <col min="770" max="770" width="25.375" style="96" customWidth="1"/>
    <col min="771" max="771" width="24" style="96" customWidth="1"/>
    <col min="772" max="772" width="23.875" style="96" customWidth="1"/>
    <col min="773" max="773" width="8" style="96" customWidth="1"/>
    <col min="774" max="775" width="9.875" style="96"/>
    <col min="776" max="776" width="15.875" style="96" customWidth="1"/>
    <col min="777" max="777" width="14.625" style="96" customWidth="1"/>
    <col min="778" max="778" width="19.25" style="96" customWidth="1"/>
    <col min="779" max="779" width="14.875" style="96" bestFit="1" customWidth="1"/>
    <col min="780" max="780" width="13.25" style="96" bestFit="1" customWidth="1"/>
    <col min="781" max="781" width="10.75" style="96" bestFit="1" customWidth="1"/>
    <col min="782" max="1024" width="9.875" style="96"/>
    <col min="1025" max="1025" width="6.625" style="96" customWidth="1"/>
    <col min="1026" max="1026" width="25.375" style="96" customWidth="1"/>
    <col min="1027" max="1027" width="24" style="96" customWidth="1"/>
    <col min="1028" max="1028" width="23.875" style="96" customWidth="1"/>
    <col min="1029" max="1029" width="8" style="96" customWidth="1"/>
    <col min="1030" max="1031" width="9.875" style="96"/>
    <col min="1032" max="1032" width="15.875" style="96" customWidth="1"/>
    <col min="1033" max="1033" width="14.625" style="96" customWidth="1"/>
    <col min="1034" max="1034" width="19.25" style="96" customWidth="1"/>
    <col min="1035" max="1035" width="14.875" style="96" bestFit="1" customWidth="1"/>
    <col min="1036" max="1036" width="13.25" style="96" bestFit="1" customWidth="1"/>
    <col min="1037" max="1037" width="10.75" style="96" bestFit="1" customWidth="1"/>
    <col min="1038" max="1280" width="9.875" style="96"/>
    <col min="1281" max="1281" width="6.625" style="96" customWidth="1"/>
    <col min="1282" max="1282" width="25.375" style="96" customWidth="1"/>
    <col min="1283" max="1283" width="24" style="96" customWidth="1"/>
    <col min="1284" max="1284" width="23.875" style="96" customWidth="1"/>
    <col min="1285" max="1285" width="8" style="96" customWidth="1"/>
    <col min="1286" max="1287" width="9.875" style="96"/>
    <col min="1288" max="1288" width="15.875" style="96" customWidth="1"/>
    <col min="1289" max="1289" width="14.625" style="96" customWidth="1"/>
    <col min="1290" max="1290" width="19.25" style="96" customWidth="1"/>
    <col min="1291" max="1291" width="14.875" style="96" bestFit="1" customWidth="1"/>
    <col min="1292" max="1292" width="13.25" style="96" bestFit="1" customWidth="1"/>
    <col min="1293" max="1293" width="10.75" style="96" bestFit="1" customWidth="1"/>
    <col min="1294" max="1536" width="9.875" style="96"/>
    <col min="1537" max="1537" width="6.625" style="96" customWidth="1"/>
    <col min="1538" max="1538" width="25.375" style="96" customWidth="1"/>
    <col min="1539" max="1539" width="24" style="96" customWidth="1"/>
    <col min="1540" max="1540" width="23.875" style="96" customWidth="1"/>
    <col min="1541" max="1541" width="8" style="96" customWidth="1"/>
    <col min="1542" max="1543" width="9.875" style="96"/>
    <col min="1544" max="1544" width="15.875" style="96" customWidth="1"/>
    <col min="1545" max="1545" width="14.625" style="96" customWidth="1"/>
    <col min="1546" max="1546" width="19.25" style="96" customWidth="1"/>
    <col min="1547" max="1547" width="14.875" style="96" bestFit="1" customWidth="1"/>
    <col min="1548" max="1548" width="13.25" style="96" bestFit="1" customWidth="1"/>
    <col min="1549" max="1549" width="10.75" style="96" bestFit="1" customWidth="1"/>
    <col min="1550" max="1792" width="9.875" style="96"/>
    <col min="1793" max="1793" width="6.625" style="96" customWidth="1"/>
    <col min="1794" max="1794" width="25.375" style="96" customWidth="1"/>
    <col min="1795" max="1795" width="24" style="96" customWidth="1"/>
    <col min="1796" max="1796" width="23.875" style="96" customWidth="1"/>
    <col min="1797" max="1797" width="8" style="96" customWidth="1"/>
    <col min="1798" max="1799" width="9.875" style="96"/>
    <col min="1800" max="1800" width="15.875" style="96" customWidth="1"/>
    <col min="1801" max="1801" width="14.625" style="96" customWidth="1"/>
    <col min="1802" max="1802" width="19.25" style="96" customWidth="1"/>
    <col min="1803" max="1803" width="14.875" style="96" bestFit="1" customWidth="1"/>
    <col min="1804" max="1804" width="13.25" style="96" bestFit="1" customWidth="1"/>
    <col min="1805" max="1805" width="10.75" style="96" bestFit="1" customWidth="1"/>
    <col min="1806" max="2048" width="9.875" style="96"/>
    <col min="2049" max="2049" width="6.625" style="96" customWidth="1"/>
    <col min="2050" max="2050" width="25.375" style="96" customWidth="1"/>
    <col min="2051" max="2051" width="24" style="96" customWidth="1"/>
    <col min="2052" max="2052" width="23.875" style="96" customWidth="1"/>
    <col min="2053" max="2053" width="8" style="96" customWidth="1"/>
    <col min="2054" max="2055" width="9.875" style="96"/>
    <col min="2056" max="2056" width="15.875" style="96" customWidth="1"/>
    <col min="2057" max="2057" width="14.625" style="96" customWidth="1"/>
    <col min="2058" max="2058" width="19.25" style="96" customWidth="1"/>
    <col min="2059" max="2059" width="14.875" style="96" bestFit="1" customWidth="1"/>
    <col min="2060" max="2060" width="13.25" style="96" bestFit="1" customWidth="1"/>
    <col min="2061" max="2061" width="10.75" style="96" bestFit="1" customWidth="1"/>
    <col min="2062" max="2304" width="9.875" style="96"/>
    <col min="2305" max="2305" width="6.625" style="96" customWidth="1"/>
    <col min="2306" max="2306" width="25.375" style="96" customWidth="1"/>
    <col min="2307" max="2307" width="24" style="96" customWidth="1"/>
    <col min="2308" max="2308" width="23.875" style="96" customWidth="1"/>
    <col min="2309" max="2309" width="8" style="96" customWidth="1"/>
    <col min="2310" max="2311" width="9.875" style="96"/>
    <col min="2312" max="2312" width="15.875" style="96" customWidth="1"/>
    <col min="2313" max="2313" width="14.625" style="96" customWidth="1"/>
    <col min="2314" max="2314" width="19.25" style="96" customWidth="1"/>
    <col min="2315" max="2315" width="14.875" style="96" bestFit="1" customWidth="1"/>
    <col min="2316" max="2316" width="13.25" style="96" bestFit="1" customWidth="1"/>
    <col min="2317" max="2317" width="10.75" style="96" bestFit="1" customWidth="1"/>
    <col min="2318" max="2560" width="9.875" style="96"/>
    <col min="2561" max="2561" width="6.625" style="96" customWidth="1"/>
    <col min="2562" max="2562" width="25.375" style="96" customWidth="1"/>
    <col min="2563" max="2563" width="24" style="96" customWidth="1"/>
    <col min="2564" max="2564" width="23.875" style="96" customWidth="1"/>
    <col min="2565" max="2565" width="8" style="96" customWidth="1"/>
    <col min="2566" max="2567" width="9.875" style="96"/>
    <col min="2568" max="2568" width="15.875" style="96" customWidth="1"/>
    <col min="2569" max="2569" width="14.625" style="96" customWidth="1"/>
    <col min="2570" max="2570" width="19.25" style="96" customWidth="1"/>
    <col min="2571" max="2571" width="14.875" style="96" bestFit="1" customWidth="1"/>
    <col min="2572" max="2572" width="13.25" style="96" bestFit="1" customWidth="1"/>
    <col min="2573" max="2573" width="10.75" style="96" bestFit="1" customWidth="1"/>
    <col min="2574" max="2816" width="9.875" style="96"/>
    <col min="2817" max="2817" width="6.625" style="96" customWidth="1"/>
    <col min="2818" max="2818" width="25.375" style="96" customWidth="1"/>
    <col min="2819" max="2819" width="24" style="96" customWidth="1"/>
    <col min="2820" max="2820" width="23.875" style="96" customWidth="1"/>
    <col min="2821" max="2821" width="8" style="96" customWidth="1"/>
    <col min="2822" max="2823" width="9.875" style="96"/>
    <col min="2824" max="2824" width="15.875" style="96" customWidth="1"/>
    <col min="2825" max="2825" width="14.625" style="96" customWidth="1"/>
    <col min="2826" max="2826" width="19.25" style="96" customWidth="1"/>
    <col min="2827" max="2827" width="14.875" style="96" bestFit="1" customWidth="1"/>
    <col min="2828" max="2828" width="13.25" style="96" bestFit="1" customWidth="1"/>
    <col min="2829" max="2829" width="10.75" style="96" bestFit="1" customWidth="1"/>
    <col min="2830" max="3072" width="9.875" style="96"/>
    <col min="3073" max="3073" width="6.625" style="96" customWidth="1"/>
    <col min="3074" max="3074" width="25.375" style="96" customWidth="1"/>
    <col min="3075" max="3075" width="24" style="96" customWidth="1"/>
    <col min="3076" max="3076" width="23.875" style="96" customWidth="1"/>
    <col min="3077" max="3077" width="8" style="96" customWidth="1"/>
    <col min="3078" max="3079" width="9.875" style="96"/>
    <col min="3080" max="3080" width="15.875" style="96" customWidth="1"/>
    <col min="3081" max="3081" width="14.625" style="96" customWidth="1"/>
    <col min="3082" max="3082" width="19.25" style="96" customWidth="1"/>
    <col min="3083" max="3083" width="14.875" style="96" bestFit="1" customWidth="1"/>
    <col min="3084" max="3084" width="13.25" style="96" bestFit="1" customWidth="1"/>
    <col min="3085" max="3085" width="10.75" style="96" bestFit="1" customWidth="1"/>
    <col min="3086" max="3328" width="9.875" style="96"/>
    <col min="3329" max="3329" width="6.625" style="96" customWidth="1"/>
    <col min="3330" max="3330" width="25.375" style="96" customWidth="1"/>
    <col min="3331" max="3331" width="24" style="96" customWidth="1"/>
    <col min="3332" max="3332" width="23.875" style="96" customWidth="1"/>
    <col min="3333" max="3333" width="8" style="96" customWidth="1"/>
    <col min="3334" max="3335" width="9.875" style="96"/>
    <col min="3336" max="3336" width="15.875" style="96" customWidth="1"/>
    <col min="3337" max="3337" width="14.625" style="96" customWidth="1"/>
    <col min="3338" max="3338" width="19.25" style="96" customWidth="1"/>
    <col min="3339" max="3339" width="14.875" style="96" bestFit="1" customWidth="1"/>
    <col min="3340" max="3340" width="13.25" style="96" bestFit="1" customWidth="1"/>
    <col min="3341" max="3341" width="10.75" style="96" bestFit="1" customWidth="1"/>
    <col min="3342" max="3584" width="9.875" style="96"/>
    <col min="3585" max="3585" width="6.625" style="96" customWidth="1"/>
    <col min="3586" max="3586" width="25.375" style="96" customWidth="1"/>
    <col min="3587" max="3587" width="24" style="96" customWidth="1"/>
    <col min="3588" max="3588" width="23.875" style="96" customWidth="1"/>
    <col min="3589" max="3589" width="8" style="96" customWidth="1"/>
    <col min="3590" max="3591" width="9.875" style="96"/>
    <col min="3592" max="3592" width="15.875" style="96" customWidth="1"/>
    <col min="3593" max="3593" width="14.625" style="96" customWidth="1"/>
    <col min="3594" max="3594" width="19.25" style="96" customWidth="1"/>
    <col min="3595" max="3595" width="14.875" style="96" bestFit="1" customWidth="1"/>
    <col min="3596" max="3596" width="13.25" style="96" bestFit="1" customWidth="1"/>
    <col min="3597" max="3597" width="10.75" style="96" bestFit="1" customWidth="1"/>
    <col min="3598" max="3840" width="9.875" style="96"/>
    <col min="3841" max="3841" width="6.625" style="96" customWidth="1"/>
    <col min="3842" max="3842" width="25.375" style="96" customWidth="1"/>
    <col min="3843" max="3843" width="24" style="96" customWidth="1"/>
    <col min="3844" max="3844" width="23.875" style="96" customWidth="1"/>
    <col min="3845" max="3845" width="8" style="96" customWidth="1"/>
    <col min="3846" max="3847" width="9.875" style="96"/>
    <col min="3848" max="3848" width="15.875" style="96" customWidth="1"/>
    <col min="3849" max="3849" width="14.625" style="96" customWidth="1"/>
    <col min="3850" max="3850" width="19.25" style="96" customWidth="1"/>
    <col min="3851" max="3851" width="14.875" style="96" bestFit="1" customWidth="1"/>
    <col min="3852" max="3852" width="13.25" style="96" bestFit="1" customWidth="1"/>
    <col min="3853" max="3853" width="10.75" style="96" bestFit="1" customWidth="1"/>
    <col min="3854" max="4096" width="9.875" style="96"/>
    <col min="4097" max="4097" width="6.625" style="96" customWidth="1"/>
    <col min="4098" max="4098" width="25.375" style="96" customWidth="1"/>
    <col min="4099" max="4099" width="24" style="96" customWidth="1"/>
    <col min="4100" max="4100" width="23.875" style="96" customWidth="1"/>
    <col min="4101" max="4101" width="8" style="96" customWidth="1"/>
    <col min="4102" max="4103" width="9.875" style="96"/>
    <col min="4104" max="4104" width="15.875" style="96" customWidth="1"/>
    <col min="4105" max="4105" width="14.625" style="96" customWidth="1"/>
    <col min="4106" max="4106" width="19.25" style="96" customWidth="1"/>
    <col min="4107" max="4107" width="14.875" style="96" bestFit="1" customWidth="1"/>
    <col min="4108" max="4108" width="13.25" style="96" bestFit="1" customWidth="1"/>
    <col min="4109" max="4109" width="10.75" style="96" bestFit="1" customWidth="1"/>
    <col min="4110" max="4352" width="9.875" style="96"/>
    <col min="4353" max="4353" width="6.625" style="96" customWidth="1"/>
    <col min="4354" max="4354" width="25.375" style="96" customWidth="1"/>
    <col min="4355" max="4355" width="24" style="96" customWidth="1"/>
    <col min="4356" max="4356" width="23.875" style="96" customWidth="1"/>
    <col min="4357" max="4357" width="8" style="96" customWidth="1"/>
    <col min="4358" max="4359" width="9.875" style="96"/>
    <col min="4360" max="4360" width="15.875" style="96" customWidth="1"/>
    <col min="4361" max="4361" width="14.625" style="96" customWidth="1"/>
    <col min="4362" max="4362" width="19.25" style="96" customWidth="1"/>
    <col min="4363" max="4363" width="14.875" style="96" bestFit="1" customWidth="1"/>
    <col min="4364" max="4364" width="13.25" style="96" bestFit="1" customWidth="1"/>
    <col min="4365" max="4365" width="10.75" style="96" bestFit="1" customWidth="1"/>
    <col min="4366" max="4608" width="9.875" style="96"/>
    <col min="4609" max="4609" width="6.625" style="96" customWidth="1"/>
    <col min="4610" max="4610" width="25.375" style="96" customWidth="1"/>
    <col min="4611" max="4611" width="24" style="96" customWidth="1"/>
    <col min="4612" max="4612" width="23.875" style="96" customWidth="1"/>
    <col min="4613" max="4613" width="8" style="96" customWidth="1"/>
    <col min="4614" max="4615" width="9.875" style="96"/>
    <col min="4616" max="4616" width="15.875" style="96" customWidth="1"/>
    <col min="4617" max="4617" width="14.625" style="96" customWidth="1"/>
    <col min="4618" max="4618" width="19.25" style="96" customWidth="1"/>
    <col min="4619" max="4619" width="14.875" style="96" bestFit="1" customWidth="1"/>
    <col min="4620" max="4620" width="13.25" style="96" bestFit="1" customWidth="1"/>
    <col min="4621" max="4621" width="10.75" style="96" bestFit="1" customWidth="1"/>
    <col min="4622" max="4864" width="9.875" style="96"/>
    <col min="4865" max="4865" width="6.625" style="96" customWidth="1"/>
    <col min="4866" max="4866" width="25.375" style="96" customWidth="1"/>
    <col min="4867" max="4867" width="24" style="96" customWidth="1"/>
    <col min="4868" max="4868" width="23.875" style="96" customWidth="1"/>
    <col min="4869" max="4869" width="8" style="96" customWidth="1"/>
    <col min="4870" max="4871" width="9.875" style="96"/>
    <col min="4872" max="4872" width="15.875" style="96" customWidth="1"/>
    <col min="4873" max="4873" width="14.625" style="96" customWidth="1"/>
    <col min="4874" max="4874" width="19.25" style="96" customWidth="1"/>
    <col min="4875" max="4875" width="14.875" style="96" bestFit="1" customWidth="1"/>
    <col min="4876" max="4876" width="13.25" style="96" bestFit="1" customWidth="1"/>
    <col min="4877" max="4877" width="10.75" style="96" bestFit="1" customWidth="1"/>
    <col min="4878" max="5120" width="9.875" style="96"/>
    <col min="5121" max="5121" width="6.625" style="96" customWidth="1"/>
    <col min="5122" max="5122" width="25.375" style="96" customWidth="1"/>
    <col min="5123" max="5123" width="24" style="96" customWidth="1"/>
    <col min="5124" max="5124" width="23.875" style="96" customWidth="1"/>
    <col min="5125" max="5125" width="8" style="96" customWidth="1"/>
    <col min="5126" max="5127" width="9.875" style="96"/>
    <col min="5128" max="5128" width="15.875" style="96" customWidth="1"/>
    <col min="5129" max="5129" width="14.625" style="96" customWidth="1"/>
    <col min="5130" max="5130" width="19.25" style="96" customWidth="1"/>
    <col min="5131" max="5131" width="14.875" style="96" bestFit="1" customWidth="1"/>
    <col min="5132" max="5132" width="13.25" style="96" bestFit="1" customWidth="1"/>
    <col min="5133" max="5133" width="10.75" style="96" bestFit="1" customWidth="1"/>
    <col min="5134" max="5376" width="9.875" style="96"/>
    <col min="5377" max="5377" width="6.625" style="96" customWidth="1"/>
    <col min="5378" max="5378" width="25.375" style="96" customWidth="1"/>
    <col min="5379" max="5379" width="24" style="96" customWidth="1"/>
    <col min="5380" max="5380" width="23.875" style="96" customWidth="1"/>
    <col min="5381" max="5381" width="8" style="96" customWidth="1"/>
    <col min="5382" max="5383" width="9.875" style="96"/>
    <col min="5384" max="5384" width="15.875" style="96" customWidth="1"/>
    <col min="5385" max="5385" width="14.625" style="96" customWidth="1"/>
    <col min="5386" max="5386" width="19.25" style="96" customWidth="1"/>
    <col min="5387" max="5387" width="14.875" style="96" bestFit="1" customWidth="1"/>
    <col min="5388" max="5388" width="13.25" style="96" bestFit="1" customWidth="1"/>
    <col min="5389" max="5389" width="10.75" style="96" bestFit="1" customWidth="1"/>
    <col min="5390" max="5632" width="9.875" style="96"/>
    <col min="5633" max="5633" width="6.625" style="96" customWidth="1"/>
    <col min="5634" max="5634" width="25.375" style="96" customWidth="1"/>
    <col min="5635" max="5635" width="24" style="96" customWidth="1"/>
    <col min="5636" max="5636" width="23.875" style="96" customWidth="1"/>
    <col min="5637" max="5637" width="8" style="96" customWidth="1"/>
    <col min="5638" max="5639" width="9.875" style="96"/>
    <col min="5640" max="5640" width="15.875" style="96" customWidth="1"/>
    <col min="5641" max="5641" width="14.625" style="96" customWidth="1"/>
    <col min="5642" max="5642" width="19.25" style="96" customWidth="1"/>
    <col min="5643" max="5643" width="14.875" style="96" bestFit="1" customWidth="1"/>
    <col min="5644" max="5644" width="13.25" style="96" bestFit="1" customWidth="1"/>
    <col min="5645" max="5645" width="10.75" style="96" bestFit="1" customWidth="1"/>
    <col min="5646" max="5888" width="9.875" style="96"/>
    <col min="5889" max="5889" width="6.625" style="96" customWidth="1"/>
    <col min="5890" max="5890" width="25.375" style="96" customWidth="1"/>
    <col min="5891" max="5891" width="24" style="96" customWidth="1"/>
    <col min="5892" max="5892" width="23.875" style="96" customWidth="1"/>
    <col min="5893" max="5893" width="8" style="96" customWidth="1"/>
    <col min="5894" max="5895" width="9.875" style="96"/>
    <col min="5896" max="5896" width="15.875" style="96" customWidth="1"/>
    <col min="5897" max="5897" width="14.625" style="96" customWidth="1"/>
    <col min="5898" max="5898" width="19.25" style="96" customWidth="1"/>
    <col min="5899" max="5899" width="14.875" style="96" bestFit="1" customWidth="1"/>
    <col min="5900" max="5900" width="13.25" style="96" bestFit="1" customWidth="1"/>
    <col min="5901" max="5901" width="10.75" style="96" bestFit="1" customWidth="1"/>
    <col min="5902" max="6144" width="9.875" style="96"/>
    <col min="6145" max="6145" width="6.625" style="96" customWidth="1"/>
    <col min="6146" max="6146" width="25.375" style="96" customWidth="1"/>
    <col min="6147" max="6147" width="24" style="96" customWidth="1"/>
    <col min="6148" max="6148" width="23.875" style="96" customWidth="1"/>
    <col min="6149" max="6149" width="8" style="96" customWidth="1"/>
    <col min="6150" max="6151" width="9.875" style="96"/>
    <col min="6152" max="6152" width="15.875" style="96" customWidth="1"/>
    <col min="6153" max="6153" width="14.625" style="96" customWidth="1"/>
    <col min="6154" max="6154" width="19.25" style="96" customWidth="1"/>
    <col min="6155" max="6155" width="14.875" style="96" bestFit="1" customWidth="1"/>
    <col min="6156" max="6156" width="13.25" style="96" bestFit="1" customWidth="1"/>
    <col min="6157" max="6157" width="10.75" style="96" bestFit="1" customWidth="1"/>
    <col min="6158" max="6400" width="9.875" style="96"/>
    <col min="6401" max="6401" width="6.625" style="96" customWidth="1"/>
    <col min="6402" max="6402" width="25.375" style="96" customWidth="1"/>
    <col min="6403" max="6403" width="24" style="96" customWidth="1"/>
    <col min="6404" max="6404" width="23.875" style="96" customWidth="1"/>
    <col min="6405" max="6405" width="8" style="96" customWidth="1"/>
    <col min="6406" max="6407" width="9.875" style="96"/>
    <col min="6408" max="6408" width="15.875" style="96" customWidth="1"/>
    <col min="6409" max="6409" width="14.625" style="96" customWidth="1"/>
    <col min="6410" max="6410" width="19.25" style="96" customWidth="1"/>
    <col min="6411" max="6411" width="14.875" style="96" bestFit="1" customWidth="1"/>
    <col min="6412" max="6412" width="13.25" style="96" bestFit="1" customWidth="1"/>
    <col min="6413" max="6413" width="10.75" style="96" bestFit="1" customWidth="1"/>
    <col min="6414" max="6656" width="9.875" style="96"/>
    <col min="6657" max="6657" width="6.625" style="96" customWidth="1"/>
    <col min="6658" max="6658" width="25.375" style="96" customWidth="1"/>
    <col min="6659" max="6659" width="24" style="96" customWidth="1"/>
    <col min="6660" max="6660" width="23.875" style="96" customWidth="1"/>
    <col min="6661" max="6661" width="8" style="96" customWidth="1"/>
    <col min="6662" max="6663" width="9.875" style="96"/>
    <col min="6664" max="6664" width="15.875" style="96" customWidth="1"/>
    <col min="6665" max="6665" width="14.625" style="96" customWidth="1"/>
    <col min="6666" max="6666" width="19.25" style="96" customWidth="1"/>
    <col min="6667" max="6667" width="14.875" style="96" bestFit="1" customWidth="1"/>
    <col min="6668" max="6668" width="13.25" style="96" bestFit="1" customWidth="1"/>
    <col min="6669" max="6669" width="10.75" style="96" bestFit="1" customWidth="1"/>
    <col min="6670" max="6912" width="9.875" style="96"/>
    <col min="6913" max="6913" width="6.625" style="96" customWidth="1"/>
    <col min="6914" max="6914" width="25.375" style="96" customWidth="1"/>
    <col min="6915" max="6915" width="24" style="96" customWidth="1"/>
    <col min="6916" max="6916" width="23.875" style="96" customWidth="1"/>
    <col min="6917" max="6917" width="8" style="96" customWidth="1"/>
    <col min="6918" max="6919" width="9.875" style="96"/>
    <col min="6920" max="6920" width="15.875" style="96" customWidth="1"/>
    <col min="6921" max="6921" width="14.625" style="96" customWidth="1"/>
    <col min="6922" max="6922" width="19.25" style="96" customWidth="1"/>
    <col min="6923" max="6923" width="14.875" style="96" bestFit="1" customWidth="1"/>
    <col min="6924" max="6924" width="13.25" style="96" bestFit="1" customWidth="1"/>
    <col min="6925" max="6925" width="10.75" style="96" bestFit="1" customWidth="1"/>
    <col min="6926" max="7168" width="9.875" style="96"/>
    <col min="7169" max="7169" width="6.625" style="96" customWidth="1"/>
    <col min="7170" max="7170" width="25.375" style="96" customWidth="1"/>
    <col min="7171" max="7171" width="24" style="96" customWidth="1"/>
    <col min="7172" max="7172" width="23.875" style="96" customWidth="1"/>
    <col min="7173" max="7173" width="8" style="96" customWidth="1"/>
    <col min="7174" max="7175" width="9.875" style="96"/>
    <col min="7176" max="7176" width="15.875" style="96" customWidth="1"/>
    <col min="7177" max="7177" width="14.625" style="96" customWidth="1"/>
    <col min="7178" max="7178" width="19.25" style="96" customWidth="1"/>
    <col min="7179" max="7179" width="14.875" style="96" bestFit="1" customWidth="1"/>
    <col min="7180" max="7180" width="13.25" style="96" bestFit="1" customWidth="1"/>
    <col min="7181" max="7181" width="10.75" style="96" bestFit="1" customWidth="1"/>
    <col min="7182" max="7424" width="9.875" style="96"/>
    <col min="7425" max="7425" width="6.625" style="96" customWidth="1"/>
    <col min="7426" max="7426" width="25.375" style="96" customWidth="1"/>
    <col min="7427" max="7427" width="24" style="96" customWidth="1"/>
    <col min="7428" max="7428" width="23.875" style="96" customWidth="1"/>
    <col min="7429" max="7429" width="8" style="96" customWidth="1"/>
    <col min="7430" max="7431" width="9.875" style="96"/>
    <col min="7432" max="7432" width="15.875" style="96" customWidth="1"/>
    <col min="7433" max="7433" width="14.625" style="96" customWidth="1"/>
    <col min="7434" max="7434" width="19.25" style="96" customWidth="1"/>
    <col min="7435" max="7435" width="14.875" style="96" bestFit="1" customWidth="1"/>
    <col min="7436" max="7436" width="13.25" style="96" bestFit="1" customWidth="1"/>
    <col min="7437" max="7437" width="10.75" style="96" bestFit="1" customWidth="1"/>
    <col min="7438" max="7680" width="9.875" style="96"/>
    <col min="7681" max="7681" width="6.625" style="96" customWidth="1"/>
    <col min="7682" max="7682" width="25.375" style="96" customWidth="1"/>
    <col min="7683" max="7683" width="24" style="96" customWidth="1"/>
    <col min="7684" max="7684" width="23.875" style="96" customWidth="1"/>
    <col min="7685" max="7685" width="8" style="96" customWidth="1"/>
    <col min="7686" max="7687" width="9.875" style="96"/>
    <col min="7688" max="7688" width="15.875" style="96" customWidth="1"/>
    <col min="7689" max="7689" width="14.625" style="96" customWidth="1"/>
    <col min="7690" max="7690" width="19.25" style="96" customWidth="1"/>
    <col min="7691" max="7691" width="14.875" style="96" bestFit="1" customWidth="1"/>
    <col min="7692" max="7692" width="13.25" style="96" bestFit="1" customWidth="1"/>
    <col min="7693" max="7693" width="10.75" style="96" bestFit="1" customWidth="1"/>
    <col min="7694" max="7936" width="9.875" style="96"/>
    <col min="7937" max="7937" width="6.625" style="96" customWidth="1"/>
    <col min="7938" max="7938" width="25.375" style="96" customWidth="1"/>
    <col min="7939" max="7939" width="24" style="96" customWidth="1"/>
    <col min="7940" max="7940" width="23.875" style="96" customWidth="1"/>
    <col min="7941" max="7941" width="8" style="96" customWidth="1"/>
    <col min="7942" max="7943" width="9.875" style="96"/>
    <col min="7944" max="7944" width="15.875" style="96" customWidth="1"/>
    <col min="7945" max="7945" width="14.625" style="96" customWidth="1"/>
    <col min="7946" max="7946" width="19.25" style="96" customWidth="1"/>
    <col min="7947" max="7947" width="14.875" style="96" bestFit="1" customWidth="1"/>
    <col min="7948" max="7948" width="13.25" style="96" bestFit="1" customWidth="1"/>
    <col min="7949" max="7949" width="10.75" style="96" bestFit="1" customWidth="1"/>
    <col min="7950" max="8192" width="9.875" style="96"/>
    <col min="8193" max="8193" width="6.625" style="96" customWidth="1"/>
    <col min="8194" max="8194" width="25.375" style="96" customWidth="1"/>
    <col min="8195" max="8195" width="24" style="96" customWidth="1"/>
    <col min="8196" max="8196" width="23.875" style="96" customWidth="1"/>
    <col min="8197" max="8197" width="8" style="96" customWidth="1"/>
    <col min="8198" max="8199" width="9.875" style="96"/>
    <col min="8200" max="8200" width="15.875" style="96" customWidth="1"/>
    <col min="8201" max="8201" width="14.625" style="96" customWidth="1"/>
    <col min="8202" max="8202" width="19.25" style="96" customWidth="1"/>
    <col min="8203" max="8203" width="14.875" style="96" bestFit="1" customWidth="1"/>
    <col min="8204" max="8204" width="13.25" style="96" bestFit="1" customWidth="1"/>
    <col min="8205" max="8205" width="10.75" style="96" bestFit="1" customWidth="1"/>
    <col min="8206" max="8448" width="9.875" style="96"/>
    <col min="8449" max="8449" width="6.625" style="96" customWidth="1"/>
    <col min="8450" max="8450" width="25.375" style="96" customWidth="1"/>
    <col min="8451" max="8451" width="24" style="96" customWidth="1"/>
    <col min="8452" max="8452" width="23.875" style="96" customWidth="1"/>
    <col min="8453" max="8453" width="8" style="96" customWidth="1"/>
    <col min="8454" max="8455" width="9.875" style="96"/>
    <col min="8456" max="8456" width="15.875" style="96" customWidth="1"/>
    <col min="8457" max="8457" width="14.625" style="96" customWidth="1"/>
    <col min="8458" max="8458" width="19.25" style="96" customWidth="1"/>
    <col min="8459" max="8459" width="14.875" style="96" bestFit="1" customWidth="1"/>
    <col min="8460" max="8460" width="13.25" style="96" bestFit="1" customWidth="1"/>
    <col min="8461" max="8461" width="10.75" style="96" bestFit="1" customWidth="1"/>
    <col min="8462" max="8704" width="9.875" style="96"/>
    <col min="8705" max="8705" width="6.625" style="96" customWidth="1"/>
    <col min="8706" max="8706" width="25.375" style="96" customWidth="1"/>
    <col min="8707" max="8707" width="24" style="96" customWidth="1"/>
    <col min="8708" max="8708" width="23.875" style="96" customWidth="1"/>
    <col min="8709" max="8709" width="8" style="96" customWidth="1"/>
    <col min="8710" max="8711" width="9.875" style="96"/>
    <col min="8712" max="8712" width="15.875" style="96" customWidth="1"/>
    <col min="8713" max="8713" width="14.625" style="96" customWidth="1"/>
    <col min="8714" max="8714" width="19.25" style="96" customWidth="1"/>
    <col min="8715" max="8715" width="14.875" style="96" bestFit="1" customWidth="1"/>
    <col min="8716" max="8716" width="13.25" style="96" bestFit="1" customWidth="1"/>
    <col min="8717" max="8717" width="10.75" style="96" bestFit="1" customWidth="1"/>
    <col min="8718" max="8960" width="9.875" style="96"/>
    <col min="8961" max="8961" width="6.625" style="96" customWidth="1"/>
    <col min="8962" max="8962" width="25.375" style="96" customWidth="1"/>
    <col min="8963" max="8963" width="24" style="96" customWidth="1"/>
    <col min="8964" max="8964" width="23.875" style="96" customWidth="1"/>
    <col min="8965" max="8965" width="8" style="96" customWidth="1"/>
    <col min="8966" max="8967" width="9.875" style="96"/>
    <col min="8968" max="8968" width="15.875" style="96" customWidth="1"/>
    <col min="8969" max="8969" width="14.625" style="96" customWidth="1"/>
    <col min="8970" max="8970" width="19.25" style="96" customWidth="1"/>
    <col min="8971" max="8971" width="14.875" style="96" bestFit="1" customWidth="1"/>
    <col min="8972" max="8972" width="13.25" style="96" bestFit="1" customWidth="1"/>
    <col min="8973" max="8973" width="10.75" style="96" bestFit="1" customWidth="1"/>
    <col min="8974" max="9216" width="9.875" style="96"/>
    <col min="9217" max="9217" width="6.625" style="96" customWidth="1"/>
    <col min="9218" max="9218" width="25.375" style="96" customWidth="1"/>
    <col min="9219" max="9219" width="24" style="96" customWidth="1"/>
    <col min="9220" max="9220" width="23.875" style="96" customWidth="1"/>
    <col min="9221" max="9221" width="8" style="96" customWidth="1"/>
    <col min="9222" max="9223" width="9.875" style="96"/>
    <col min="9224" max="9224" width="15.875" style="96" customWidth="1"/>
    <col min="9225" max="9225" width="14.625" style="96" customWidth="1"/>
    <col min="9226" max="9226" width="19.25" style="96" customWidth="1"/>
    <col min="9227" max="9227" width="14.875" style="96" bestFit="1" customWidth="1"/>
    <col min="9228" max="9228" width="13.25" style="96" bestFit="1" customWidth="1"/>
    <col min="9229" max="9229" width="10.75" style="96" bestFit="1" customWidth="1"/>
    <col min="9230" max="9472" width="9.875" style="96"/>
    <col min="9473" max="9473" width="6.625" style="96" customWidth="1"/>
    <col min="9474" max="9474" width="25.375" style="96" customWidth="1"/>
    <col min="9475" max="9475" width="24" style="96" customWidth="1"/>
    <col min="9476" max="9476" width="23.875" style="96" customWidth="1"/>
    <col min="9477" max="9477" width="8" style="96" customWidth="1"/>
    <col min="9478" max="9479" width="9.875" style="96"/>
    <col min="9480" max="9480" width="15.875" style="96" customWidth="1"/>
    <col min="9481" max="9481" width="14.625" style="96" customWidth="1"/>
    <col min="9482" max="9482" width="19.25" style="96" customWidth="1"/>
    <col min="9483" max="9483" width="14.875" style="96" bestFit="1" customWidth="1"/>
    <col min="9484" max="9484" width="13.25" style="96" bestFit="1" customWidth="1"/>
    <col min="9485" max="9485" width="10.75" style="96" bestFit="1" customWidth="1"/>
    <col min="9486" max="9728" width="9.875" style="96"/>
    <col min="9729" max="9729" width="6.625" style="96" customWidth="1"/>
    <col min="9730" max="9730" width="25.375" style="96" customWidth="1"/>
    <col min="9731" max="9731" width="24" style="96" customWidth="1"/>
    <col min="9732" max="9732" width="23.875" style="96" customWidth="1"/>
    <col min="9733" max="9733" width="8" style="96" customWidth="1"/>
    <col min="9734" max="9735" width="9.875" style="96"/>
    <col min="9736" max="9736" width="15.875" style="96" customWidth="1"/>
    <col min="9737" max="9737" width="14.625" style="96" customWidth="1"/>
    <col min="9738" max="9738" width="19.25" style="96" customWidth="1"/>
    <col min="9739" max="9739" width="14.875" style="96" bestFit="1" customWidth="1"/>
    <col min="9740" max="9740" width="13.25" style="96" bestFit="1" customWidth="1"/>
    <col min="9741" max="9741" width="10.75" style="96" bestFit="1" customWidth="1"/>
    <col min="9742" max="9984" width="9.875" style="96"/>
    <col min="9985" max="9985" width="6.625" style="96" customWidth="1"/>
    <col min="9986" max="9986" width="25.375" style="96" customWidth="1"/>
    <col min="9987" max="9987" width="24" style="96" customWidth="1"/>
    <col min="9988" max="9988" width="23.875" style="96" customWidth="1"/>
    <col min="9989" max="9989" width="8" style="96" customWidth="1"/>
    <col min="9990" max="9991" width="9.875" style="96"/>
    <col min="9992" max="9992" width="15.875" style="96" customWidth="1"/>
    <col min="9993" max="9993" width="14.625" style="96" customWidth="1"/>
    <col min="9994" max="9994" width="19.25" style="96" customWidth="1"/>
    <col min="9995" max="9995" width="14.875" style="96" bestFit="1" customWidth="1"/>
    <col min="9996" max="9996" width="13.25" style="96" bestFit="1" customWidth="1"/>
    <col min="9997" max="9997" width="10.75" style="96" bestFit="1" customWidth="1"/>
    <col min="9998" max="10240" width="9.875" style="96"/>
    <col min="10241" max="10241" width="6.625" style="96" customWidth="1"/>
    <col min="10242" max="10242" width="25.375" style="96" customWidth="1"/>
    <col min="10243" max="10243" width="24" style="96" customWidth="1"/>
    <col min="10244" max="10244" width="23.875" style="96" customWidth="1"/>
    <col min="10245" max="10245" width="8" style="96" customWidth="1"/>
    <col min="10246" max="10247" width="9.875" style="96"/>
    <col min="10248" max="10248" width="15.875" style="96" customWidth="1"/>
    <col min="10249" max="10249" width="14.625" style="96" customWidth="1"/>
    <col min="10250" max="10250" width="19.25" style="96" customWidth="1"/>
    <col min="10251" max="10251" width="14.875" style="96" bestFit="1" customWidth="1"/>
    <col min="10252" max="10252" width="13.25" style="96" bestFit="1" customWidth="1"/>
    <col min="10253" max="10253" width="10.75" style="96" bestFit="1" customWidth="1"/>
    <col min="10254" max="10496" width="9.875" style="96"/>
    <col min="10497" max="10497" width="6.625" style="96" customWidth="1"/>
    <col min="10498" max="10498" width="25.375" style="96" customWidth="1"/>
    <col min="10499" max="10499" width="24" style="96" customWidth="1"/>
    <col min="10500" max="10500" width="23.875" style="96" customWidth="1"/>
    <col min="10501" max="10501" width="8" style="96" customWidth="1"/>
    <col min="10502" max="10503" width="9.875" style="96"/>
    <col min="10504" max="10504" width="15.875" style="96" customWidth="1"/>
    <col min="10505" max="10505" width="14.625" style="96" customWidth="1"/>
    <col min="10506" max="10506" width="19.25" style="96" customWidth="1"/>
    <col min="10507" max="10507" width="14.875" style="96" bestFit="1" customWidth="1"/>
    <col min="10508" max="10508" width="13.25" style="96" bestFit="1" customWidth="1"/>
    <col min="10509" max="10509" width="10.75" style="96" bestFit="1" customWidth="1"/>
    <col min="10510" max="10752" width="9.875" style="96"/>
    <col min="10753" max="10753" width="6.625" style="96" customWidth="1"/>
    <col min="10754" max="10754" width="25.375" style="96" customWidth="1"/>
    <col min="10755" max="10755" width="24" style="96" customWidth="1"/>
    <col min="10756" max="10756" width="23.875" style="96" customWidth="1"/>
    <col min="10757" max="10757" width="8" style="96" customWidth="1"/>
    <col min="10758" max="10759" width="9.875" style="96"/>
    <col min="10760" max="10760" width="15.875" style="96" customWidth="1"/>
    <col min="10761" max="10761" width="14.625" style="96" customWidth="1"/>
    <col min="10762" max="10762" width="19.25" style="96" customWidth="1"/>
    <col min="10763" max="10763" width="14.875" style="96" bestFit="1" customWidth="1"/>
    <col min="10764" max="10764" width="13.25" style="96" bestFit="1" customWidth="1"/>
    <col min="10765" max="10765" width="10.75" style="96" bestFit="1" customWidth="1"/>
    <col min="10766" max="11008" width="9.875" style="96"/>
    <col min="11009" max="11009" width="6.625" style="96" customWidth="1"/>
    <col min="11010" max="11010" width="25.375" style="96" customWidth="1"/>
    <col min="11011" max="11011" width="24" style="96" customWidth="1"/>
    <col min="11012" max="11012" width="23.875" style="96" customWidth="1"/>
    <col min="11013" max="11013" width="8" style="96" customWidth="1"/>
    <col min="11014" max="11015" width="9.875" style="96"/>
    <col min="11016" max="11016" width="15.875" style="96" customWidth="1"/>
    <col min="11017" max="11017" width="14.625" style="96" customWidth="1"/>
    <col min="11018" max="11018" width="19.25" style="96" customWidth="1"/>
    <col min="11019" max="11019" width="14.875" style="96" bestFit="1" customWidth="1"/>
    <col min="11020" max="11020" width="13.25" style="96" bestFit="1" customWidth="1"/>
    <col min="11021" max="11021" width="10.75" style="96" bestFit="1" customWidth="1"/>
    <col min="11022" max="11264" width="9.875" style="96"/>
    <col min="11265" max="11265" width="6.625" style="96" customWidth="1"/>
    <col min="11266" max="11266" width="25.375" style="96" customWidth="1"/>
    <col min="11267" max="11267" width="24" style="96" customWidth="1"/>
    <col min="11268" max="11268" width="23.875" style="96" customWidth="1"/>
    <col min="11269" max="11269" width="8" style="96" customWidth="1"/>
    <col min="11270" max="11271" width="9.875" style="96"/>
    <col min="11272" max="11272" width="15.875" style="96" customWidth="1"/>
    <col min="11273" max="11273" width="14.625" style="96" customWidth="1"/>
    <col min="11274" max="11274" width="19.25" style="96" customWidth="1"/>
    <col min="11275" max="11275" width="14.875" style="96" bestFit="1" customWidth="1"/>
    <col min="11276" max="11276" width="13.25" style="96" bestFit="1" customWidth="1"/>
    <col min="11277" max="11277" width="10.75" style="96" bestFit="1" customWidth="1"/>
    <col min="11278" max="11520" width="9.875" style="96"/>
    <col min="11521" max="11521" width="6.625" style="96" customWidth="1"/>
    <col min="11522" max="11522" width="25.375" style="96" customWidth="1"/>
    <col min="11523" max="11523" width="24" style="96" customWidth="1"/>
    <col min="11524" max="11524" width="23.875" style="96" customWidth="1"/>
    <col min="11525" max="11525" width="8" style="96" customWidth="1"/>
    <col min="11526" max="11527" width="9.875" style="96"/>
    <col min="11528" max="11528" width="15.875" style="96" customWidth="1"/>
    <col min="11529" max="11529" width="14.625" style="96" customWidth="1"/>
    <col min="11530" max="11530" width="19.25" style="96" customWidth="1"/>
    <col min="11531" max="11531" width="14.875" style="96" bestFit="1" customWidth="1"/>
    <col min="11532" max="11532" width="13.25" style="96" bestFit="1" customWidth="1"/>
    <col min="11533" max="11533" width="10.75" style="96" bestFit="1" customWidth="1"/>
    <col min="11534" max="11776" width="9.875" style="96"/>
    <col min="11777" max="11777" width="6.625" style="96" customWidth="1"/>
    <col min="11778" max="11778" width="25.375" style="96" customWidth="1"/>
    <col min="11779" max="11779" width="24" style="96" customWidth="1"/>
    <col min="11780" max="11780" width="23.875" style="96" customWidth="1"/>
    <col min="11781" max="11781" width="8" style="96" customWidth="1"/>
    <col min="11782" max="11783" width="9.875" style="96"/>
    <col min="11784" max="11784" width="15.875" style="96" customWidth="1"/>
    <col min="11785" max="11785" width="14.625" style="96" customWidth="1"/>
    <col min="11786" max="11786" width="19.25" style="96" customWidth="1"/>
    <col min="11787" max="11787" width="14.875" style="96" bestFit="1" customWidth="1"/>
    <col min="11788" max="11788" width="13.25" style="96" bestFit="1" customWidth="1"/>
    <col min="11789" max="11789" width="10.75" style="96" bestFit="1" customWidth="1"/>
    <col min="11790" max="12032" width="9.875" style="96"/>
    <col min="12033" max="12033" width="6.625" style="96" customWidth="1"/>
    <col min="12034" max="12034" width="25.375" style="96" customWidth="1"/>
    <col min="12035" max="12035" width="24" style="96" customWidth="1"/>
    <col min="12036" max="12036" width="23.875" style="96" customWidth="1"/>
    <col min="12037" max="12037" width="8" style="96" customWidth="1"/>
    <col min="12038" max="12039" width="9.875" style="96"/>
    <col min="12040" max="12040" width="15.875" style="96" customWidth="1"/>
    <col min="12041" max="12041" width="14.625" style="96" customWidth="1"/>
    <col min="12042" max="12042" width="19.25" style="96" customWidth="1"/>
    <col min="12043" max="12043" width="14.875" style="96" bestFit="1" customWidth="1"/>
    <col min="12044" max="12044" width="13.25" style="96" bestFit="1" customWidth="1"/>
    <col min="12045" max="12045" width="10.75" style="96" bestFit="1" customWidth="1"/>
    <col min="12046" max="12288" width="9.875" style="96"/>
    <col min="12289" max="12289" width="6.625" style="96" customWidth="1"/>
    <col min="12290" max="12290" width="25.375" style="96" customWidth="1"/>
    <col min="12291" max="12291" width="24" style="96" customWidth="1"/>
    <col min="12292" max="12292" width="23.875" style="96" customWidth="1"/>
    <col min="12293" max="12293" width="8" style="96" customWidth="1"/>
    <col min="12294" max="12295" width="9.875" style="96"/>
    <col min="12296" max="12296" width="15.875" style="96" customWidth="1"/>
    <col min="12297" max="12297" width="14.625" style="96" customWidth="1"/>
    <col min="12298" max="12298" width="19.25" style="96" customWidth="1"/>
    <col min="12299" max="12299" width="14.875" style="96" bestFit="1" customWidth="1"/>
    <col min="12300" max="12300" width="13.25" style="96" bestFit="1" customWidth="1"/>
    <col min="12301" max="12301" width="10.75" style="96" bestFit="1" customWidth="1"/>
    <col min="12302" max="12544" width="9.875" style="96"/>
    <col min="12545" max="12545" width="6.625" style="96" customWidth="1"/>
    <col min="12546" max="12546" width="25.375" style="96" customWidth="1"/>
    <col min="12547" max="12547" width="24" style="96" customWidth="1"/>
    <col min="12548" max="12548" width="23.875" style="96" customWidth="1"/>
    <col min="12549" max="12549" width="8" style="96" customWidth="1"/>
    <col min="12550" max="12551" width="9.875" style="96"/>
    <col min="12552" max="12552" width="15.875" style="96" customWidth="1"/>
    <col min="12553" max="12553" width="14.625" style="96" customWidth="1"/>
    <col min="12554" max="12554" width="19.25" style="96" customWidth="1"/>
    <col min="12555" max="12555" width="14.875" style="96" bestFit="1" customWidth="1"/>
    <col min="12556" max="12556" width="13.25" style="96" bestFit="1" customWidth="1"/>
    <col min="12557" max="12557" width="10.75" style="96" bestFit="1" customWidth="1"/>
    <col min="12558" max="12800" width="9.875" style="96"/>
    <col min="12801" max="12801" width="6.625" style="96" customWidth="1"/>
    <col min="12802" max="12802" width="25.375" style="96" customWidth="1"/>
    <col min="12803" max="12803" width="24" style="96" customWidth="1"/>
    <col min="12804" max="12804" width="23.875" style="96" customWidth="1"/>
    <col min="12805" max="12805" width="8" style="96" customWidth="1"/>
    <col min="12806" max="12807" width="9.875" style="96"/>
    <col min="12808" max="12808" width="15.875" style="96" customWidth="1"/>
    <col min="12809" max="12809" width="14.625" style="96" customWidth="1"/>
    <col min="12810" max="12810" width="19.25" style="96" customWidth="1"/>
    <col min="12811" max="12811" width="14.875" style="96" bestFit="1" customWidth="1"/>
    <col min="12812" max="12812" width="13.25" style="96" bestFit="1" customWidth="1"/>
    <col min="12813" max="12813" width="10.75" style="96" bestFit="1" customWidth="1"/>
    <col min="12814" max="13056" width="9.875" style="96"/>
    <col min="13057" max="13057" width="6.625" style="96" customWidth="1"/>
    <col min="13058" max="13058" width="25.375" style="96" customWidth="1"/>
    <col min="13059" max="13059" width="24" style="96" customWidth="1"/>
    <col min="13060" max="13060" width="23.875" style="96" customWidth="1"/>
    <col min="13061" max="13061" width="8" style="96" customWidth="1"/>
    <col min="13062" max="13063" width="9.875" style="96"/>
    <col min="13064" max="13064" width="15.875" style="96" customWidth="1"/>
    <col min="13065" max="13065" width="14.625" style="96" customWidth="1"/>
    <col min="13066" max="13066" width="19.25" style="96" customWidth="1"/>
    <col min="13067" max="13067" width="14.875" style="96" bestFit="1" customWidth="1"/>
    <col min="13068" max="13068" width="13.25" style="96" bestFit="1" customWidth="1"/>
    <col min="13069" max="13069" width="10.75" style="96" bestFit="1" customWidth="1"/>
    <col min="13070" max="13312" width="9.875" style="96"/>
    <col min="13313" max="13313" width="6.625" style="96" customWidth="1"/>
    <col min="13314" max="13314" width="25.375" style="96" customWidth="1"/>
    <col min="13315" max="13315" width="24" style="96" customWidth="1"/>
    <col min="13316" max="13316" width="23.875" style="96" customWidth="1"/>
    <col min="13317" max="13317" width="8" style="96" customWidth="1"/>
    <col min="13318" max="13319" width="9.875" style="96"/>
    <col min="13320" max="13320" width="15.875" style="96" customWidth="1"/>
    <col min="13321" max="13321" width="14.625" style="96" customWidth="1"/>
    <col min="13322" max="13322" width="19.25" style="96" customWidth="1"/>
    <col min="13323" max="13323" width="14.875" style="96" bestFit="1" customWidth="1"/>
    <col min="13324" max="13324" width="13.25" style="96" bestFit="1" customWidth="1"/>
    <col min="13325" max="13325" width="10.75" style="96" bestFit="1" customWidth="1"/>
    <col min="13326" max="13568" width="9.875" style="96"/>
    <col min="13569" max="13569" width="6.625" style="96" customWidth="1"/>
    <col min="13570" max="13570" width="25.375" style="96" customWidth="1"/>
    <col min="13571" max="13571" width="24" style="96" customWidth="1"/>
    <col min="13572" max="13572" width="23.875" style="96" customWidth="1"/>
    <col min="13573" max="13573" width="8" style="96" customWidth="1"/>
    <col min="13574" max="13575" width="9.875" style="96"/>
    <col min="13576" max="13576" width="15.875" style="96" customWidth="1"/>
    <col min="13577" max="13577" width="14.625" style="96" customWidth="1"/>
    <col min="13578" max="13578" width="19.25" style="96" customWidth="1"/>
    <col min="13579" max="13579" width="14.875" style="96" bestFit="1" customWidth="1"/>
    <col min="13580" max="13580" width="13.25" style="96" bestFit="1" customWidth="1"/>
    <col min="13581" max="13581" width="10.75" style="96" bestFit="1" customWidth="1"/>
    <col min="13582" max="13824" width="9.875" style="96"/>
    <col min="13825" max="13825" width="6.625" style="96" customWidth="1"/>
    <col min="13826" max="13826" width="25.375" style="96" customWidth="1"/>
    <col min="13827" max="13827" width="24" style="96" customWidth="1"/>
    <col min="13828" max="13828" width="23.875" style="96" customWidth="1"/>
    <col min="13829" max="13829" width="8" style="96" customWidth="1"/>
    <col min="13830" max="13831" width="9.875" style="96"/>
    <col min="13832" max="13832" width="15.875" style="96" customWidth="1"/>
    <col min="13833" max="13833" width="14.625" style="96" customWidth="1"/>
    <col min="13834" max="13834" width="19.25" style="96" customWidth="1"/>
    <col min="13835" max="13835" width="14.875" style="96" bestFit="1" customWidth="1"/>
    <col min="13836" max="13836" width="13.25" style="96" bestFit="1" customWidth="1"/>
    <col min="13837" max="13837" width="10.75" style="96" bestFit="1" customWidth="1"/>
    <col min="13838" max="14080" width="9.875" style="96"/>
    <col min="14081" max="14081" width="6.625" style="96" customWidth="1"/>
    <col min="14082" max="14082" width="25.375" style="96" customWidth="1"/>
    <col min="14083" max="14083" width="24" style="96" customWidth="1"/>
    <col min="14084" max="14084" width="23.875" style="96" customWidth="1"/>
    <col min="14085" max="14085" width="8" style="96" customWidth="1"/>
    <col min="14086" max="14087" width="9.875" style="96"/>
    <col min="14088" max="14088" width="15.875" style="96" customWidth="1"/>
    <col min="14089" max="14089" width="14.625" style="96" customWidth="1"/>
    <col min="14090" max="14090" width="19.25" style="96" customWidth="1"/>
    <col min="14091" max="14091" width="14.875" style="96" bestFit="1" customWidth="1"/>
    <col min="14092" max="14092" width="13.25" style="96" bestFit="1" customWidth="1"/>
    <col min="14093" max="14093" width="10.75" style="96" bestFit="1" customWidth="1"/>
    <col min="14094" max="14336" width="9.875" style="96"/>
    <col min="14337" max="14337" width="6.625" style="96" customWidth="1"/>
    <col min="14338" max="14338" width="25.375" style="96" customWidth="1"/>
    <col min="14339" max="14339" width="24" style="96" customWidth="1"/>
    <col min="14340" max="14340" width="23.875" style="96" customWidth="1"/>
    <col min="14341" max="14341" width="8" style="96" customWidth="1"/>
    <col min="14342" max="14343" width="9.875" style="96"/>
    <col min="14344" max="14344" width="15.875" style="96" customWidth="1"/>
    <col min="14345" max="14345" width="14.625" style="96" customWidth="1"/>
    <col min="14346" max="14346" width="19.25" style="96" customWidth="1"/>
    <col min="14347" max="14347" width="14.875" style="96" bestFit="1" customWidth="1"/>
    <col min="14348" max="14348" width="13.25" style="96" bestFit="1" customWidth="1"/>
    <col min="14349" max="14349" width="10.75" style="96" bestFit="1" customWidth="1"/>
    <col min="14350" max="14592" width="9.875" style="96"/>
    <col min="14593" max="14593" width="6.625" style="96" customWidth="1"/>
    <col min="14594" max="14594" width="25.375" style="96" customWidth="1"/>
    <col min="14595" max="14595" width="24" style="96" customWidth="1"/>
    <col min="14596" max="14596" width="23.875" style="96" customWidth="1"/>
    <col min="14597" max="14597" width="8" style="96" customWidth="1"/>
    <col min="14598" max="14599" width="9.875" style="96"/>
    <col min="14600" max="14600" width="15.875" style="96" customWidth="1"/>
    <col min="14601" max="14601" width="14.625" style="96" customWidth="1"/>
    <col min="14602" max="14602" width="19.25" style="96" customWidth="1"/>
    <col min="14603" max="14603" width="14.875" style="96" bestFit="1" customWidth="1"/>
    <col min="14604" max="14604" width="13.25" style="96" bestFit="1" customWidth="1"/>
    <col min="14605" max="14605" width="10.75" style="96" bestFit="1" customWidth="1"/>
    <col min="14606" max="14848" width="9.875" style="96"/>
    <col min="14849" max="14849" width="6.625" style="96" customWidth="1"/>
    <col min="14850" max="14850" width="25.375" style="96" customWidth="1"/>
    <col min="14851" max="14851" width="24" style="96" customWidth="1"/>
    <col min="14852" max="14852" width="23.875" style="96" customWidth="1"/>
    <col min="14853" max="14853" width="8" style="96" customWidth="1"/>
    <col min="14854" max="14855" width="9.875" style="96"/>
    <col min="14856" max="14856" width="15.875" style="96" customWidth="1"/>
    <col min="14857" max="14857" width="14.625" style="96" customWidth="1"/>
    <col min="14858" max="14858" width="19.25" style="96" customWidth="1"/>
    <col min="14859" max="14859" width="14.875" style="96" bestFit="1" customWidth="1"/>
    <col min="14860" max="14860" width="13.25" style="96" bestFit="1" customWidth="1"/>
    <col min="14861" max="14861" width="10.75" style="96" bestFit="1" customWidth="1"/>
    <col min="14862" max="15104" width="9.875" style="96"/>
    <col min="15105" max="15105" width="6.625" style="96" customWidth="1"/>
    <col min="15106" max="15106" width="25.375" style="96" customWidth="1"/>
    <col min="15107" max="15107" width="24" style="96" customWidth="1"/>
    <col min="15108" max="15108" width="23.875" style="96" customWidth="1"/>
    <col min="15109" max="15109" width="8" style="96" customWidth="1"/>
    <col min="15110" max="15111" width="9.875" style="96"/>
    <col min="15112" max="15112" width="15.875" style="96" customWidth="1"/>
    <col min="15113" max="15113" width="14.625" style="96" customWidth="1"/>
    <col min="15114" max="15114" width="19.25" style="96" customWidth="1"/>
    <col min="15115" max="15115" width="14.875" style="96" bestFit="1" customWidth="1"/>
    <col min="15116" max="15116" width="13.25" style="96" bestFit="1" customWidth="1"/>
    <col min="15117" max="15117" width="10.75" style="96" bestFit="1" customWidth="1"/>
    <col min="15118" max="15360" width="9.875" style="96"/>
    <col min="15361" max="15361" width="6.625" style="96" customWidth="1"/>
    <col min="15362" max="15362" width="25.375" style="96" customWidth="1"/>
    <col min="15363" max="15363" width="24" style="96" customWidth="1"/>
    <col min="15364" max="15364" width="23.875" style="96" customWidth="1"/>
    <col min="15365" max="15365" width="8" style="96" customWidth="1"/>
    <col min="15366" max="15367" width="9.875" style="96"/>
    <col min="15368" max="15368" width="15.875" style="96" customWidth="1"/>
    <col min="15369" max="15369" width="14.625" style="96" customWidth="1"/>
    <col min="15370" max="15370" width="19.25" style="96" customWidth="1"/>
    <col min="15371" max="15371" width="14.875" style="96" bestFit="1" customWidth="1"/>
    <col min="15372" max="15372" width="13.25" style="96" bestFit="1" customWidth="1"/>
    <col min="15373" max="15373" width="10.75" style="96" bestFit="1" customWidth="1"/>
    <col min="15374" max="15616" width="9.875" style="96"/>
    <col min="15617" max="15617" width="6.625" style="96" customWidth="1"/>
    <col min="15618" max="15618" width="25.375" style="96" customWidth="1"/>
    <col min="15619" max="15619" width="24" style="96" customWidth="1"/>
    <col min="15620" max="15620" width="23.875" style="96" customWidth="1"/>
    <col min="15621" max="15621" width="8" style="96" customWidth="1"/>
    <col min="15622" max="15623" width="9.875" style="96"/>
    <col min="15624" max="15624" width="15.875" style="96" customWidth="1"/>
    <col min="15625" max="15625" width="14.625" style="96" customWidth="1"/>
    <col min="15626" max="15626" width="19.25" style="96" customWidth="1"/>
    <col min="15627" max="15627" width="14.875" style="96" bestFit="1" customWidth="1"/>
    <col min="15628" max="15628" width="13.25" style="96" bestFit="1" customWidth="1"/>
    <col min="15629" max="15629" width="10.75" style="96" bestFit="1" customWidth="1"/>
    <col min="15630" max="15872" width="9.875" style="96"/>
    <col min="15873" max="15873" width="6.625" style="96" customWidth="1"/>
    <col min="15874" max="15874" width="25.375" style="96" customWidth="1"/>
    <col min="15875" max="15875" width="24" style="96" customWidth="1"/>
    <col min="15876" max="15876" width="23.875" style="96" customWidth="1"/>
    <col min="15877" max="15877" width="8" style="96" customWidth="1"/>
    <col min="15878" max="15879" width="9.875" style="96"/>
    <col min="15880" max="15880" width="15.875" style="96" customWidth="1"/>
    <col min="15881" max="15881" width="14.625" style="96" customWidth="1"/>
    <col min="15882" max="15882" width="19.25" style="96" customWidth="1"/>
    <col min="15883" max="15883" width="14.875" style="96" bestFit="1" customWidth="1"/>
    <col min="15884" max="15884" width="13.25" style="96" bestFit="1" customWidth="1"/>
    <col min="15885" max="15885" width="10.75" style="96" bestFit="1" customWidth="1"/>
    <col min="15886" max="16128" width="9.875" style="96"/>
    <col min="16129" max="16129" width="6.625" style="96" customWidth="1"/>
    <col min="16130" max="16130" width="25.375" style="96" customWidth="1"/>
    <col min="16131" max="16131" width="24" style="96" customWidth="1"/>
    <col min="16132" max="16132" width="23.875" style="96" customWidth="1"/>
    <col min="16133" max="16133" width="8" style="96" customWidth="1"/>
    <col min="16134" max="16135" width="9.875" style="96"/>
    <col min="16136" max="16136" width="15.875" style="96" customWidth="1"/>
    <col min="16137" max="16137" width="14.625" style="96" customWidth="1"/>
    <col min="16138" max="16138" width="19.25" style="96" customWidth="1"/>
    <col min="16139" max="16139" width="14.875" style="96" bestFit="1" customWidth="1"/>
    <col min="16140" max="16140" width="13.25" style="96" bestFit="1" customWidth="1"/>
    <col min="16141" max="16141" width="10.75" style="96" bestFit="1" customWidth="1"/>
    <col min="16142" max="16384" width="9.875" style="96"/>
  </cols>
  <sheetData>
    <row r="1" spans="1:13" ht="12.75" customHeight="1"/>
    <row r="2" spans="1:13" ht="29.25" customHeight="1">
      <c r="A2" s="220" t="s">
        <v>317</v>
      </c>
      <c r="B2" s="220"/>
      <c r="C2" s="220"/>
      <c r="D2" s="220"/>
      <c r="E2" s="220"/>
    </row>
    <row r="3" spans="1:13" ht="20.25" customHeight="1">
      <c r="A3" s="97"/>
      <c r="B3" s="97"/>
      <c r="C3" s="97"/>
      <c r="D3" s="97"/>
      <c r="E3" s="97"/>
    </row>
    <row r="4" spans="1:13" ht="25.5" customHeight="1" thickBot="1">
      <c r="A4" s="221" t="s">
        <v>588</v>
      </c>
      <c r="B4" s="221"/>
      <c r="C4" s="221"/>
      <c r="D4" s="222" t="s">
        <v>628</v>
      </c>
      <c r="E4" s="222"/>
    </row>
    <row r="5" spans="1:13" ht="28.5" customHeight="1">
      <c r="A5" s="98" t="s">
        <v>318</v>
      </c>
      <c r="B5" s="99" t="s">
        <v>319</v>
      </c>
      <c r="C5" s="99" t="s">
        <v>320</v>
      </c>
      <c r="D5" s="223" t="s">
        <v>321</v>
      </c>
      <c r="E5" s="224"/>
    </row>
    <row r="6" spans="1:13" ht="21.75" customHeight="1">
      <c r="A6" s="214" t="s">
        <v>322</v>
      </c>
      <c r="B6" s="100" t="s">
        <v>323</v>
      </c>
      <c r="C6" s="101">
        <f>총괄설계내역서!E4</f>
        <v>865332</v>
      </c>
      <c r="D6" s="102"/>
      <c r="E6" s="103"/>
    </row>
    <row r="7" spans="1:13" ht="21.75" customHeight="1">
      <c r="A7" s="214"/>
      <c r="B7" s="100" t="s">
        <v>324</v>
      </c>
      <c r="C7" s="101">
        <v>0</v>
      </c>
      <c r="D7" s="102"/>
      <c r="E7" s="103"/>
    </row>
    <row r="8" spans="1:13" ht="21.75" customHeight="1" thickBot="1">
      <c r="A8" s="215"/>
      <c r="B8" s="104" t="s">
        <v>325</v>
      </c>
      <c r="C8" s="105">
        <f>SUM(C6:C7)</f>
        <v>865332</v>
      </c>
      <c r="D8" s="106"/>
      <c r="E8" s="107"/>
    </row>
    <row r="9" spans="1:13" ht="21.75" customHeight="1">
      <c r="A9" s="218" t="s">
        <v>326</v>
      </c>
      <c r="B9" s="108" t="s">
        <v>327</v>
      </c>
      <c r="C9" s="109">
        <f>총괄설계내역서!F4</f>
        <v>34558622</v>
      </c>
      <c r="D9" s="110"/>
      <c r="E9" s="111"/>
      <c r="H9" s="112" t="s">
        <v>328</v>
      </c>
      <c r="J9" s="112"/>
    </row>
    <row r="10" spans="1:13" ht="21.75" customHeight="1">
      <c r="A10" s="214"/>
      <c r="B10" s="100" t="s">
        <v>329</v>
      </c>
      <c r="C10" s="101">
        <f>INT(C9*E10)</f>
        <v>6600696</v>
      </c>
      <c r="D10" s="102" t="s">
        <v>330</v>
      </c>
      <c r="E10" s="113">
        <v>0.191</v>
      </c>
      <c r="F10" s="96" t="s">
        <v>331</v>
      </c>
      <c r="H10" s="112">
        <f>C6+C9+C12</f>
        <v>36458198</v>
      </c>
      <c r="J10" s="114">
        <f>C8+C9+C12</f>
        <v>36458198</v>
      </c>
    </row>
    <row r="11" spans="1:13" ht="21.75" customHeight="1" thickBot="1">
      <c r="A11" s="219"/>
      <c r="B11" s="115" t="s">
        <v>332</v>
      </c>
      <c r="C11" s="116">
        <f>SUM(C9:C10)</f>
        <v>41159318</v>
      </c>
      <c r="D11" s="117"/>
      <c r="E11" s="118"/>
    </row>
    <row r="12" spans="1:13" ht="21.75" customHeight="1">
      <c r="A12" s="213" t="s">
        <v>333</v>
      </c>
      <c r="B12" s="119" t="s">
        <v>334</v>
      </c>
      <c r="C12" s="120">
        <f>총괄설계내역서!G4</f>
        <v>1034244</v>
      </c>
      <c r="D12" s="121"/>
      <c r="E12" s="122"/>
      <c r="M12" s="112"/>
    </row>
    <row r="13" spans="1:13" ht="21.75" customHeight="1">
      <c r="A13" s="214"/>
      <c r="B13" s="100" t="s">
        <v>335</v>
      </c>
      <c r="C13" s="101">
        <f xml:space="preserve"> ROUNDDOWN(C11*E13,0)</f>
        <v>1465271</v>
      </c>
      <c r="D13" s="102" t="s">
        <v>336</v>
      </c>
      <c r="E13" s="123">
        <v>3.56E-2</v>
      </c>
      <c r="F13" s="96" t="s">
        <v>337</v>
      </c>
      <c r="H13" s="112">
        <f>INT($C$8+$C$9)*0.0315*1.2</f>
        <v>1339025.4612</v>
      </c>
      <c r="I13" s="212" t="s">
        <v>338</v>
      </c>
      <c r="J13" s="114">
        <f>SUM(C8:C9)</f>
        <v>35423954</v>
      </c>
    </row>
    <row r="14" spans="1:13" ht="21.75" customHeight="1">
      <c r="A14" s="214"/>
      <c r="B14" s="100" t="s">
        <v>339</v>
      </c>
      <c r="C14" s="101">
        <f>ROUNDDOWN(C11*E14,0)</f>
        <v>415709</v>
      </c>
      <c r="D14" s="102" t="s">
        <v>336</v>
      </c>
      <c r="E14" s="123">
        <v>1.01E-2</v>
      </c>
      <c r="F14" s="96" t="s">
        <v>337</v>
      </c>
      <c r="H14" s="112">
        <f>INT($C$8+$C$9+($C$38/1.1))*0.0315</f>
        <v>1115854.551</v>
      </c>
      <c r="I14" s="212"/>
      <c r="J14" s="114"/>
    </row>
    <row r="15" spans="1:13" ht="21.75" customHeight="1">
      <c r="A15" s="214"/>
      <c r="B15" s="100" t="s">
        <v>340</v>
      </c>
      <c r="C15" s="101">
        <f>ROUNDDOWN(C11*E15,0)</f>
        <v>2469</v>
      </c>
      <c r="D15" s="102" t="s">
        <v>336</v>
      </c>
      <c r="E15" s="124">
        <v>6.0000000000000002E-5</v>
      </c>
      <c r="F15" s="96" t="s">
        <v>337</v>
      </c>
      <c r="H15" s="112"/>
      <c r="J15" s="114"/>
    </row>
    <row r="16" spans="1:13" ht="21.75" customHeight="1">
      <c r="A16" s="214"/>
      <c r="B16" s="100" t="s">
        <v>341</v>
      </c>
      <c r="C16" s="101">
        <f>ROUNDDOWN(C11*E16,0)</f>
        <v>37043</v>
      </c>
      <c r="D16" s="102" t="s">
        <v>336</v>
      </c>
      <c r="E16" s="123">
        <v>8.9999999999999998E-4</v>
      </c>
      <c r="F16" s="96" t="s">
        <v>337</v>
      </c>
      <c r="H16" s="112"/>
      <c r="J16" s="114"/>
    </row>
    <row r="17" spans="1:12" ht="21.75" customHeight="1">
      <c r="A17" s="214"/>
      <c r="B17" s="100" t="s">
        <v>342</v>
      </c>
      <c r="C17" s="101">
        <f>ROUNDDOWN(C9*E17,0)</f>
        <v>1242382</v>
      </c>
      <c r="D17" s="102" t="s">
        <v>343</v>
      </c>
      <c r="E17" s="124">
        <v>3.5950000000000003E-2</v>
      </c>
      <c r="F17" s="96" t="s">
        <v>344</v>
      </c>
    </row>
    <row r="18" spans="1:12" ht="21.75" customHeight="1">
      <c r="A18" s="214"/>
      <c r="B18" s="100" t="s">
        <v>345</v>
      </c>
      <c r="C18" s="101">
        <f>ROUNDDOWN(C9*E18,0)</f>
        <v>1641534</v>
      </c>
      <c r="D18" s="102" t="s">
        <v>343</v>
      </c>
      <c r="E18" s="123">
        <v>4.7500000000000001E-2</v>
      </c>
      <c r="F18" s="96" t="s">
        <v>344</v>
      </c>
    </row>
    <row r="19" spans="1:12" ht="21.75" customHeight="1">
      <c r="A19" s="214"/>
      <c r="B19" s="100" t="s">
        <v>346</v>
      </c>
      <c r="C19" s="101">
        <f>ROUNDDOWN((C17)*E19,0)</f>
        <v>163248</v>
      </c>
      <c r="D19" s="102" t="s">
        <v>347</v>
      </c>
      <c r="E19" s="123">
        <v>0.13139999999999999</v>
      </c>
      <c r="F19" s="96" t="s">
        <v>344</v>
      </c>
      <c r="H19" s="112">
        <f>((($C$8+$C$9)*0.0253)+3300000)*1.2</f>
        <v>5035471.2434399994</v>
      </c>
      <c r="I19" s="212" t="s">
        <v>348</v>
      </c>
      <c r="J19" s="114">
        <f>C8+C9+C38</f>
        <v>35423954</v>
      </c>
      <c r="L19" s="112">
        <f>C31+C32</f>
        <v>64316077</v>
      </c>
    </row>
    <row r="20" spans="1:12" ht="21.75" customHeight="1">
      <c r="A20" s="214"/>
      <c r="B20" s="100" t="s">
        <v>349</v>
      </c>
      <c r="C20" s="125">
        <f>H14</f>
        <v>1115854.551</v>
      </c>
      <c r="D20" s="126" t="s">
        <v>591</v>
      </c>
      <c r="E20" s="123">
        <v>3.15E-2</v>
      </c>
      <c r="F20" s="96" t="s">
        <v>350</v>
      </c>
      <c r="H20" s="112">
        <f>($C$8+$C$9+($C$38/1.1))*0.0253+3300000</f>
        <v>4196226.0362</v>
      </c>
      <c r="I20" s="212"/>
    </row>
    <row r="21" spans="1:12" ht="21.75" customHeight="1">
      <c r="A21" s="214"/>
      <c r="B21" s="127" t="s">
        <v>351</v>
      </c>
      <c r="C21" s="101">
        <f>ROUNDDOWN((C8+C9+C12)*E21,0)</f>
        <v>0</v>
      </c>
      <c r="D21" s="102" t="s">
        <v>352</v>
      </c>
      <c r="E21" s="124">
        <v>0</v>
      </c>
      <c r="F21" s="96" t="s">
        <v>353</v>
      </c>
    </row>
    <row r="22" spans="1:12" ht="21.75" customHeight="1">
      <c r="A22" s="214"/>
      <c r="B22" s="127" t="s">
        <v>354</v>
      </c>
      <c r="C22" s="101">
        <f>ROUNDDOWN((C8+C9+C12)*E22,0)</f>
        <v>247915</v>
      </c>
      <c r="D22" s="102" t="s">
        <v>352</v>
      </c>
      <c r="E22" s="123">
        <v>6.7999999999999996E-3</v>
      </c>
      <c r="F22" s="96" t="s">
        <v>589</v>
      </c>
    </row>
    <row r="23" spans="1:12" ht="21.75" customHeight="1">
      <c r="A23" s="214"/>
      <c r="B23" s="100" t="s">
        <v>355</v>
      </c>
      <c r="C23" s="101">
        <f>ROUNDDOWN((C8+C9+C12)*E23,0)</f>
        <v>291665</v>
      </c>
      <c r="D23" s="102" t="s">
        <v>352</v>
      </c>
      <c r="E23" s="123">
        <v>8.0000000000000002E-3</v>
      </c>
      <c r="F23" s="96" t="s">
        <v>590</v>
      </c>
      <c r="H23" s="112"/>
      <c r="I23" s="112"/>
      <c r="J23" s="114"/>
    </row>
    <row r="24" spans="1:12" ht="21.75" customHeight="1">
      <c r="A24" s="214"/>
      <c r="B24" s="100" t="s">
        <v>356</v>
      </c>
      <c r="C24" s="101">
        <f>ROUNDDOWN(C9*E24,0)</f>
        <v>0</v>
      </c>
      <c r="D24" s="102" t="s">
        <v>343</v>
      </c>
      <c r="E24" s="123">
        <v>0</v>
      </c>
      <c r="F24" s="96" t="s">
        <v>357</v>
      </c>
      <c r="I24" s="112"/>
    </row>
    <row r="25" spans="1:12" ht="21.75" customHeight="1">
      <c r="A25" s="214"/>
      <c r="B25" s="100" t="s">
        <v>358</v>
      </c>
      <c r="C25" s="101">
        <f>ROUNDDOWN((C8+C11)*E25,0)</f>
        <v>2311355</v>
      </c>
      <c r="D25" s="102" t="s">
        <v>359</v>
      </c>
      <c r="E25" s="123">
        <v>5.5E-2</v>
      </c>
      <c r="F25" s="96" t="s">
        <v>331</v>
      </c>
      <c r="I25" s="112"/>
      <c r="J25" s="112"/>
      <c r="K25" s="128"/>
      <c r="L25" s="128"/>
    </row>
    <row r="26" spans="1:12" ht="21.75" customHeight="1">
      <c r="A26" s="214"/>
      <c r="B26" s="100" t="s">
        <v>360</v>
      </c>
      <c r="C26" s="101">
        <f>총괄설계내역서!D6</f>
        <v>3758410</v>
      </c>
      <c r="D26" s="102"/>
      <c r="E26" s="123"/>
      <c r="I26" s="112"/>
      <c r="J26" s="112"/>
      <c r="K26" s="128"/>
      <c r="L26" s="128"/>
    </row>
    <row r="27" spans="1:12" ht="21.75" customHeight="1">
      <c r="A27" s="214"/>
      <c r="B27" s="100" t="s">
        <v>361</v>
      </c>
      <c r="C27" s="101">
        <f>총괄설계내역서!D7</f>
        <v>3800175</v>
      </c>
      <c r="D27" s="102"/>
      <c r="E27" s="123"/>
      <c r="I27" s="112"/>
      <c r="J27" s="112"/>
      <c r="K27" s="128"/>
      <c r="L27" s="128"/>
    </row>
    <row r="28" spans="1:12" ht="21.75" customHeight="1">
      <c r="A28" s="214"/>
      <c r="B28" s="100" t="s">
        <v>362</v>
      </c>
      <c r="C28" s="101"/>
      <c r="D28" s="102"/>
      <c r="E28" s="123"/>
      <c r="I28" s="112"/>
      <c r="J28" s="112"/>
      <c r="K28" s="128"/>
      <c r="L28" s="128"/>
    </row>
    <row r="29" spans="1:12" ht="21.75" customHeight="1">
      <c r="A29" s="215"/>
      <c r="B29" s="104" t="s">
        <v>363</v>
      </c>
      <c r="C29" s="101"/>
      <c r="D29" s="106"/>
      <c r="E29" s="129"/>
      <c r="I29" s="112"/>
      <c r="J29" s="112"/>
      <c r="K29" s="128"/>
      <c r="L29" s="128"/>
    </row>
    <row r="30" spans="1:12" ht="21.75" customHeight="1" thickBot="1">
      <c r="A30" s="215"/>
      <c r="B30" s="104" t="s">
        <v>325</v>
      </c>
      <c r="C30" s="105">
        <f>SUM(C12:C29)</f>
        <v>17527274.550999999</v>
      </c>
      <c r="D30" s="106"/>
      <c r="E30" s="107"/>
      <c r="H30" s="112"/>
      <c r="I30" s="130"/>
      <c r="L30" s="128"/>
    </row>
    <row r="31" spans="1:12" ht="21.75" customHeight="1">
      <c r="A31" s="216" t="s">
        <v>364</v>
      </c>
      <c r="B31" s="217"/>
      <c r="C31" s="109">
        <f>ROUNDDOWN(C8+C11+C30,0)</f>
        <v>59551924</v>
      </c>
      <c r="D31" s="110"/>
      <c r="E31" s="111"/>
      <c r="I31" s="112"/>
      <c r="J31" s="131"/>
      <c r="K31" s="112"/>
    </row>
    <row r="32" spans="1:12" ht="21.75" customHeight="1">
      <c r="A32" s="207" t="s">
        <v>365</v>
      </c>
      <c r="B32" s="208"/>
      <c r="C32" s="101">
        <f>ROUNDDOWN(C31*E32,0)</f>
        <v>4764153</v>
      </c>
      <c r="D32" s="102" t="s">
        <v>366</v>
      </c>
      <c r="E32" s="123">
        <v>0.08</v>
      </c>
      <c r="F32" s="96" t="s">
        <v>367</v>
      </c>
      <c r="H32" s="112"/>
      <c r="I32" s="132"/>
      <c r="K32" s="112"/>
      <c r="L32" s="112"/>
    </row>
    <row r="33" spans="1:17" ht="21.75" customHeight="1">
      <c r="A33" s="207" t="s">
        <v>368</v>
      </c>
      <c r="B33" s="208"/>
      <c r="C33" s="101">
        <f>ROUND((C11+C30+C32)*E33,0)</f>
        <v>9517612</v>
      </c>
      <c r="D33" s="102" t="s">
        <v>369</v>
      </c>
      <c r="E33" s="113">
        <v>0.15</v>
      </c>
      <c r="H33" s="112"/>
      <c r="I33" s="132"/>
    </row>
    <row r="34" spans="1:17" ht="21.75" customHeight="1">
      <c r="A34" s="207" t="s">
        <v>439</v>
      </c>
      <c r="B34" s="208"/>
      <c r="C34" s="101"/>
      <c r="D34" s="102"/>
      <c r="E34" s="113"/>
      <c r="H34" s="112"/>
      <c r="I34" s="132"/>
    </row>
    <row r="35" spans="1:17" ht="21.75" customHeight="1">
      <c r="A35" s="207" t="s">
        <v>370</v>
      </c>
      <c r="B35" s="208"/>
      <c r="C35" s="101">
        <f>ROUNDDOWN(SUM(C31:C34),-4)</f>
        <v>73830000</v>
      </c>
      <c r="D35" s="125" t="s">
        <v>371</v>
      </c>
      <c r="E35" s="133"/>
      <c r="H35" s="211"/>
      <c r="I35" s="211"/>
      <c r="K35" s="212"/>
      <c r="L35" s="212"/>
      <c r="M35" s="212"/>
      <c r="N35" s="212"/>
      <c r="O35" s="212"/>
      <c r="P35" s="212"/>
      <c r="Q35" s="212"/>
    </row>
    <row r="36" spans="1:17" ht="21.75" customHeight="1">
      <c r="A36" s="207" t="s">
        <v>372</v>
      </c>
      <c r="B36" s="208"/>
      <c r="C36" s="101">
        <f>(C35*0.1)</f>
        <v>7383000</v>
      </c>
      <c r="D36" s="102"/>
      <c r="E36" s="103"/>
      <c r="H36" s="112"/>
      <c r="J36" s="132"/>
      <c r="K36" s="212"/>
      <c r="L36" s="212"/>
      <c r="M36" s="212"/>
    </row>
    <row r="37" spans="1:17" ht="21.75" customHeight="1">
      <c r="A37" s="207" t="s">
        <v>373</v>
      </c>
      <c r="B37" s="208"/>
      <c r="C37" s="101">
        <f>SUM(C35:C36)</f>
        <v>81213000</v>
      </c>
      <c r="D37" s="125"/>
      <c r="E37" s="103"/>
      <c r="H37" s="112"/>
    </row>
    <row r="38" spans="1:17" ht="21.75" customHeight="1">
      <c r="A38" s="207" t="s">
        <v>374</v>
      </c>
      <c r="B38" s="208"/>
      <c r="C38" s="101">
        <f>ROUNDUP(0,-3)</f>
        <v>0</v>
      </c>
      <c r="D38" s="102"/>
      <c r="E38" s="103"/>
      <c r="H38" s="112"/>
    </row>
    <row r="39" spans="1:17" ht="21.75" customHeight="1">
      <c r="A39" s="207" t="s">
        <v>375</v>
      </c>
      <c r="B39" s="208"/>
      <c r="C39" s="101">
        <f>ROUNDUP(0,-3)</f>
        <v>0</v>
      </c>
      <c r="D39" s="102"/>
      <c r="E39" s="103"/>
      <c r="H39" s="112"/>
    </row>
    <row r="40" spans="1:17" ht="21.75" customHeight="1" thickBot="1">
      <c r="A40" s="209" t="s">
        <v>376</v>
      </c>
      <c r="B40" s="210"/>
      <c r="C40" s="116">
        <f>SUM(C37:C39)</f>
        <v>81213000</v>
      </c>
      <c r="D40" s="134"/>
      <c r="E40" s="118"/>
      <c r="H40" s="112"/>
    </row>
    <row r="41" spans="1:17" ht="18" customHeight="1">
      <c r="H41" s="112"/>
    </row>
    <row r="42" spans="1:17" ht="18" customHeight="1">
      <c r="C42" s="112"/>
      <c r="H42" s="135"/>
    </row>
    <row r="43" spans="1:17" ht="18" customHeight="1">
      <c r="C43" s="112"/>
    </row>
    <row r="44" spans="1:17" ht="18" customHeight="1">
      <c r="C44" s="112"/>
    </row>
    <row r="45" spans="1:17" ht="18" customHeight="1">
      <c r="C45" s="112"/>
    </row>
    <row r="46" spans="1:17" ht="18" customHeight="1"/>
    <row r="47" spans="1:17" ht="18" customHeight="1"/>
  </sheetData>
  <mergeCells count="22">
    <mergeCell ref="A9:A11"/>
    <mergeCell ref="A2:E2"/>
    <mergeCell ref="A4:C4"/>
    <mergeCell ref="D4:E4"/>
    <mergeCell ref="D5:E5"/>
    <mergeCell ref="A6:A8"/>
    <mergeCell ref="K35:Q35"/>
    <mergeCell ref="A36:B36"/>
    <mergeCell ref="K36:M36"/>
    <mergeCell ref="A37:B37"/>
    <mergeCell ref="A12:A30"/>
    <mergeCell ref="I13:I14"/>
    <mergeCell ref="I19:I20"/>
    <mergeCell ref="A31:B31"/>
    <mergeCell ref="A32:B32"/>
    <mergeCell ref="A33:B33"/>
    <mergeCell ref="A34:B34"/>
    <mergeCell ref="A38:B38"/>
    <mergeCell ref="A39:B39"/>
    <mergeCell ref="A40:B40"/>
    <mergeCell ref="A35:B35"/>
    <mergeCell ref="H35:I35"/>
  </mergeCells>
  <phoneticPr fontId="17" type="noConversion"/>
  <pageMargins left="0.52" right="0.51" top="0.75" bottom="0.4" header="0.5" footer="0.26"/>
  <pageSetup paperSize="9" scale="84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3"/>
  <sheetViews>
    <sheetView view="pageBreakPreview" zoomScale="60" zoomScaleNormal="100" workbookViewId="0">
      <pane ySplit="3" topLeftCell="A4" activePane="bottomLeft" state="frozenSplit"/>
      <selection activeCell="AJ6" sqref="AJ6"/>
      <selection pane="bottomLeft" activeCell="AJ6" sqref="AJ6"/>
    </sheetView>
  </sheetViews>
  <sheetFormatPr defaultColWidth="9.125" defaultRowHeight="16.5"/>
  <cols>
    <col min="1" max="1" width="10" style="4" customWidth="1"/>
    <col min="2" max="2" width="26.5" style="4" customWidth="1"/>
    <col min="3" max="3" width="22.75" style="4" customWidth="1"/>
    <col min="4" max="7" width="17.5" style="4" customWidth="1"/>
    <col min="8" max="8" width="9.125" style="14" hidden="1" customWidth="1"/>
    <col min="9" max="12" width="2.125" style="4" customWidth="1"/>
    <col min="13" max="16" width="4" style="4" customWidth="1"/>
    <col min="17" max="17" width="9.125" style="16" customWidth="1"/>
    <col min="18" max="16384" width="9.125" style="4"/>
  </cols>
  <sheetData>
    <row r="1" spans="1:17" ht="24.95" customHeight="1">
      <c r="A1" s="228" t="s">
        <v>108</v>
      </c>
      <c r="B1" s="229"/>
      <c r="C1" s="229"/>
      <c r="D1" s="229"/>
      <c r="E1" s="229"/>
      <c r="F1" s="229"/>
      <c r="G1" s="229"/>
      <c r="H1" s="17" t="s">
        <v>23</v>
      </c>
      <c r="Q1" s="17" t="s">
        <v>23</v>
      </c>
    </row>
    <row r="2" spans="1:17" ht="24" customHeight="1">
      <c r="A2" s="1" t="s">
        <v>440</v>
      </c>
      <c r="H2" s="18" t="str">
        <f ca="1">MID(CELL("filename",$A$1),FIND("]",CELL("filename",$A$1))+1,LEN(CELL("filename",$A$1)))</f>
        <v>총괄설계내역서</v>
      </c>
    </row>
    <row r="3" spans="1:17" ht="24" customHeight="1">
      <c r="A3" s="6" t="s">
        <v>83</v>
      </c>
      <c r="B3" s="6" t="s">
        <v>2</v>
      </c>
      <c r="C3" s="6" t="s">
        <v>3</v>
      </c>
      <c r="D3" s="6" t="s">
        <v>5</v>
      </c>
      <c r="E3" s="6" t="s">
        <v>6</v>
      </c>
      <c r="F3" s="6" t="s">
        <v>7</v>
      </c>
      <c r="G3" s="12" t="s">
        <v>8</v>
      </c>
      <c r="H3" s="15" t="s">
        <v>120</v>
      </c>
      <c r="I3" s="230" t="s">
        <v>126</v>
      </c>
      <c r="J3" s="229"/>
      <c r="K3" s="229"/>
      <c r="L3" s="229"/>
      <c r="M3" s="229"/>
      <c r="N3" s="229"/>
      <c r="O3" s="229"/>
      <c r="P3" s="229"/>
      <c r="Q3" s="2" t="str">
        <f>HYPERLINK("#'〓 목 차 〓'!B2","목차 →")</f>
        <v>목차 →</v>
      </c>
    </row>
    <row r="4" spans="1:17" ht="24" customHeight="1">
      <c r="A4" s="8" t="s">
        <v>89</v>
      </c>
      <c r="B4" s="8" t="s">
        <v>90</v>
      </c>
      <c r="C4" s="8"/>
      <c r="D4" s="39">
        <f>설계내역서!G5</f>
        <v>36458198</v>
      </c>
      <c r="E4" s="50">
        <f>설계내역서!I5</f>
        <v>865332</v>
      </c>
      <c r="F4" s="45">
        <f>설계내역서!K5</f>
        <v>34558622</v>
      </c>
      <c r="G4" s="39">
        <f>설계내역서!M5</f>
        <v>1034244</v>
      </c>
      <c r="Q4" s="2" t="str">
        <f ca="1">HYPERLINK("#"&amp;설계내역서!P2&amp;"!A"&amp;ROW(설계내역서!A5),"내역 →")</f>
        <v>내역 →</v>
      </c>
    </row>
    <row r="5" spans="1:17" ht="24" customHeight="1">
      <c r="A5" s="8" t="s">
        <v>93</v>
      </c>
      <c r="B5" s="8" t="s">
        <v>377</v>
      </c>
      <c r="C5" s="8"/>
      <c r="D5" s="39">
        <f>설계내역서!G6</f>
        <v>36458198</v>
      </c>
      <c r="E5" s="50">
        <f>설계내역서!I6</f>
        <v>865332</v>
      </c>
      <c r="F5" s="45">
        <f>설계내역서!K6</f>
        <v>34558622</v>
      </c>
      <c r="G5" s="39">
        <f>설계내역서!M6</f>
        <v>1034244</v>
      </c>
      <c r="Q5" s="2" t="str">
        <f ca="1">HYPERLINK("#"&amp;설계내역서!P2&amp;"!A"&amp;ROW(설계내역서!A6),"내역 →")</f>
        <v>내역 →</v>
      </c>
    </row>
    <row r="6" spans="1:17" ht="24" customHeight="1">
      <c r="A6" s="8" t="s">
        <v>89</v>
      </c>
      <c r="B6" s="8" t="s">
        <v>94</v>
      </c>
      <c r="C6" s="8"/>
      <c r="D6" s="39">
        <f>설계내역서!G25</f>
        <v>3758410</v>
      </c>
      <c r="E6" s="50">
        <f>설계내역서!I25</f>
        <v>1551900</v>
      </c>
      <c r="F6" s="45">
        <f>설계내역서!K25</f>
        <v>2206510</v>
      </c>
      <c r="G6" s="39">
        <f>설계내역서!M25</f>
        <v>0</v>
      </c>
      <c r="Q6" s="2" t="str">
        <f ca="1">HYPERLINK("#"&amp;설계내역서!P2&amp;"!A"&amp;ROW(설계내역서!A25),"내역 →")</f>
        <v>내역 →</v>
      </c>
    </row>
    <row r="7" spans="1:17" ht="24" customHeight="1">
      <c r="A7" s="8" t="s">
        <v>89</v>
      </c>
      <c r="B7" s="8" t="s">
        <v>441</v>
      </c>
      <c r="C7" s="8"/>
      <c r="D7" s="39">
        <f>설계내역서!G34</f>
        <v>3800175</v>
      </c>
      <c r="E7" s="50">
        <f>설계내역서!I34</f>
        <v>0</v>
      </c>
      <c r="F7" s="45">
        <f>설계내역서!K34</f>
        <v>0</v>
      </c>
      <c r="G7" s="39">
        <f>설계내역서!M34</f>
        <v>3800175</v>
      </c>
      <c r="Q7" s="2" t="str">
        <f ca="1">HYPERLINK("#"&amp;설계내역서!P2&amp;"!A"&amp;ROW(설계내역서!A34),"내역 →")</f>
        <v>내역 →</v>
      </c>
    </row>
    <row r="8" spans="1:17" ht="24" customHeight="1">
      <c r="A8" s="8"/>
      <c r="B8" s="8"/>
      <c r="C8" s="8"/>
      <c r="D8" s="39"/>
      <c r="E8" s="50"/>
      <c r="F8" s="45"/>
      <c r="G8" s="39"/>
      <c r="Q8" s="2" t="str">
        <f ca="1">HYPERLINK("#"&amp;설계내역서!P2&amp;"!A"&amp;ROW(설계내역서!A45),"내역 →")</f>
        <v>내역 →</v>
      </c>
    </row>
    <row r="9" spans="1:17" ht="24" customHeight="1">
      <c r="A9" s="8"/>
      <c r="B9" s="8"/>
      <c r="C9" s="8"/>
      <c r="D9" s="39"/>
      <c r="E9" s="225"/>
      <c r="F9" s="226"/>
      <c r="G9" s="227"/>
      <c r="H9" s="15" t="s">
        <v>121</v>
      </c>
      <c r="I9" s="51">
        <v>0</v>
      </c>
      <c r="M9" s="51">
        <v>0</v>
      </c>
      <c r="N9" s="51">
        <v>0</v>
      </c>
      <c r="O9" s="51">
        <v>0</v>
      </c>
      <c r="P9" s="51">
        <v>0</v>
      </c>
    </row>
    <row r="10" spans="1:17" ht="24" customHeight="1">
      <c r="A10" s="8"/>
      <c r="B10" s="8"/>
      <c r="C10" s="8"/>
      <c r="D10" s="39"/>
      <c r="E10" s="225"/>
      <c r="F10" s="226"/>
      <c r="G10" s="227"/>
      <c r="H10" s="15" t="s">
        <v>122</v>
      </c>
      <c r="I10" s="51">
        <v>0</v>
      </c>
      <c r="J10" s="41">
        <f>D10</f>
        <v>0</v>
      </c>
      <c r="L10" s="41">
        <f>D10</f>
        <v>0</v>
      </c>
      <c r="M10" s="51">
        <v>0</v>
      </c>
      <c r="N10" s="51">
        <v>0</v>
      </c>
      <c r="O10" s="51">
        <v>0</v>
      </c>
      <c r="P10" s="51">
        <v>0</v>
      </c>
    </row>
    <row r="11" spans="1:17" ht="24" customHeight="1">
      <c r="A11" s="8"/>
      <c r="B11" s="8"/>
      <c r="C11" s="8"/>
      <c r="D11" s="39"/>
      <c r="E11" s="225"/>
      <c r="F11" s="226"/>
      <c r="G11" s="227"/>
      <c r="H11" s="15" t="s">
        <v>123</v>
      </c>
      <c r="I11" s="51">
        <v>0</v>
      </c>
      <c r="J11" s="41">
        <f>(J10)</f>
        <v>0</v>
      </c>
      <c r="L11" s="41">
        <f>(L10)</f>
        <v>0</v>
      </c>
      <c r="M11" s="51">
        <v>0</v>
      </c>
      <c r="N11" s="51">
        <v>0</v>
      </c>
      <c r="O11" s="51">
        <v>0</v>
      </c>
      <c r="P11" s="51">
        <v>0</v>
      </c>
    </row>
    <row r="12" spans="1:17" ht="24" customHeight="1">
      <c r="A12" s="8"/>
      <c r="B12" s="8"/>
      <c r="C12" s="8"/>
      <c r="D12" s="39"/>
      <c r="E12" s="231"/>
      <c r="F12" s="226"/>
      <c r="G12" s="227"/>
      <c r="H12" s="15" t="s">
        <v>124</v>
      </c>
      <c r="I12" s="52">
        <v>0</v>
      </c>
      <c r="J12" s="41">
        <f>ROUNDDOWN((J11)*M12/100,0)+I12</f>
        <v>0</v>
      </c>
      <c r="L12" s="41">
        <f>ROUNDDOWN((L11)*M12/100,0)+I12</f>
        <v>0</v>
      </c>
      <c r="M12" s="52">
        <v>10</v>
      </c>
      <c r="N12" s="51">
        <v>0</v>
      </c>
      <c r="O12" s="51">
        <v>0</v>
      </c>
      <c r="P12" s="51">
        <v>0</v>
      </c>
    </row>
    <row r="13" spans="1:17" ht="24" customHeight="1">
      <c r="A13" s="8"/>
      <c r="B13" s="8"/>
      <c r="C13" s="8"/>
      <c r="D13" s="39"/>
      <c r="E13" s="225"/>
      <c r="F13" s="226"/>
      <c r="G13" s="227"/>
      <c r="H13" s="15" t="s">
        <v>125</v>
      </c>
      <c r="I13" s="51">
        <v>0</v>
      </c>
      <c r="J13" s="41">
        <f>(J11+J12)</f>
        <v>0</v>
      </c>
      <c r="L13" s="41">
        <f>(L11+L12)</f>
        <v>0</v>
      </c>
      <c r="M13" s="51">
        <v>0</v>
      </c>
      <c r="N13" s="51">
        <v>0</v>
      </c>
      <c r="O13" s="51">
        <v>0</v>
      </c>
      <c r="P13" s="51">
        <v>0</v>
      </c>
    </row>
  </sheetData>
  <mergeCells count="7">
    <mergeCell ref="E13:G13"/>
    <mergeCell ref="A1:G1"/>
    <mergeCell ref="I3:P3"/>
    <mergeCell ref="E9:G9"/>
    <mergeCell ref="E10:G10"/>
    <mergeCell ref="E11:G11"/>
    <mergeCell ref="E12:G12"/>
  </mergeCells>
  <phoneticPr fontId="17" type="noConversion"/>
  <hyperlinks>
    <hyperlink ref="H1" r:id="rId1" tooltip="설계예산시스템(STmate w26.05)으로 작성 하였으며,_x000a_엑셀 인쇄품질 600 dpi에 최적화 되어 있습니다._x000a_경영정보(주) http://www.stma.co.kr_x000a_Tel) 070-4350-0040_x000a_Fax) 0505-300-3948"/>
    <hyperlink ref="Q1" r:id="rId2" tooltip="설계예산시스템(STmate w26.05)으로 작성 하였으며,_x000a_엑셀 인쇄품질 600 dpi에 최적화 되어 있습니다._x000a_경영정보(주) http://www.stma.co.kr_x000a_Tel) 070-4350-0040_x000a_Fax) 0505-300-3948"/>
  </hyperlinks>
  <printOptions horizontalCentered="1"/>
  <pageMargins left="0.78740157480314965" right="0.78740157480314965" top="0.59055118110236215" bottom="0.55118110236220474" header="0" footer="0.35433070866141736"/>
  <pageSetup paperSize="9" scale="91" fitToWidth="0" fitToHeight="0" orientation="landscape" r:id="rId3"/>
  <headerFooter alignWithMargins="0">
    <oddFooter xml:space="preserve">&amp;C&amp;"바탕체,"&amp;9 - &amp;P -&amp;R&amp;"바탕체,"&amp;9 </oddFooter>
  </headerFooter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45"/>
  <sheetViews>
    <sheetView view="pageBreakPreview" zoomScale="60" zoomScaleNormal="100" workbookViewId="0">
      <pane ySplit="4" topLeftCell="A5" activePane="bottomLeft" state="frozenSplit"/>
      <selection activeCell="N20" sqref="N20"/>
      <selection pane="bottomLeft" activeCell="AJ6" sqref="AJ6"/>
    </sheetView>
  </sheetViews>
  <sheetFormatPr defaultColWidth="9.125" defaultRowHeight="16.5"/>
  <cols>
    <col min="1" max="1" width="10" style="4" customWidth="1"/>
    <col min="2" max="3" width="24.25" style="4" customWidth="1"/>
    <col min="4" max="4" width="10" style="4" customWidth="1"/>
    <col min="5" max="5" width="5.5" style="4" customWidth="1"/>
    <col min="6" max="6" width="10" style="4" customWidth="1"/>
    <col min="7" max="7" width="11.5" style="4" customWidth="1"/>
    <col min="8" max="8" width="10" style="4" customWidth="1"/>
    <col min="9" max="9" width="11.5" style="4" customWidth="1"/>
    <col min="10" max="10" width="10" style="4" customWidth="1"/>
    <col min="11" max="11" width="11.5" style="4" customWidth="1"/>
    <col min="12" max="12" width="10" style="4" customWidth="1"/>
    <col min="13" max="13" width="11.5" style="4" customWidth="1"/>
    <col min="14" max="15" width="10" style="4" customWidth="1"/>
    <col min="16" max="16" width="9.125" style="14" hidden="1" customWidth="1"/>
    <col min="17" max="29" width="2.125" style="4" customWidth="1"/>
    <col min="30" max="30" width="9.125" style="16" customWidth="1"/>
    <col min="31" max="16384" width="9.125" style="4"/>
  </cols>
  <sheetData>
    <row r="1" spans="1:30" ht="24.95" customHeight="1">
      <c r="A1" s="228" t="s">
        <v>82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3" t="s">
        <v>23</v>
      </c>
      <c r="AD1" s="17" t="s">
        <v>23</v>
      </c>
    </row>
    <row r="2" spans="1:30" ht="32.450000000000003" customHeight="1">
      <c r="A2" s="1" t="s">
        <v>440</v>
      </c>
      <c r="P2" s="18" t="str">
        <f ca="1">MID(CELL("filename",$A$1),FIND("]",CELL("filename",$A$1))+1,LEN(CELL("filename",$A$1)))</f>
        <v>설계내역서</v>
      </c>
    </row>
    <row r="3" spans="1:30" ht="32.450000000000003" customHeight="1">
      <c r="A3" s="232" t="s">
        <v>83</v>
      </c>
      <c r="B3" s="232" t="s">
        <v>2</v>
      </c>
      <c r="C3" s="232" t="s">
        <v>3</v>
      </c>
      <c r="D3" s="232" t="s">
        <v>84</v>
      </c>
      <c r="E3" s="232" t="s">
        <v>4</v>
      </c>
      <c r="F3" s="234" t="s">
        <v>5</v>
      </c>
      <c r="G3" s="233"/>
      <c r="H3" s="234" t="s">
        <v>6</v>
      </c>
      <c r="I3" s="233"/>
      <c r="J3" s="234" t="s">
        <v>7</v>
      </c>
      <c r="K3" s="233"/>
      <c r="L3" s="234" t="s">
        <v>8</v>
      </c>
      <c r="M3" s="233"/>
      <c r="N3" s="232" t="s">
        <v>86</v>
      </c>
      <c r="O3" s="234" t="s">
        <v>9</v>
      </c>
    </row>
    <row r="4" spans="1:30" ht="32.450000000000003" customHeight="1">
      <c r="A4" s="233"/>
      <c r="B4" s="233"/>
      <c r="C4" s="233"/>
      <c r="D4" s="233"/>
      <c r="E4" s="233"/>
      <c r="F4" s="7" t="s">
        <v>31</v>
      </c>
      <c r="G4" s="7" t="s">
        <v>85</v>
      </c>
      <c r="H4" s="7" t="s">
        <v>31</v>
      </c>
      <c r="I4" s="7" t="s">
        <v>85</v>
      </c>
      <c r="J4" s="7" t="s">
        <v>31</v>
      </c>
      <c r="K4" s="7" t="s">
        <v>85</v>
      </c>
      <c r="L4" s="7" t="s">
        <v>31</v>
      </c>
      <c r="M4" s="7" t="s">
        <v>85</v>
      </c>
      <c r="N4" s="233"/>
      <c r="O4" s="235"/>
      <c r="AD4" s="2" t="str">
        <f>HYPERLINK("#'〓 목 차 〓'!B2","목차 →")</f>
        <v>목차 →</v>
      </c>
    </row>
    <row r="5" spans="1:30" ht="32.450000000000003" customHeight="1">
      <c r="A5" s="29" t="s">
        <v>89</v>
      </c>
      <c r="B5" s="29" t="s">
        <v>90</v>
      </c>
      <c r="C5" s="30"/>
      <c r="D5" s="32"/>
      <c r="E5" s="20"/>
      <c r="F5" s="35">
        <v>0</v>
      </c>
      <c r="G5" s="38">
        <f>SUMIF(R6:R17,Q5,G6:G17)</f>
        <v>36458198</v>
      </c>
      <c r="H5" s="10">
        <v>0</v>
      </c>
      <c r="I5" s="45">
        <f>SUMIF(R6:R17,Q5,I6:I17)</f>
        <v>865332</v>
      </c>
      <c r="J5" s="11">
        <v>0</v>
      </c>
      <c r="K5" s="45">
        <f>SUMIF(R6:R17,Q5,K6:K17)</f>
        <v>34558622</v>
      </c>
      <c r="L5" s="11">
        <v>0</v>
      </c>
      <c r="M5" s="45">
        <f>SUMIF(R6:R17,Q5,M6:M17)</f>
        <v>1034244</v>
      </c>
      <c r="N5" s="8"/>
      <c r="O5" s="31"/>
      <c r="P5" s="15" t="str">
        <f>"_x0007_`COD|E3_x0005_`QTY1|1_x0005_`EXI|0_x0005_`ITT|0_x0005_`END|"&amp;ROW(M18)&amp;"_x0005_`"</f>
        <v>_x0007_`COD|E3_x0005_`QTY1|1_x0005_`EXI|0_x0005_`ITT|0_x0005_`END|18_x0005_`</v>
      </c>
      <c r="Q5" s="5" t="s">
        <v>92</v>
      </c>
      <c r="R5" s="5" t="s">
        <v>88</v>
      </c>
    </row>
    <row r="6" spans="1:30" ht="32.450000000000003" customHeight="1">
      <c r="A6" s="29" t="s">
        <v>93</v>
      </c>
      <c r="B6" s="29" t="s">
        <v>377</v>
      </c>
      <c r="C6" s="30"/>
      <c r="D6" s="32"/>
      <c r="E6" s="20"/>
      <c r="F6" s="35">
        <v>0</v>
      </c>
      <c r="G6" s="38">
        <f>SUMIF(R7:R17,Q6,G7:G17)</f>
        <v>36458198</v>
      </c>
      <c r="H6" s="10">
        <v>0</v>
      </c>
      <c r="I6" s="45">
        <f>SUMIF(R7:R17,Q6,I7:I17)</f>
        <v>865332</v>
      </c>
      <c r="J6" s="11">
        <v>0</v>
      </c>
      <c r="K6" s="45">
        <f>SUMIF(R7:R17,Q6,K7:K17)</f>
        <v>34558622</v>
      </c>
      <c r="L6" s="11">
        <v>0</v>
      </c>
      <c r="M6" s="45">
        <f>SUMIF(R7:R17,Q6,M7:M17)</f>
        <v>1034244</v>
      </c>
      <c r="N6" s="8"/>
      <c r="O6" s="31"/>
      <c r="P6" s="15" t="str">
        <f>"_x0007_`COD|E2_x0005_`QTY1|1_x0005_`EXI|0_x0005_`ITT|0_x0005_`END|"&amp;ROW(M18)&amp;"_x0005_`"</f>
        <v>_x0007_`COD|E2_x0005_`QTY1|1_x0005_`EXI|0_x0005_`ITT|0_x0005_`END|18_x0005_`</v>
      </c>
      <c r="Q6" s="5" t="s">
        <v>95</v>
      </c>
      <c r="R6" s="5" t="s">
        <v>92</v>
      </c>
    </row>
    <row r="7" spans="1:30" ht="32.450000000000003" customHeight="1">
      <c r="A7" s="8" t="s">
        <v>96</v>
      </c>
      <c r="B7" s="8" t="s">
        <v>383</v>
      </c>
      <c r="C7" s="31"/>
      <c r="D7" s="32"/>
      <c r="E7" s="20"/>
      <c r="F7" s="35">
        <v>0</v>
      </c>
      <c r="G7" s="38">
        <f>SUMIF(R8:R8,Q7,G8:G8)</f>
        <v>4478446</v>
      </c>
      <c r="H7" s="10">
        <v>0</v>
      </c>
      <c r="I7" s="45">
        <f>SUMIF(R8:R8,Q7,I8:I8)</f>
        <v>0</v>
      </c>
      <c r="J7" s="11">
        <v>0</v>
      </c>
      <c r="K7" s="45">
        <f>SUMIF(R8:R8,Q7,K8:K8)</f>
        <v>4478446</v>
      </c>
      <c r="L7" s="11">
        <v>0</v>
      </c>
      <c r="M7" s="45">
        <f>SUMIF(R8:R8,Q7,M8:M8)</f>
        <v>0</v>
      </c>
      <c r="N7" s="8"/>
      <c r="O7" s="31"/>
      <c r="P7" s="15" t="str">
        <f>"_x0007_`COD|E1_x0005_`QTY1|1_x0005_`EXI|0_x0005_`ITT|0_x0005_`END|"&amp;ROW(M9)&amp;"_x0005_`"</f>
        <v>_x0007_`COD|E1_x0005_`QTY1|1_x0005_`EXI|0_x0005_`ITT|0_x0005_`END|9_x0005_`</v>
      </c>
      <c r="Q7" s="5" t="s">
        <v>97</v>
      </c>
      <c r="R7" s="5" t="s">
        <v>95</v>
      </c>
    </row>
    <row r="8" spans="1:30" ht="32.450000000000003" customHeight="1">
      <c r="A8" s="8"/>
      <c r="B8" s="8" t="s">
        <v>442</v>
      </c>
      <c r="C8" s="31" t="s">
        <v>443</v>
      </c>
      <c r="D8" s="33">
        <v>62</v>
      </c>
      <c r="E8" s="20" t="s">
        <v>379</v>
      </c>
      <c r="F8" s="36">
        <f>H8+J8+L8</f>
        <v>72233</v>
      </c>
      <c r="G8" s="39">
        <f>I8+K8+M8</f>
        <v>4478446</v>
      </c>
      <c r="H8" s="42">
        <f>IF(D8=0,0,단가산출근거목록표!F4)</f>
        <v>0</v>
      </c>
      <c r="I8" s="10">
        <f>ROUNDDOWN(H8*D8,0)</f>
        <v>0</v>
      </c>
      <c r="J8" s="46">
        <f>IF(D8=0,0,단가산출근거목록표!G4)</f>
        <v>72233</v>
      </c>
      <c r="K8" s="10">
        <f>ROUNDDOWN(J8*D8,0)</f>
        <v>4478446</v>
      </c>
      <c r="L8" s="48">
        <f>IF(D8=0,0,단가산출근거목록표!H4)</f>
        <v>0</v>
      </c>
      <c r="M8" s="11">
        <f>ROUNDDOWN(L8*D8,0)</f>
        <v>0</v>
      </c>
      <c r="N8" s="8"/>
      <c r="O8" s="31" t="s">
        <v>98</v>
      </c>
      <c r="P8" s="15" t="s">
        <v>444</v>
      </c>
      <c r="Q8" s="5" t="s">
        <v>445</v>
      </c>
      <c r="R8" s="5" t="s">
        <v>97</v>
      </c>
      <c r="AD8" s="2" t="str">
        <f ca="1">HYPERLINK("#"&amp;단가산출근거목록표!J2&amp;"!A"&amp;ROW(단가산출근거목록표!A4),"D00001 →")</f>
        <v>D00001 →</v>
      </c>
    </row>
    <row r="9" spans="1:30" ht="32.450000000000003" customHeight="1">
      <c r="A9" s="8" t="s">
        <v>380</v>
      </c>
      <c r="B9" s="8" t="s">
        <v>592</v>
      </c>
      <c r="C9" s="31"/>
      <c r="D9" s="32"/>
      <c r="E9" s="20"/>
      <c r="F9" s="35">
        <v>0</v>
      </c>
      <c r="G9" s="38">
        <f>SUMIF(R10:R10,Q9,G10:G10)</f>
        <v>4740372</v>
      </c>
      <c r="H9" s="10">
        <v>0</v>
      </c>
      <c r="I9" s="45">
        <f>SUMIF(R10:R10,Q9,I10:I10)</f>
        <v>794500</v>
      </c>
      <c r="J9" s="11">
        <v>0</v>
      </c>
      <c r="K9" s="45">
        <f>SUMIF(R10:R10,Q9,K10:K10)</f>
        <v>3000928</v>
      </c>
      <c r="L9" s="11">
        <v>0</v>
      </c>
      <c r="M9" s="45">
        <f>SUMIF(R10:R10,Q9,M10:M10)</f>
        <v>944944</v>
      </c>
      <c r="N9" s="8"/>
      <c r="O9" s="31"/>
      <c r="P9" s="15" t="str">
        <f>"_x0007_`COD|E1_x0005_`QTY1|1_x0005_`EXI|0_x0005_`ITT|0_x0005_`END|"&amp;ROW(M11)&amp;"_x0005_`"</f>
        <v>_x0007_`COD|E1_x0005_`QTY1|1_x0005_`EXI|0_x0005_`ITT|0_x0005_`END|11_x0005_`</v>
      </c>
      <c r="Q9" s="5" t="s">
        <v>97</v>
      </c>
      <c r="R9" s="5" t="s">
        <v>95</v>
      </c>
    </row>
    <row r="10" spans="1:30" ht="32.450000000000003" customHeight="1">
      <c r="A10" s="8"/>
      <c r="B10" s="8" t="s">
        <v>592</v>
      </c>
      <c r="C10" s="31" t="s">
        <v>593</v>
      </c>
      <c r="D10" s="33">
        <v>14</v>
      </c>
      <c r="E10" s="20" t="s">
        <v>379</v>
      </c>
      <c r="F10" s="36">
        <f>H10+J10+L10</f>
        <v>338598</v>
      </c>
      <c r="G10" s="39">
        <f>I10+K10+M10</f>
        <v>4740372</v>
      </c>
      <c r="H10" s="42">
        <f>IF(D10=0,0,단가산출근거목록표!F5)</f>
        <v>56750</v>
      </c>
      <c r="I10" s="10">
        <f>ROUNDDOWN(H10*D10,0)</f>
        <v>794500</v>
      </c>
      <c r="J10" s="46">
        <f>IF(D10=0,0,단가산출근거목록표!G5)</f>
        <v>214352</v>
      </c>
      <c r="K10" s="10">
        <f>ROUNDDOWN(J10*D10,0)</f>
        <v>3000928</v>
      </c>
      <c r="L10" s="48">
        <f>IF(D10=0,0,단가산출근거목록표!H5)</f>
        <v>67496</v>
      </c>
      <c r="M10" s="11">
        <f>ROUNDDOWN(L10*D10,0)</f>
        <v>944944</v>
      </c>
      <c r="N10" s="8"/>
      <c r="O10" s="31" t="s">
        <v>101</v>
      </c>
      <c r="P10" s="15" t="s">
        <v>594</v>
      </c>
      <c r="Q10" s="5" t="s">
        <v>595</v>
      </c>
      <c r="R10" s="5" t="s">
        <v>97</v>
      </c>
      <c r="AD10" s="2" t="str">
        <f ca="1">HYPERLINK("#"&amp;단가산출근거목록표!J2&amp;"!A"&amp;ROW(단가산출근거목록표!A5),"D00002 →")</f>
        <v>D00002 →</v>
      </c>
    </row>
    <row r="11" spans="1:30" ht="32.450000000000003" customHeight="1">
      <c r="A11" s="8" t="s">
        <v>382</v>
      </c>
      <c r="B11" s="8" t="s">
        <v>446</v>
      </c>
      <c r="C11" s="31"/>
      <c r="D11" s="32"/>
      <c r="E11" s="20"/>
      <c r="F11" s="35">
        <v>0</v>
      </c>
      <c r="G11" s="38">
        <f>SUMIF(R12:R15,Q11,G12:G15)</f>
        <v>26832324</v>
      </c>
      <c r="H11" s="10">
        <v>0</v>
      </c>
      <c r="I11" s="45">
        <f>SUMIF(R12:R15,Q11,I12:I15)</f>
        <v>0</v>
      </c>
      <c r="J11" s="11">
        <v>0</v>
      </c>
      <c r="K11" s="45">
        <f>SUMIF(R12:R15,Q11,K12:K15)</f>
        <v>26832324</v>
      </c>
      <c r="L11" s="11">
        <v>0</v>
      </c>
      <c r="M11" s="45">
        <f>SUMIF(R12:R15,Q11,M12:M15)</f>
        <v>0</v>
      </c>
      <c r="N11" s="8"/>
      <c r="O11" s="31"/>
      <c r="P11" s="15" t="str">
        <f>"_x0007_`COD|E1_x0005_`QTY1|1_x0005_`EXI|0_x0005_`ITT|0_x0005_`END|"&amp;ROW(M16)&amp;"_x0005_`"</f>
        <v>_x0007_`COD|E1_x0005_`QTY1|1_x0005_`EXI|0_x0005_`ITT|0_x0005_`END|16_x0005_`</v>
      </c>
      <c r="Q11" s="5" t="s">
        <v>97</v>
      </c>
      <c r="R11" s="5" t="s">
        <v>95</v>
      </c>
    </row>
    <row r="12" spans="1:30" ht="32.450000000000003" customHeight="1">
      <c r="A12" s="8"/>
      <c r="B12" s="8" t="s">
        <v>446</v>
      </c>
      <c r="C12" s="31" t="s">
        <v>447</v>
      </c>
      <c r="D12" s="33">
        <v>24</v>
      </c>
      <c r="E12" s="20" t="s">
        <v>379</v>
      </c>
      <c r="F12" s="36">
        <f t="shared" ref="F12:G15" si="0">H12+J12+L12</f>
        <v>387996</v>
      </c>
      <c r="G12" s="39">
        <f t="shared" si="0"/>
        <v>9311904</v>
      </c>
      <c r="H12" s="42">
        <f>IF(D12=0,0,단가산출근거목록표!F6)</f>
        <v>0</v>
      </c>
      <c r="I12" s="10">
        <f>ROUNDDOWN(H12*D12,0)</f>
        <v>0</v>
      </c>
      <c r="J12" s="46">
        <f>IF(D12=0,0,단가산출근거목록표!G6)</f>
        <v>387996</v>
      </c>
      <c r="K12" s="10">
        <f>ROUNDDOWN(J12*D12,0)</f>
        <v>9311904</v>
      </c>
      <c r="L12" s="48">
        <f>IF(D12=0,0,단가산출근거목록표!H6)</f>
        <v>0</v>
      </c>
      <c r="M12" s="11">
        <f>ROUNDDOWN(L12*D12,0)</f>
        <v>0</v>
      </c>
      <c r="N12" s="8"/>
      <c r="O12" s="31" t="s">
        <v>102</v>
      </c>
      <c r="P12" s="15" t="s">
        <v>448</v>
      </c>
      <c r="Q12" s="5" t="s">
        <v>449</v>
      </c>
      <c r="R12" s="5" t="s">
        <v>97</v>
      </c>
      <c r="AD12" s="2" t="str">
        <f ca="1">HYPERLINK("#"&amp;단가산출근거목록표!J2&amp;"!A"&amp;ROW(단가산출근거목록표!A6),"D00003 →")</f>
        <v>D00003 →</v>
      </c>
    </row>
    <row r="13" spans="1:30" ht="32.450000000000003" customHeight="1">
      <c r="A13" s="8"/>
      <c r="B13" s="8" t="s">
        <v>446</v>
      </c>
      <c r="C13" s="31" t="s">
        <v>450</v>
      </c>
      <c r="D13" s="33">
        <v>14</v>
      </c>
      <c r="E13" s="20" t="s">
        <v>379</v>
      </c>
      <c r="F13" s="36">
        <f t="shared" si="0"/>
        <v>412245</v>
      </c>
      <c r="G13" s="39">
        <f t="shared" si="0"/>
        <v>5771430</v>
      </c>
      <c r="H13" s="42">
        <f>IF(D13=0,0,단가산출근거목록표!F7)</f>
        <v>0</v>
      </c>
      <c r="I13" s="10">
        <f>ROUNDDOWN(H13*D13,0)</f>
        <v>0</v>
      </c>
      <c r="J13" s="46">
        <f>IF(D13=0,0,단가산출근거목록표!G7)</f>
        <v>412245</v>
      </c>
      <c r="K13" s="10">
        <f>ROUNDDOWN(J13*D13,0)</f>
        <v>5771430</v>
      </c>
      <c r="L13" s="48">
        <f>IF(D13=0,0,단가산출근거목록표!H7)</f>
        <v>0</v>
      </c>
      <c r="M13" s="11">
        <f>ROUNDDOWN(L13*D13,0)</f>
        <v>0</v>
      </c>
      <c r="N13" s="8"/>
      <c r="O13" s="31" t="s">
        <v>103</v>
      </c>
      <c r="P13" s="15" t="s">
        <v>451</v>
      </c>
      <c r="Q13" s="5" t="s">
        <v>452</v>
      </c>
      <c r="R13" s="5" t="s">
        <v>97</v>
      </c>
      <c r="AD13" s="2" t="str">
        <f ca="1">HYPERLINK("#"&amp;단가산출근거목록표!J2&amp;"!A"&amp;ROW(단가산출근거목록표!A7),"D00004 →")</f>
        <v>D00004 →</v>
      </c>
    </row>
    <row r="14" spans="1:30" ht="32.450000000000003" customHeight="1">
      <c r="A14" s="8"/>
      <c r="B14" s="8" t="s">
        <v>446</v>
      </c>
      <c r="C14" s="31" t="s">
        <v>453</v>
      </c>
      <c r="D14" s="33">
        <v>14</v>
      </c>
      <c r="E14" s="20" t="s">
        <v>379</v>
      </c>
      <c r="F14" s="36">
        <f t="shared" si="0"/>
        <v>353353</v>
      </c>
      <c r="G14" s="39">
        <f t="shared" si="0"/>
        <v>4946942</v>
      </c>
      <c r="H14" s="42">
        <f>IF(D14=0,0,단가산출근거목록표!F8)</f>
        <v>0</v>
      </c>
      <c r="I14" s="10">
        <f>ROUNDDOWN(H14*D14,0)</f>
        <v>0</v>
      </c>
      <c r="J14" s="46">
        <f>IF(D14=0,0,단가산출근거목록표!G8)</f>
        <v>353353</v>
      </c>
      <c r="K14" s="10">
        <f>ROUNDDOWN(J14*D14,0)</f>
        <v>4946942</v>
      </c>
      <c r="L14" s="48">
        <f>IF(D14=0,0,단가산출근거목록표!H8)</f>
        <v>0</v>
      </c>
      <c r="M14" s="11">
        <f>ROUNDDOWN(L14*D14,0)</f>
        <v>0</v>
      </c>
      <c r="N14" s="8"/>
      <c r="O14" s="31" t="s">
        <v>104</v>
      </c>
      <c r="P14" s="15" t="s">
        <v>454</v>
      </c>
      <c r="Q14" s="5" t="s">
        <v>455</v>
      </c>
      <c r="R14" s="5" t="s">
        <v>97</v>
      </c>
      <c r="AD14" s="2" t="str">
        <f ca="1">HYPERLINK("#"&amp;단가산출근거목록표!J2&amp;"!A"&amp;ROW(단가산출근거목록표!A8),"D00005 →")</f>
        <v>D00005 →</v>
      </c>
    </row>
    <row r="15" spans="1:30" ht="32.450000000000003" customHeight="1">
      <c r="A15" s="8"/>
      <c r="B15" s="8" t="s">
        <v>446</v>
      </c>
      <c r="C15" s="31" t="s">
        <v>456</v>
      </c>
      <c r="D15" s="33">
        <v>11</v>
      </c>
      <c r="E15" s="20" t="s">
        <v>379</v>
      </c>
      <c r="F15" s="36">
        <f t="shared" si="0"/>
        <v>618368</v>
      </c>
      <c r="G15" s="39">
        <f t="shared" si="0"/>
        <v>6802048</v>
      </c>
      <c r="H15" s="42">
        <f>IF(D15=0,0,단가산출근거목록표!F9)</f>
        <v>0</v>
      </c>
      <c r="I15" s="10">
        <f>ROUNDDOWN(H15*D15,0)</f>
        <v>0</v>
      </c>
      <c r="J15" s="46">
        <f>IF(D15=0,0,단가산출근거목록표!G9)</f>
        <v>618368</v>
      </c>
      <c r="K15" s="10">
        <f>ROUNDDOWN(J15*D15,0)</f>
        <v>6802048</v>
      </c>
      <c r="L15" s="48">
        <f>IF(D15=0,0,단가산출근거목록표!H9)</f>
        <v>0</v>
      </c>
      <c r="M15" s="11">
        <f>ROUNDDOWN(L15*D15,0)</f>
        <v>0</v>
      </c>
      <c r="N15" s="8"/>
      <c r="O15" s="31" t="s">
        <v>105</v>
      </c>
      <c r="P15" s="15" t="s">
        <v>457</v>
      </c>
      <c r="Q15" s="5" t="s">
        <v>458</v>
      </c>
      <c r="R15" s="5" t="s">
        <v>97</v>
      </c>
      <c r="AD15" s="2" t="str">
        <f ca="1">HYPERLINK("#"&amp;단가산출근거목록표!J2&amp;"!A"&amp;ROW(단가산출근거목록표!A9),"D00006 →")</f>
        <v>D00006 →</v>
      </c>
    </row>
    <row r="16" spans="1:30" ht="32.450000000000003" customHeight="1">
      <c r="A16" s="8" t="s">
        <v>596</v>
      </c>
      <c r="B16" s="8" t="s">
        <v>381</v>
      </c>
      <c r="C16" s="31"/>
      <c r="D16" s="32"/>
      <c r="E16" s="20"/>
      <c r="F16" s="35">
        <v>0</v>
      </c>
      <c r="G16" s="38">
        <f>SUMIF(R17:R17,Q16,G17:G17)</f>
        <v>407056</v>
      </c>
      <c r="H16" s="10">
        <v>0</v>
      </c>
      <c r="I16" s="45">
        <f>SUMIF(R17:R17,Q16,I17:I17)</f>
        <v>70832</v>
      </c>
      <c r="J16" s="11">
        <v>0</v>
      </c>
      <c r="K16" s="45">
        <f>SUMIF(R17:R17,Q16,K17:K17)</f>
        <v>246924</v>
      </c>
      <c r="L16" s="11">
        <v>0</v>
      </c>
      <c r="M16" s="45">
        <f>SUMIF(R17:R17,Q16,M17:M17)</f>
        <v>89300</v>
      </c>
      <c r="N16" s="8"/>
      <c r="O16" s="31"/>
      <c r="P16" s="15" t="str">
        <f>"_x0007_`COD|E1_x0005_`QTY1|1_x0005_`EXI|0_x0005_`ITT|0_x0005_`END|"&amp;ROW(M18)&amp;"_x0005_`"</f>
        <v>_x0007_`COD|E1_x0005_`QTY1|1_x0005_`EXI|0_x0005_`ITT|0_x0005_`END|18_x0005_`</v>
      </c>
      <c r="Q16" s="5" t="s">
        <v>97</v>
      </c>
      <c r="R16" s="5" t="s">
        <v>95</v>
      </c>
    </row>
    <row r="17" spans="1:30" ht="32.450000000000003" customHeight="1">
      <c r="A17" s="8"/>
      <c r="B17" s="8" t="s">
        <v>381</v>
      </c>
      <c r="C17" s="31" t="s">
        <v>459</v>
      </c>
      <c r="D17" s="33">
        <v>76</v>
      </c>
      <c r="E17" s="20" t="s">
        <v>379</v>
      </c>
      <c r="F17" s="36">
        <f>H17+J17+L17</f>
        <v>5356</v>
      </c>
      <c r="G17" s="39">
        <f>I17+K17+M17</f>
        <v>407056</v>
      </c>
      <c r="H17" s="42">
        <f>IF(D17=0,0,단가산출근거목록표!F10)</f>
        <v>932</v>
      </c>
      <c r="I17" s="10">
        <f>ROUNDDOWN(H17*D17,0)</f>
        <v>70832</v>
      </c>
      <c r="J17" s="46">
        <f>IF(D17=0,0,단가산출근거목록표!G10)</f>
        <v>3249</v>
      </c>
      <c r="K17" s="10">
        <f>ROUNDDOWN(J17*D17,0)</f>
        <v>246924</v>
      </c>
      <c r="L17" s="48">
        <f>IF(D17=0,0,단가산출근거목록표!H10)</f>
        <v>1175</v>
      </c>
      <c r="M17" s="11">
        <f>ROUNDDOWN(L17*D17,0)</f>
        <v>89300</v>
      </c>
      <c r="N17" s="8"/>
      <c r="O17" s="31" t="s">
        <v>106</v>
      </c>
      <c r="P17" s="15" t="s">
        <v>597</v>
      </c>
      <c r="Q17" s="5" t="s">
        <v>460</v>
      </c>
      <c r="R17" s="5" t="s">
        <v>97</v>
      </c>
      <c r="AD17" s="2" t="str">
        <f ca="1">HYPERLINK("#"&amp;단가산출근거목록표!J2&amp;"!A"&amp;ROW(단가산출근거목록표!A10),"D00007 →")</f>
        <v>D00007 →</v>
      </c>
    </row>
    <row r="18" spans="1:30" ht="32.450000000000003" customHeight="1">
      <c r="A18" s="8"/>
      <c r="B18" s="8"/>
      <c r="C18" s="8"/>
      <c r="D18" s="34"/>
      <c r="E18" s="28"/>
      <c r="F18" s="37"/>
      <c r="G18" s="37"/>
      <c r="H18" s="37"/>
      <c r="I18" s="37"/>
      <c r="J18" s="37"/>
      <c r="K18" s="37"/>
      <c r="L18" s="37"/>
      <c r="M18" s="34"/>
      <c r="N18" s="24"/>
      <c r="O18" s="31"/>
    </row>
    <row r="19" spans="1:30" ht="32.450000000000003" customHeight="1">
      <c r="A19" s="8"/>
      <c r="B19" s="8"/>
      <c r="C19" s="8"/>
      <c r="D19" s="34"/>
      <c r="E19" s="28"/>
      <c r="F19" s="37"/>
      <c r="G19" s="37"/>
      <c r="H19" s="37"/>
      <c r="I19" s="37"/>
      <c r="J19" s="37"/>
      <c r="K19" s="37"/>
      <c r="L19" s="37"/>
      <c r="M19" s="34"/>
      <c r="N19" s="24"/>
      <c r="O19" s="31"/>
    </row>
    <row r="20" spans="1:30" ht="32.450000000000003" customHeight="1">
      <c r="A20" s="8"/>
      <c r="B20" s="8"/>
      <c r="C20" s="8"/>
      <c r="D20" s="34"/>
      <c r="E20" s="28"/>
      <c r="F20" s="37"/>
      <c r="G20" s="37"/>
      <c r="H20" s="37"/>
      <c r="I20" s="37"/>
      <c r="J20" s="37"/>
      <c r="K20" s="37"/>
      <c r="L20" s="37"/>
      <c r="M20" s="34"/>
      <c r="N20" s="24"/>
      <c r="O20" s="31"/>
    </row>
    <row r="21" spans="1:30" ht="32.450000000000003" customHeight="1">
      <c r="A21" s="8"/>
      <c r="B21" s="8"/>
      <c r="C21" s="8"/>
      <c r="D21" s="34"/>
      <c r="E21" s="28"/>
      <c r="F21" s="37"/>
      <c r="G21" s="37"/>
      <c r="H21" s="37"/>
      <c r="I21" s="37"/>
      <c r="J21" s="37"/>
      <c r="K21" s="37"/>
      <c r="L21" s="37"/>
      <c r="M21" s="34"/>
      <c r="N21" s="24"/>
      <c r="O21" s="31"/>
    </row>
    <row r="22" spans="1:30" ht="32.450000000000003" customHeight="1">
      <c r="A22" s="8"/>
      <c r="B22" s="8"/>
      <c r="C22" s="8"/>
      <c r="D22" s="34"/>
      <c r="E22" s="28"/>
      <c r="F22" s="37"/>
      <c r="G22" s="37"/>
      <c r="H22" s="37"/>
      <c r="I22" s="37"/>
      <c r="J22" s="37"/>
      <c r="K22" s="37"/>
      <c r="L22" s="37"/>
      <c r="M22" s="34"/>
      <c r="N22" s="24"/>
      <c r="O22" s="31"/>
    </row>
    <row r="23" spans="1:30" ht="32.450000000000003" customHeight="1">
      <c r="A23" s="8"/>
      <c r="B23" s="8"/>
      <c r="C23" s="8"/>
      <c r="D23" s="34"/>
      <c r="E23" s="28"/>
      <c r="F23" s="37"/>
      <c r="G23" s="37"/>
      <c r="H23" s="37"/>
      <c r="I23" s="37"/>
      <c r="J23" s="37"/>
      <c r="K23" s="37"/>
      <c r="L23" s="37"/>
      <c r="M23" s="34"/>
      <c r="N23" s="24"/>
      <c r="O23" s="31"/>
    </row>
    <row r="24" spans="1:30" ht="32.450000000000003" customHeight="1">
      <c r="A24" s="8"/>
      <c r="B24" s="8"/>
      <c r="C24" s="8"/>
      <c r="D24" s="34"/>
      <c r="E24" s="28"/>
      <c r="F24" s="37"/>
      <c r="G24" s="37"/>
      <c r="H24" s="37"/>
      <c r="I24" s="37"/>
      <c r="J24" s="37"/>
      <c r="K24" s="37"/>
      <c r="L24" s="37"/>
      <c r="M24" s="34"/>
      <c r="N24" s="24"/>
      <c r="O24" s="31"/>
    </row>
    <row r="25" spans="1:30" ht="32.450000000000003" customHeight="1">
      <c r="A25" s="29" t="s">
        <v>89</v>
      </c>
      <c r="B25" s="29" t="s">
        <v>94</v>
      </c>
      <c r="C25" s="30"/>
      <c r="D25" s="32"/>
      <c r="E25" s="20"/>
      <c r="F25" s="35">
        <v>0</v>
      </c>
      <c r="G25" s="38">
        <f>SUMIF(R26:R32,Q25,G26:G32)</f>
        <v>3758410</v>
      </c>
      <c r="H25" s="10">
        <v>0</v>
      </c>
      <c r="I25" s="45">
        <f>SUMIF(R26:R32,Q25,I26:I32)</f>
        <v>1551900</v>
      </c>
      <c r="J25" s="11">
        <v>0</v>
      </c>
      <c r="K25" s="45">
        <f>SUMIF(R26:R32,Q25,K26:K32)</f>
        <v>2206510</v>
      </c>
      <c r="L25" s="11">
        <v>0</v>
      </c>
      <c r="M25" s="45">
        <f>SUMIF(R26:R32,Q25,M26:M32)</f>
        <v>0</v>
      </c>
      <c r="N25" s="8"/>
      <c r="O25" s="31"/>
      <c r="P25" s="15" t="str">
        <f>"_x0007_`COD|E3_x0005_`QTY1|1_x0005_`EXI|0_x0005_`ITT|0_x0005_`END|"&amp;ROW(M33)&amp;"_x0005_`"</f>
        <v>_x0007_`COD|E3_x0005_`QTY1|1_x0005_`EXI|0_x0005_`ITT|0_x0005_`END|33_x0005_`</v>
      </c>
      <c r="Q25" s="5" t="s">
        <v>92</v>
      </c>
      <c r="R25" s="5" t="s">
        <v>88</v>
      </c>
    </row>
    <row r="26" spans="1:30" ht="32.450000000000003" customHeight="1">
      <c r="A26" s="8" t="s">
        <v>93</v>
      </c>
      <c r="B26" s="8" t="s">
        <v>59</v>
      </c>
      <c r="C26" s="31"/>
      <c r="D26" s="32"/>
      <c r="E26" s="20"/>
      <c r="F26" s="35">
        <v>0</v>
      </c>
      <c r="G26" s="38">
        <f>SUMIF(R27:R28,Q26,G27:G28)</f>
        <v>1400000</v>
      </c>
      <c r="H26" s="10">
        <v>0</v>
      </c>
      <c r="I26" s="45">
        <f>SUMIF(R27:R28,Q26,I27:I28)</f>
        <v>1400000</v>
      </c>
      <c r="J26" s="11">
        <v>0</v>
      </c>
      <c r="K26" s="45">
        <f>SUMIF(R27:R28,Q26,K27:K28)</f>
        <v>0</v>
      </c>
      <c r="L26" s="11">
        <v>0</v>
      </c>
      <c r="M26" s="45">
        <f>SUMIF(R27:R28,Q26,M27:M28)</f>
        <v>0</v>
      </c>
      <c r="N26" s="8"/>
      <c r="O26" s="31"/>
      <c r="P26" s="15" t="str">
        <f>"_x0007_`COD|E1_x0005_`QTY1|1_x0005_`EXI|0_x0005_`ITT|0_x0005_`END|"&amp;ROW(M29)&amp;"_x0005_`"</f>
        <v>_x0007_`COD|E1_x0005_`QTY1|1_x0005_`EXI|0_x0005_`ITT|0_x0005_`END|29_x0005_`</v>
      </c>
      <c r="Q26" s="5" t="s">
        <v>97</v>
      </c>
      <c r="R26" s="5" t="s">
        <v>92</v>
      </c>
    </row>
    <row r="27" spans="1:30" ht="32.450000000000003" customHeight="1">
      <c r="A27" s="8"/>
      <c r="B27" s="8" t="s">
        <v>59</v>
      </c>
      <c r="C27" s="31" t="s">
        <v>60</v>
      </c>
      <c r="D27" s="33">
        <v>5</v>
      </c>
      <c r="E27" s="20" t="s">
        <v>58</v>
      </c>
      <c r="F27" s="36">
        <f>H27+J27+L27</f>
        <v>180000</v>
      </c>
      <c r="G27" s="39">
        <f>I27+K27+M27</f>
        <v>900000</v>
      </c>
      <c r="H27" s="42">
        <f>IF(D27=0,0,일식견적목록표!F4)</f>
        <v>180000</v>
      </c>
      <c r="I27" s="10">
        <f>ROUNDDOWN(H27*D27,0)</f>
        <v>900000</v>
      </c>
      <c r="J27" s="46">
        <f>IF(D27=0,0,일식견적목록표!G4)</f>
        <v>0</v>
      </c>
      <c r="K27" s="10">
        <f>ROUNDDOWN(J27*D27,0)</f>
        <v>0</v>
      </c>
      <c r="L27" s="48">
        <f>IF(D27=0,0,일식견적목록표!H4)</f>
        <v>0</v>
      </c>
      <c r="M27" s="11">
        <f>ROUNDDOWN(L27*D27,0)</f>
        <v>0</v>
      </c>
      <c r="N27" s="8"/>
      <c r="O27" s="31" t="s">
        <v>118</v>
      </c>
      <c r="P27" s="15" t="s">
        <v>110</v>
      </c>
      <c r="Q27" s="5" t="s">
        <v>109</v>
      </c>
      <c r="R27" s="5" t="s">
        <v>97</v>
      </c>
      <c r="AD27" s="2" t="str">
        <f ca="1">HYPERLINK("#"&amp;일식견적목록표!J2&amp;"!A"&amp;ROW(일식견적목록표!A4),"W00001 →")</f>
        <v>W00001 →</v>
      </c>
    </row>
    <row r="28" spans="1:30" ht="32.450000000000003" customHeight="1">
      <c r="A28" s="8"/>
      <c r="B28" s="8" t="s">
        <v>59</v>
      </c>
      <c r="C28" s="31" t="s">
        <v>62</v>
      </c>
      <c r="D28" s="33">
        <v>5</v>
      </c>
      <c r="E28" s="20" t="s">
        <v>58</v>
      </c>
      <c r="F28" s="36">
        <f>H28+J28+L28</f>
        <v>100000</v>
      </c>
      <c r="G28" s="39">
        <f>I28+K28+M28</f>
        <v>500000</v>
      </c>
      <c r="H28" s="42">
        <f>IF(D28=0,0,일식견적목록표!F5)</f>
        <v>100000</v>
      </c>
      <c r="I28" s="10">
        <f>ROUNDDOWN(H28*D28,0)</f>
        <v>500000</v>
      </c>
      <c r="J28" s="46">
        <f>IF(D28=0,0,일식견적목록표!G5)</f>
        <v>0</v>
      </c>
      <c r="K28" s="10">
        <f>ROUNDDOWN(J28*D28,0)</f>
        <v>0</v>
      </c>
      <c r="L28" s="48">
        <f>IF(D28=0,0,일식견적목록표!H5)</f>
        <v>0</v>
      </c>
      <c r="M28" s="11">
        <f>ROUNDDOWN(L28*D28,0)</f>
        <v>0</v>
      </c>
      <c r="N28" s="8"/>
      <c r="O28" s="31" t="s">
        <v>119</v>
      </c>
      <c r="P28" s="15" t="s">
        <v>112</v>
      </c>
      <c r="Q28" s="5" t="s">
        <v>111</v>
      </c>
      <c r="R28" s="5" t="s">
        <v>97</v>
      </c>
      <c r="AD28" s="2" t="str">
        <f ca="1">HYPERLINK("#"&amp;일식견적목록표!J2&amp;"!A"&amp;ROW(일식견적목록표!A5),"W00002 →")</f>
        <v>W00002 →</v>
      </c>
    </row>
    <row r="29" spans="1:30" ht="32.450000000000003" customHeight="1">
      <c r="A29" s="8" t="s">
        <v>99</v>
      </c>
      <c r="B29" s="8" t="s">
        <v>384</v>
      </c>
      <c r="C29" s="31"/>
      <c r="D29" s="32"/>
      <c r="E29" s="20"/>
      <c r="F29" s="35">
        <v>0</v>
      </c>
      <c r="G29" s="38">
        <f>SUMIF(R30:R30,Q29,G30:G30)</f>
        <v>359900</v>
      </c>
      <c r="H29" s="10">
        <v>0</v>
      </c>
      <c r="I29" s="45">
        <f>SUMIF(R30:R30,Q29,I30:I30)</f>
        <v>151900</v>
      </c>
      <c r="J29" s="11">
        <v>0</v>
      </c>
      <c r="K29" s="45">
        <f>SUMIF(R30:R30,Q29,K30:K30)</f>
        <v>208000</v>
      </c>
      <c r="L29" s="11">
        <v>0</v>
      </c>
      <c r="M29" s="45">
        <f>SUMIF(R30:R30,Q29,M30:M30)</f>
        <v>0</v>
      </c>
      <c r="N29" s="8"/>
      <c r="O29" s="31"/>
      <c r="P29" s="15" t="str">
        <f>"_x0007_`COD|E1_x0005_`QTY1|1_x0005_`EXI|0_x0005_`ITT|0_x0005_`END|"&amp;ROW(M31)&amp;"_x0005_`"</f>
        <v>_x0007_`COD|E1_x0005_`QTY1|1_x0005_`EXI|0_x0005_`ITT|0_x0005_`END|31_x0005_`</v>
      </c>
      <c r="Q29" s="5" t="s">
        <v>97</v>
      </c>
      <c r="R29" s="5" t="s">
        <v>92</v>
      </c>
    </row>
    <row r="30" spans="1:30" ht="32.450000000000003" customHeight="1">
      <c r="A30" s="8"/>
      <c r="B30" s="8" t="s">
        <v>384</v>
      </c>
      <c r="C30" s="31" t="s">
        <v>461</v>
      </c>
      <c r="D30" s="33">
        <v>100</v>
      </c>
      <c r="E30" s="20" t="s">
        <v>378</v>
      </c>
      <c r="F30" s="36">
        <f>H30+J30+L30</f>
        <v>3599</v>
      </c>
      <c r="G30" s="39">
        <f>I30+K30+M30</f>
        <v>359900</v>
      </c>
      <c r="H30" s="42">
        <f>IF(D30=0,0,단가산출근거목록표!F11)</f>
        <v>1519</v>
      </c>
      <c r="I30" s="10">
        <f>ROUNDDOWN(H30*D30,0)</f>
        <v>151900</v>
      </c>
      <c r="J30" s="46">
        <f>IF(D30=0,0,단가산출근거목록표!G11)</f>
        <v>2080</v>
      </c>
      <c r="K30" s="10">
        <f>ROUNDDOWN(J30*D30,0)</f>
        <v>208000</v>
      </c>
      <c r="L30" s="48">
        <f>IF(D30=0,0,단가산출근거목록표!H11)</f>
        <v>0</v>
      </c>
      <c r="M30" s="11">
        <f>ROUNDDOWN(L30*D30,0)</f>
        <v>0</v>
      </c>
      <c r="N30" s="8"/>
      <c r="O30" s="31" t="s">
        <v>113</v>
      </c>
      <c r="P30" s="15" t="s">
        <v>462</v>
      </c>
      <c r="Q30" s="5" t="s">
        <v>463</v>
      </c>
      <c r="R30" s="5" t="s">
        <v>97</v>
      </c>
      <c r="AD30" s="2" t="str">
        <f ca="1">HYPERLINK("#"&amp;단가산출근거목록표!J2&amp;"!A"&amp;ROW(단가산출근거목록표!A11),"D00008 →")</f>
        <v>D00008 →</v>
      </c>
    </row>
    <row r="31" spans="1:30" ht="32.450000000000003" customHeight="1">
      <c r="A31" s="8" t="s">
        <v>100</v>
      </c>
      <c r="B31" s="8" t="s">
        <v>464</v>
      </c>
      <c r="C31" s="31"/>
      <c r="D31" s="32"/>
      <c r="E31" s="20"/>
      <c r="F31" s="35">
        <v>0</v>
      </c>
      <c r="G31" s="38">
        <f>SUMIF(R32:R32,Q31,G32:G32)</f>
        <v>1998510</v>
      </c>
      <c r="H31" s="10">
        <v>0</v>
      </c>
      <c r="I31" s="45">
        <f>SUMIF(R32:R32,Q31,I32:I32)</f>
        <v>0</v>
      </c>
      <c r="J31" s="11">
        <v>0</v>
      </c>
      <c r="K31" s="45">
        <f>SUMIF(R32:R32,Q31,K32:K32)</f>
        <v>1998510</v>
      </c>
      <c r="L31" s="11">
        <v>0</v>
      </c>
      <c r="M31" s="45">
        <f>SUMIF(R32:R32,Q31,M32:M32)</f>
        <v>0</v>
      </c>
      <c r="N31" s="8"/>
      <c r="O31" s="31"/>
      <c r="P31" s="15" t="str">
        <f>"_x0007_`COD|E1_x0005_`QTY1|1_x0005_`EXI|0_x0005_`ITT|0_x0005_`END|"&amp;ROW(M33)&amp;"_x0005_`"</f>
        <v>_x0007_`COD|E1_x0005_`QTY1|1_x0005_`EXI|0_x0005_`ITT|0_x0005_`END|33_x0005_`</v>
      </c>
      <c r="Q31" s="5" t="s">
        <v>97</v>
      </c>
      <c r="R31" s="5" t="s">
        <v>92</v>
      </c>
    </row>
    <row r="32" spans="1:30" ht="32.450000000000003" customHeight="1">
      <c r="A32" s="8"/>
      <c r="B32" s="8" t="s">
        <v>465</v>
      </c>
      <c r="C32" s="31" t="s">
        <v>466</v>
      </c>
      <c r="D32" s="33">
        <v>10</v>
      </c>
      <c r="E32" s="20" t="s">
        <v>467</v>
      </c>
      <c r="F32" s="36">
        <f>H32+J32+L32</f>
        <v>199851</v>
      </c>
      <c r="G32" s="39">
        <f>I32+K32+M32</f>
        <v>1998510</v>
      </c>
      <c r="H32" s="42">
        <f>IF(D32=0,0,단가산출근거목록표!F12)</f>
        <v>0</v>
      </c>
      <c r="I32" s="10">
        <f>ROUNDDOWN(H32*D32,0)</f>
        <v>0</v>
      </c>
      <c r="J32" s="46">
        <f>IF(D32=0,0,단가산출근거목록표!G12)</f>
        <v>199851</v>
      </c>
      <c r="K32" s="10">
        <f>ROUNDDOWN(J32*D32,0)</f>
        <v>1998510</v>
      </c>
      <c r="L32" s="48">
        <f>IF(D32=0,0,단가산출근거목록표!H12)</f>
        <v>0</v>
      </c>
      <c r="M32" s="11">
        <f>ROUNDDOWN(L32*D32,0)</f>
        <v>0</v>
      </c>
      <c r="N32" s="8"/>
      <c r="O32" s="31" t="s">
        <v>114</v>
      </c>
      <c r="P32" s="15" t="s">
        <v>468</v>
      </c>
      <c r="Q32" s="5" t="s">
        <v>469</v>
      </c>
      <c r="R32" s="5" t="s">
        <v>97</v>
      </c>
      <c r="AD32" s="2" t="str">
        <f ca="1">HYPERLINK("#"&amp;단가산출근거목록표!J2&amp;"!A"&amp;ROW(단가산출근거목록표!A12),"D00009 →")</f>
        <v>D00009 →</v>
      </c>
    </row>
    <row r="33" spans="1:30" ht="32.450000000000003" customHeight="1">
      <c r="A33" s="8"/>
      <c r="B33" s="8"/>
      <c r="C33" s="31"/>
      <c r="D33" s="32"/>
      <c r="E33" s="20"/>
      <c r="F33" s="35">
        <v>0</v>
      </c>
      <c r="G33" s="40"/>
      <c r="H33" s="43"/>
      <c r="I33" s="43"/>
      <c r="J33" s="43"/>
      <c r="K33" s="43"/>
      <c r="L33" s="43"/>
      <c r="M33" s="49"/>
      <c r="N33" s="8"/>
      <c r="O33" s="31"/>
      <c r="P33" s="15" t="s">
        <v>87</v>
      </c>
      <c r="Q33" s="5" t="s">
        <v>91</v>
      </c>
      <c r="R33" s="5" t="s">
        <v>88</v>
      </c>
    </row>
    <row r="34" spans="1:30" ht="32.450000000000003" customHeight="1">
      <c r="A34" s="29" t="s">
        <v>89</v>
      </c>
      <c r="B34" s="29" t="s">
        <v>441</v>
      </c>
      <c r="C34" s="30"/>
      <c r="D34" s="32"/>
      <c r="E34" s="20"/>
      <c r="F34" s="35">
        <v>0</v>
      </c>
      <c r="G34" s="38">
        <f>SUMIF(R35:R36,Q34,G35:G36)</f>
        <v>3800175</v>
      </c>
      <c r="H34" s="10">
        <v>0</v>
      </c>
      <c r="I34" s="45">
        <f>SUMIF(R35:R36,Q34,I35:I36)</f>
        <v>0</v>
      </c>
      <c r="J34" s="11">
        <v>0</v>
      </c>
      <c r="K34" s="45">
        <f>SUMIF(R35:R36,Q34,K35:K36)</f>
        <v>0</v>
      </c>
      <c r="L34" s="11">
        <v>0</v>
      </c>
      <c r="M34" s="45">
        <f>SUMIF(R35:R36,Q34,M35:M36)</f>
        <v>3800175</v>
      </c>
      <c r="N34" s="8"/>
      <c r="O34" s="31"/>
      <c r="P34" s="15" t="str">
        <f>"_x0007_`COD|E3_x0005_`QTY1|1_x0005_`EXI|0_x0005_`ITT|0_x0005_`END|"&amp;ROW(M37)&amp;"_x0005_`"</f>
        <v>_x0007_`COD|E3_x0005_`QTY1|1_x0005_`EXI|0_x0005_`ITT|0_x0005_`END|37_x0005_`</v>
      </c>
      <c r="Q34" s="5" t="s">
        <v>92</v>
      </c>
      <c r="R34" s="5" t="s">
        <v>88</v>
      </c>
    </row>
    <row r="35" spans="1:30" ht="32.450000000000003" customHeight="1">
      <c r="A35" s="8"/>
      <c r="B35" s="8" t="s">
        <v>470</v>
      </c>
      <c r="C35" s="31" t="s">
        <v>471</v>
      </c>
      <c r="D35" s="33">
        <v>1</v>
      </c>
      <c r="E35" s="20" t="s">
        <v>19</v>
      </c>
      <c r="F35" s="36">
        <f>H35+J35+L35</f>
        <v>2424368</v>
      </c>
      <c r="G35" s="39">
        <f>I35+K35+M35</f>
        <v>2424368</v>
      </c>
      <c r="H35" s="42">
        <f>IF(D35=0,0,단가산출근거목록표!F13)</f>
        <v>0</v>
      </c>
      <c r="I35" s="10">
        <f>ROUNDDOWN(H35*D35,0)</f>
        <v>0</v>
      </c>
      <c r="J35" s="46">
        <f>IF(D35=0,0,단가산출근거목록표!G13)</f>
        <v>0</v>
      </c>
      <c r="K35" s="10">
        <f>ROUNDDOWN(J35*D35,0)</f>
        <v>0</v>
      </c>
      <c r="L35" s="48">
        <f>IF(D35=0,0,단가산출근거목록표!H13)</f>
        <v>2424368</v>
      </c>
      <c r="M35" s="11">
        <f>ROUNDDOWN(L35*D35,0)</f>
        <v>2424368</v>
      </c>
      <c r="N35" s="8"/>
      <c r="O35" s="31" t="s">
        <v>115</v>
      </c>
      <c r="P35" s="15" t="s">
        <v>472</v>
      </c>
      <c r="Q35" s="5" t="s">
        <v>473</v>
      </c>
      <c r="R35" s="5" t="s">
        <v>92</v>
      </c>
      <c r="AD35" s="2" t="str">
        <f ca="1">HYPERLINK("#"&amp;단가산출근거목록표!J2&amp;"!A"&amp;ROW(단가산출근거목록표!A13),"D00010 →")</f>
        <v>D00010 →</v>
      </c>
    </row>
    <row r="36" spans="1:30" ht="32.450000000000003" customHeight="1">
      <c r="A36" s="8"/>
      <c r="B36" s="8" t="s">
        <v>474</v>
      </c>
      <c r="C36" s="31" t="s">
        <v>475</v>
      </c>
      <c r="D36" s="33">
        <v>1</v>
      </c>
      <c r="E36" s="20" t="s">
        <v>19</v>
      </c>
      <c r="F36" s="36">
        <f>H36+J36+L36</f>
        <v>1375807</v>
      </c>
      <c r="G36" s="39">
        <f>I36+K36+M36</f>
        <v>1375807</v>
      </c>
      <c r="H36" s="42">
        <f>IF(D36=0,0,단가산출근거목록표!F14)</f>
        <v>0</v>
      </c>
      <c r="I36" s="10">
        <f>ROUNDDOWN(H36*D36,0)</f>
        <v>0</v>
      </c>
      <c r="J36" s="46">
        <f>IF(D36=0,0,단가산출근거목록표!G14)</f>
        <v>0</v>
      </c>
      <c r="K36" s="10">
        <f>ROUNDDOWN(J36*D36,0)</f>
        <v>0</v>
      </c>
      <c r="L36" s="48">
        <f>IF(D36=0,0,단가산출근거목록표!H14)</f>
        <v>1375807</v>
      </c>
      <c r="M36" s="11">
        <f>ROUNDDOWN(L36*D36,0)</f>
        <v>1375807</v>
      </c>
      <c r="N36" s="8"/>
      <c r="O36" s="31" t="s">
        <v>116</v>
      </c>
      <c r="P36" s="15" t="s">
        <v>476</v>
      </c>
      <c r="Q36" s="5" t="s">
        <v>477</v>
      </c>
      <c r="R36" s="5" t="s">
        <v>92</v>
      </c>
      <c r="AD36" s="2" t="str">
        <f ca="1">HYPERLINK("#"&amp;단가산출근거목록표!J2&amp;"!A"&amp;ROW(단가산출근거목록표!A14),"D00011 →")</f>
        <v>D00011 →</v>
      </c>
    </row>
    <row r="37" spans="1:30" ht="32.450000000000003" customHeight="1">
      <c r="A37" s="8"/>
      <c r="B37" s="8"/>
      <c r="C37" s="8"/>
      <c r="D37" s="34"/>
      <c r="E37" s="28"/>
      <c r="F37" s="37"/>
      <c r="G37" s="37"/>
      <c r="H37" s="37"/>
      <c r="I37" s="37"/>
      <c r="J37" s="37"/>
      <c r="K37" s="37"/>
      <c r="L37" s="37"/>
      <c r="M37" s="34"/>
      <c r="N37" s="24"/>
      <c r="O37" s="31"/>
    </row>
    <row r="38" spans="1:30" ht="32.450000000000003" customHeight="1">
      <c r="A38" s="8"/>
      <c r="B38" s="8"/>
      <c r="C38" s="8"/>
      <c r="D38" s="34"/>
      <c r="E38" s="28"/>
      <c r="F38" s="37"/>
      <c r="G38" s="37"/>
      <c r="H38" s="37"/>
      <c r="I38" s="37"/>
      <c r="J38" s="37"/>
      <c r="K38" s="37"/>
      <c r="L38" s="37"/>
      <c r="M38" s="34"/>
      <c r="N38" s="24"/>
      <c r="O38" s="31"/>
    </row>
    <row r="39" spans="1:30" ht="32.450000000000003" customHeight="1">
      <c r="A39" s="8"/>
      <c r="B39" s="8"/>
      <c r="C39" s="8"/>
      <c r="D39" s="34"/>
      <c r="E39" s="28"/>
      <c r="F39" s="37"/>
      <c r="G39" s="37"/>
      <c r="H39" s="37"/>
      <c r="I39" s="37"/>
      <c r="J39" s="37"/>
      <c r="K39" s="37"/>
      <c r="L39" s="37"/>
      <c r="M39" s="34"/>
      <c r="N39" s="24"/>
      <c r="O39" s="31"/>
    </row>
    <row r="40" spans="1:30" ht="32.450000000000003" customHeight="1">
      <c r="A40" s="8"/>
      <c r="B40" s="8"/>
      <c r="C40" s="8"/>
      <c r="D40" s="34"/>
      <c r="E40" s="28"/>
      <c r="F40" s="37"/>
      <c r="G40" s="37"/>
      <c r="H40" s="37"/>
      <c r="I40" s="37"/>
      <c r="J40" s="37"/>
      <c r="K40" s="37"/>
      <c r="L40" s="37"/>
      <c r="M40" s="34"/>
      <c r="N40" s="24"/>
      <c r="O40" s="31"/>
    </row>
    <row r="41" spans="1:30" ht="32.450000000000003" customHeight="1">
      <c r="A41" s="8"/>
      <c r="B41" s="8"/>
      <c r="C41" s="8"/>
      <c r="D41" s="34"/>
      <c r="E41" s="28"/>
      <c r="F41" s="37"/>
      <c r="G41" s="37"/>
      <c r="H41" s="37"/>
      <c r="I41" s="37"/>
      <c r="J41" s="37"/>
      <c r="K41" s="37"/>
      <c r="L41" s="37"/>
      <c r="M41" s="34"/>
      <c r="N41" s="24"/>
      <c r="O41" s="31"/>
    </row>
    <row r="42" spans="1:30" ht="32.450000000000003" customHeight="1">
      <c r="A42" s="8"/>
      <c r="B42" s="8"/>
      <c r="C42" s="8"/>
      <c r="D42" s="34"/>
      <c r="E42" s="28"/>
      <c r="F42" s="37"/>
      <c r="G42" s="37"/>
      <c r="H42" s="37"/>
      <c r="I42" s="37"/>
      <c r="J42" s="37"/>
      <c r="K42" s="37"/>
      <c r="L42" s="37"/>
      <c r="M42" s="34"/>
      <c r="N42" s="24"/>
      <c r="O42" s="31"/>
    </row>
    <row r="43" spans="1:30" ht="32.450000000000003" customHeight="1">
      <c r="A43" s="8"/>
      <c r="B43" s="8"/>
      <c r="C43" s="8"/>
      <c r="D43" s="34"/>
      <c r="E43" s="28"/>
      <c r="F43" s="37"/>
      <c r="G43" s="37"/>
      <c r="H43" s="37"/>
      <c r="I43" s="37"/>
      <c r="J43" s="37"/>
      <c r="K43" s="37"/>
      <c r="L43" s="37"/>
      <c r="M43" s="34"/>
      <c r="N43" s="24"/>
      <c r="O43" s="31"/>
    </row>
    <row r="44" spans="1:30" ht="32.450000000000003" customHeight="1">
      <c r="A44" s="8"/>
      <c r="B44" s="8"/>
      <c r="C44" s="8"/>
      <c r="D44" s="34"/>
      <c r="E44" s="28"/>
      <c r="F44" s="37"/>
      <c r="G44" s="37"/>
      <c r="H44" s="37"/>
      <c r="I44" s="37"/>
      <c r="J44" s="37"/>
      <c r="K44" s="37"/>
      <c r="L44" s="37"/>
      <c r="M44" s="34"/>
      <c r="N44" s="24"/>
      <c r="O44" s="31"/>
    </row>
    <row r="45" spans="1:30" hidden="1">
      <c r="B45" s="5" t="s">
        <v>117</v>
      </c>
      <c r="G45" s="41">
        <f>SUMIF(R5:R44,"E10_1",G5:G44)</f>
        <v>44016783</v>
      </c>
      <c r="I45" s="41">
        <f>SUMIF(R5:R44,"E10_1",I5:I44)</f>
        <v>2417232</v>
      </c>
      <c r="K45" s="41">
        <f>SUMIF(R5:R44,"E10_1",K5:K44)</f>
        <v>36765132</v>
      </c>
      <c r="M45" s="41">
        <f>SUMIF(R5:R44,"E10_1",M5:M44)</f>
        <v>4834419</v>
      </c>
    </row>
  </sheetData>
  <mergeCells count="12">
    <mergeCell ref="N3:N4"/>
    <mergeCell ref="O3:O4"/>
    <mergeCell ref="A1:O1"/>
    <mergeCell ref="A3:A4"/>
    <mergeCell ref="B3:B4"/>
    <mergeCell ref="C3:C4"/>
    <mergeCell ref="D3:D4"/>
    <mergeCell ref="E3:E4"/>
    <mergeCell ref="F3:G3"/>
    <mergeCell ref="H3:I3"/>
    <mergeCell ref="J3:K3"/>
    <mergeCell ref="L3:M3"/>
  </mergeCells>
  <phoneticPr fontId="17" type="noConversion"/>
  <conditionalFormatting sqref="D5:D45">
    <cfRule type="expression" dxfId="3" priority="1" stopIfTrue="1">
      <formula>AND(D5&lt;&gt;0,INT(D5)=D5)</formula>
    </cfRule>
  </conditionalFormatting>
  <conditionalFormatting sqref="F5:O45">
    <cfRule type="expression" dxfId="2" priority="2" stopIfTrue="1">
      <formula>AND(F5&lt;&gt;0,INT(F5)=F5)</formula>
    </cfRule>
  </conditionalFormatting>
  <hyperlinks>
    <hyperlink ref="AD1" r:id="rId1" tooltip="설계예산시스템(STmate w26.05)으로 작성 하였으며,_x000a_엑셀 인쇄품질 600 dpi에 최적화 되어 있습니다._x000a_경영정보(주) http://www.stma.co.kr_x000a_Tel) 070-4350-0040_x000a_Fax) 0505-300-3948"/>
    <hyperlink ref="P1" r:id="rId2" tooltip="설계예산시스템(STmate w26.05)으로 작성 하였으며,_x000a_엑셀 인쇄품질 600 dpi에 최적화 되어 있습니다._x000a_경영정보(주) http://www.stma.co.kr_x000a_Tel) 070-4350-0040_x000a_Fax) 0505-300-3948"/>
  </hyperlinks>
  <printOptions horizontalCentered="1"/>
  <pageMargins left="0.78740157480314965" right="0.78740157480314965" top="0.59055118110236215" bottom="0.55118110236220474" header="0" footer="0.35433070866141736"/>
  <pageSetup paperSize="9" scale="65" fitToWidth="0" fitToHeight="0" orientation="landscape" r:id="rId3"/>
  <headerFooter alignWithMargins="0">
    <oddFooter xml:space="preserve">&amp;C&amp;"바탕체,"&amp;9 - &amp;P -&amp;R&amp;"바탕체,"&amp;9 </oddFooter>
  </headerFooter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4"/>
  <sheetViews>
    <sheetView workbookViewId="0">
      <pane ySplit="3" topLeftCell="A4" activePane="bottomLeft" state="frozenSplit"/>
      <selection activeCell="N20" sqref="N20"/>
      <selection pane="bottomLeft" activeCell="K4" sqref="K4"/>
    </sheetView>
  </sheetViews>
  <sheetFormatPr defaultColWidth="9.125" defaultRowHeight="16.5"/>
  <cols>
    <col min="1" max="1" width="10" style="4" customWidth="1"/>
    <col min="2" max="3" width="24.25" style="4" customWidth="1"/>
    <col min="4" max="4" width="5.5" style="4" customWidth="1"/>
    <col min="5" max="9" width="10" style="4" customWidth="1"/>
    <col min="10" max="10" width="9.125" style="14" hidden="1" customWidth="1"/>
    <col min="11" max="11" width="9.125" style="16" customWidth="1"/>
    <col min="12" max="16384" width="9.125" style="4"/>
  </cols>
  <sheetData>
    <row r="1" spans="1:11" ht="24.95" customHeight="1">
      <c r="A1" s="228" t="s">
        <v>0</v>
      </c>
      <c r="B1" s="229"/>
      <c r="C1" s="229"/>
      <c r="D1" s="229"/>
      <c r="E1" s="229"/>
      <c r="F1" s="229"/>
      <c r="G1" s="229"/>
      <c r="H1" s="229"/>
      <c r="I1" s="229"/>
      <c r="J1" s="3" t="s">
        <v>23</v>
      </c>
      <c r="K1" s="17" t="s">
        <v>23</v>
      </c>
    </row>
    <row r="2" spans="1:11" ht="23.1" customHeight="1">
      <c r="A2" s="1" t="s">
        <v>440</v>
      </c>
      <c r="J2" s="18" t="str">
        <f ca="1">MID(CELL("filename",$A$1),FIND("]",CELL("filename",$A$1))+1,LEN(CELL("filename",$A$1)))</f>
        <v>단가산출근거목록표</v>
      </c>
    </row>
    <row r="3" spans="1:11" ht="23.1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12" t="s">
        <v>9</v>
      </c>
      <c r="K3" s="2" t="str">
        <f>HYPERLINK("#'〓 목 차 〓'!B2","목차 →")</f>
        <v>목차 →</v>
      </c>
    </row>
    <row r="4" spans="1:11" ht="23.1" customHeight="1">
      <c r="A4" s="7" t="s">
        <v>10</v>
      </c>
      <c r="B4" s="8" t="s">
        <v>442</v>
      </c>
      <c r="C4" s="8" t="s">
        <v>443</v>
      </c>
      <c r="D4" s="7" t="s">
        <v>379</v>
      </c>
      <c r="E4" s="39">
        <f>단가산출근거!C54</f>
        <v>72233</v>
      </c>
      <c r="F4" s="50">
        <f>단가산출근거!D54</f>
        <v>0</v>
      </c>
      <c r="G4" s="45">
        <f>단가산출근거!E54</f>
        <v>72233</v>
      </c>
      <c r="H4" s="39">
        <f>단가산출근거!F54</f>
        <v>0</v>
      </c>
      <c r="I4" s="13" t="s">
        <v>10</v>
      </c>
      <c r="J4" s="15" t="str">
        <f>"_x0007_`COD|D82338_x0005_`QTY1|1_x0005_`BQC|25년도_x0005_`EQC|_x0005_`JDC|_x0005_`WQC|_x0005_`EDT|_x0005_`ADJ|F_x0005_`DET|"&amp;ROW(단가산출근거!A5)&amp;"_x0005_`"</f>
        <v>_x0007_`COD|D82338_x0005_`QTY1|1_x0005_`BQC|25년도_x0005_`EQC|_x0005_`JDC|_x0005_`WQC|_x0005_`EDT|_x0005_`ADJ|F_x0005_`DET|5_x0005_`</v>
      </c>
      <c r="K4" s="2" t="str">
        <f ca="1">HYPERLINK("#"&amp;단가산출근거!G2&amp;"!A"&amp;ROW(단가산출근거!A5),"D00001 →")</f>
        <v>D00001 →</v>
      </c>
    </row>
    <row r="5" spans="1:11" ht="23.1" customHeight="1">
      <c r="A5" s="7" t="s">
        <v>11</v>
      </c>
      <c r="B5" s="8" t="s">
        <v>592</v>
      </c>
      <c r="C5" s="8" t="s">
        <v>593</v>
      </c>
      <c r="D5" s="7" t="s">
        <v>379</v>
      </c>
      <c r="E5" s="39">
        <f>단가산출근거!C154</f>
        <v>338598</v>
      </c>
      <c r="F5" s="50">
        <f>단가산출근거!D154</f>
        <v>56750</v>
      </c>
      <c r="G5" s="45">
        <f>단가산출근거!E154</f>
        <v>214352</v>
      </c>
      <c r="H5" s="39">
        <f>단가산출근거!F154</f>
        <v>67496</v>
      </c>
      <c r="I5" s="13" t="s">
        <v>11</v>
      </c>
      <c r="J5" s="15" t="str">
        <f>"_x0007_`COD|D82865_x0005_`QTY1|1_x0005_`BQC|2026년_x0005_`EQC|_x0005_`JDC|_x0005_`WQC|_x0005_`EDT|_x0005_`ADJ|F_x0005_`DET|"&amp;ROW(단가산출근거!A55)&amp;"_x0005_`"</f>
        <v>_x0007_`COD|D82865_x0005_`QTY1|1_x0005_`BQC|2026년_x0005_`EQC|_x0005_`JDC|_x0005_`WQC|_x0005_`EDT|_x0005_`ADJ|F_x0005_`DET|55_x0005_`</v>
      </c>
      <c r="K5" s="2" t="str">
        <f ca="1">HYPERLINK("#"&amp;단가산출근거!G2&amp;"!A"&amp;ROW(단가산출근거!A55),"D00002 →")</f>
        <v>D00002 →</v>
      </c>
    </row>
    <row r="6" spans="1:11" ht="23.1" customHeight="1">
      <c r="A6" s="7" t="s">
        <v>12</v>
      </c>
      <c r="B6" s="8" t="s">
        <v>446</v>
      </c>
      <c r="C6" s="8" t="s">
        <v>447</v>
      </c>
      <c r="D6" s="7" t="s">
        <v>379</v>
      </c>
      <c r="E6" s="39">
        <f>단가산출근거!C204</f>
        <v>387996</v>
      </c>
      <c r="F6" s="50">
        <f>단가산출근거!D204</f>
        <v>0</v>
      </c>
      <c r="G6" s="45">
        <f>단가산출근거!E204</f>
        <v>387996</v>
      </c>
      <c r="H6" s="39">
        <f>단가산출근거!F204</f>
        <v>0</v>
      </c>
      <c r="I6" s="13" t="s">
        <v>12</v>
      </c>
      <c r="J6" s="15" t="str">
        <f>"_x0007_`COD|D82463_x0005_`QTY1|1_x0005_`BQC|2026년_x0005_`EQC|_x0005_`JDC|_x0005_`WQC|_x0005_`EDT|_x0005_`ADJ|F_x0005_`DET|"&amp;ROW(단가산출근거!A155)&amp;"_x0005_`"</f>
        <v>_x0007_`COD|D82463_x0005_`QTY1|1_x0005_`BQC|2026년_x0005_`EQC|_x0005_`JDC|_x0005_`WQC|_x0005_`EDT|_x0005_`ADJ|F_x0005_`DET|155_x0005_`</v>
      </c>
      <c r="K6" s="2" t="str">
        <f ca="1">HYPERLINK("#"&amp;단가산출근거!G2&amp;"!A"&amp;ROW(단가산출근거!A155),"D00003 →")</f>
        <v>D00003 →</v>
      </c>
    </row>
    <row r="7" spans="1:11" ht="23.1" customHeight="1">
      <c r="A7" s="7" t="s">
        <v>13</v>
      </c>
      <c r="B7" s="8" t="s">
        <v>446</v>
      </c>
      <c r="C7" s="8" t="s">
        <v>450</v>
      </c>
      <c r="D7" s="7" t="s">
        <v>379</v>
      </c>
      <c r="E7" s="39">
        <f>단가산출근거!C254</f>
        <v>412245</v>
      </c>
      <c r="F7" s="50">
        <f>단가산출근거!D254</f>
        <v>0</v>
      </c>
      <c r="G7" s="45">
        <f>단가산출근거!E254</f>
        <v>412245</v>
      </c>
      <c r="H7" s="39">
        <f>단가산출근거!F254</f>
        <v>0</v>
      </c>
      <c r="I7" s="13" t="s">
        <v>13</v>
      </c>
      <c r="J7" s="15" t="str">
        <f>"_x0007_`COD|D82469_x0005_`QTY1|1_x0005_`BQC|2026년_x0005_`EQC|_x0005_`JDC|_x0005_`WQC|_x0005_`EDT|_x0005_`ADJ|F_x0005_`DET|"&amp;ROW(단가산출근거!A205)&amp;"_x0005_`"</f>
        <v>_x0007_`COD|D82469_x0005_`QTY1|1_x0005_`BQC|2026년_x0005_`EQC|_x0005_`JDC|_x0005_`WQC|_x0005_`EDT|_x0005_`ADJ|F_x0005_`DET|205_x0005_`</v>
      </c>
      <c r="K7" s="2" t="str">
        <f ca="1">HYPERLINK("#"&amp;단가산출근거!G2&amp;"!A"&amp;ROW(단가산출근거!A205),"D00004 →")</f>
        <v>D00004 →</v>
      </c>
    </row>
    <row r="8" spans="1:11" ht="23.1" customHeight="1">
      <c r="A8" s="7" t="s">
        <v>14</v>
      </c>
      <c r="B8" s="8" t="s">
        <v>446</v>
      </c>
      <c r="C8" s="8" t="s">
        <v>453</v>
      </c>
      <c r="D8" s="7" t="s">
        <v>379</v>
      </c>
      <c r="E8" s="39">
        <f>단가산출근거!C304</f>
        <v>353353</v>
      </c>
      <c r="F8" s="50">
        <f>단가산출근거!D304</f>
        <v>0</v>
      </c>
      <c r="G8" s="45">
        <f>단가산출근거!E304</f>
        <v>353353</v>
      </c>
      <c r="H8" s="39">
        <f>단가산출근거!F304</f>
        <v>0</v>
      </c>
      <c r="I8" s="13" t="s">
        <v>14</v>
      </c>
      <c r="J8" s="15" t="str">
        <f>"_x0007_`COD|D82470_x0005_`QTY1|1_x0005_`BQC|2026년_x0005_`EQC|_x0005_`JDC|_x0005_`WQC|_x0005_`EDT|_x0005_`ADJ|F_x0005_`DET|"&amp;ROW(단가산출근거!A255)&amp;"_x0005_`"</f>
        <v>_x0007_`COD|D82470_x0005_`QTY1|1_x0005_`BQC|2026년_x0005_`EQC|_x0005_`JDC|_x0005_`WQC|_x0005_`EDT|_x0005_`ADJ|F_x0005_`DET|255_x0005_`</v>
      </c>
      <c r="K8" s="2" t="str">
        <f ca="1">HYPERLINK("#"&amp;단가산출근거!G2&amp;"!A"&amp;ROW(단가산출근거!A255),"D00005 →")</f>
        <v>D00005 →</v>
      </c>
    </row>
    <row r="9" spans="1:11" ht="23.1" customHeight="1">
      <c r="A9" s="7" t="s">
        <v>15</v>
      </c>
      <c r="B9" s="8" t="s">
        <v>446</v>
      </c>
      <c r="C9" s="8" t="s">
        <v>456</v>
      </c>
      <c r="D9" s="7" t="s">
        <v>379</v>
      </c>
      <c r="E9" s="39">
        <f>단가산출근거!C354</f>
        <v>618368</v>
      </c>
      <c r="F9" s="50">
        <f>단가산출근거!D354</f>
        <v>0</v>
      </c>
      <c r="G9" s="45">
        <f>단가산출근거!E354</f>
        <v>618368</v>
      </c>
      <c r="H9" s="39">
        <f>단가산출근거!F354</f>
        <v>0</v>
      </c>
      <c r="I9" s="13" t="s">
        <v>15</v>
      </c>
      <c r="J9" s="15" t="str">
        <f>"_x0007_`COD|D82859_x0005_`QTY1|1_x0005_`BQC|2026년_x0005_`EQC|_x0005_`JDC|_x0005_`WQC|_x0005_`EDT|_x0005_`ADJ|F_x0005_`DET|"&amp;ROW(단가산출근거!A305)&amp;"_x0005_`"</f>
        <v>_x0007_`COD|D82859_x0005_`QTY1|1_x0005_`BQC|2026년_x0005_`EQC|_x0005_`JDC|_x0005_`WQC|_x0005_`EDT|_x0005_`ADJ|F_x0005_`DET|305_x0005_`</v>
      </c>
      <c r="K9" s="2" t="str">
        <f ca="1">HYPERLINK("#"&amp;단가산출근거!G2&amp;"!A"&amp;ROW(단가산출근거!A305),"D00006 →")</f>
        <v>D00006 →</v>
      </c>
    </row>
    <row r="10" spans="1:11" ht="23.1" customHeight="1">
      <c r="A10" s="7" t="s">
        <v>16</v>
      </c>
      <c r="B10" s="8" t="s">
        <v>381</v>
      </c>
      <c r="C10" s="8" t="s">
        <v>459</v>
      </c>
      <c r="D10" s="7" t="s">
        <v>379</v>
      </c>
      <c r="E10" s="39">
        <f>단가산출근거!C404</f>
        <v>5356</v>
      </c>
      <c r="F10" s="50">
        <f>단가산출근거!D404</f>
        <v>932</v>
      </c>
      <c r="G10" s="45">
        <f>단가산출근거!E404</f>
        <v>3249</v>
      </c>
      <c r="H10" s="39">
        <f>단가산출근거!F404</f>
        <v>1175</v>
      </c>
      <c r="I10" s="13" t="s">
        <v>16</v>
      </c>
      <c r="J10" s="15" t="str">
        <f>"_x0007_`COD|D10103_x0005_`QTY1|1_x0005_`BQC|_x0005_`EQC|_x0005_`JDC|_x0005_`WQC|_x0005_`EDT|_x0005_`ADJ|F_x0005_`DET|"&amp;ROW(단가산출근거!A355)&amp;"_x0005_`"</f>
        <v>_x0007_`COD|D10103_x0005_`QTY1|1_x0005_`BQC|_x0005_`EQC|_x0005_`JDC|_x0005_`WQC|_x0005_`EDT|_x0005_`ADJ|F_x0005_`DET|355_x0005_`</v>
      </c>
      <c r="K10" s="2" t="str">
        <f ca="1">HYPERLINK("#"&amp;단가산출근거!G2&amp;"!A"&amp;ROW(단가산출근거!A355),"D00007 →")</f>
        <v>D00007 →</v>
      </c>
    </row>
    <row r="11" spans="1:11" ht="23.1" customHeight="1">
      <c r="A11" s="7" t="s">
        <v>17</v>
      </c>
      <c r="B11" s="8" t="s">
        <v>384</v>
      </c>
      <c r="C11" s="8" t="s">
        <v>461</v>
      </c>
      <c r="D11" s="7" t="s">
        <v>378</v>
      </c>
      <c r="E11" s="39">
        <f>단가산출근거!C454</f>
        <v>3599</v>
      </c>
      <c r="F11" s="50">
        <f>단가산출근거!D454</f>
        <v>1519</v>
      </c>
      <c r="G11" s="45">
        <f>단가산출근거!E454</f>
        <v>2080</v>
      </c>
      <c r="H11" s="39">
        <f>단가산출근거!F454</f>
        <v>0</v>
      </c>
      <c r="I11" s="13" t="s">
        <v>17</v>
      </c>
      <c r="J11" s="15" t="str">
        <f>"_x0007_`COD|D81828_x0005_`QTY1|1_x0005_`BQC|_x0005_`EQC|_x0005_`JDC|_x0005_`WQC|_x0005_`EDT|_x0005_`ADJ|F_x0005_`DET|"&amp;ROW(단가산출근거!A405)&amp;"_x0005_`"</f>
        <v>_x0007_`COD|D81828_x0005_`QTY1|1_x0005_`BQC|_x0005_`EQC|_x0005_`JDC|_x0005_`WQC|_x0005_`EDT|_x0005_`ADJ|F_x0005_`DET|405_x0005_`</v>
      </c>
      <c r="K11" s="2" t="str">
        <f ca="1">HYPERLINK("#"&amp;단가산출근거!G2&amp;"!A"&amp;ROW(단가산출근거!A405),"D00008 →")</f>
        <v>D00008 →</v>
      </c>
    </row>
    <row r="12" spans="1:11" ht="23.1" customHeight="1">
      <c r="A12" s="7" t="s">
        <v>18</v>
      </c>
      <c r="B12" s="8" t="s">
        <v>465</v>
      </c>
      <c r="C12" s="8" t="s">
        <v>466</v>
      </c>
      <c r="D12" s="7" t="s">
        <v>467</v>
      </c>
      <c r="E12" s="39">
        <f>단가산출근거!C504</f>
        <v>199851</v>
      </c>
      <c r="F12" s="50">
        <f>단가산출근거!D504</f>
        <v>0</v>
      </c>
      <c r="G12" s="45">
        <f>단가산출근거!E504</f>
        <v>199851</v>
      </c>
      <c r="H12" s="39">
        <f>단가산출근거!F504</f>
        <v>0</v>
      </c>
      <c r="I12" s="13" t="s">
        <v>18</v>
      </c>
      <c r="J12" s="15" t="str">
        <f>"_x0007_`COD|D81812_x0005_`QTY1|1_x0005_`BQC|_x0005_`EQC|_x0005_`JDC|_x0005_`WQC|_x0005_`EDT|_x0005_`ADJ|F_x0005_`DET|"&amp;ROW(단가산출근거!A455)&amp;"_x0005_`"</f>
        <v>_x0007_`COD|D81812_x0005_`QTY1|1_x0005_`BQC|_x0005_`EQC|_x0005_`JDC|_x0005_`WQC|_x0005_`EDT|_x0005_`ADJ|F_x0005_`DET|455_x0005_`</v>
      </c>
      <c r="K12" s="2" t="str">
        <f ca="1">HYPERLINK("#"&amp;단가산출근거!G2&amp;"!A"&amp;ROW(단가산출근거!A455),"D00009 →")</f>
        <v>D00009 →</v>
      </c>
    </row>
    <row r="13" spans="1:11" ht="23.1" customHeight="1">
      <c r="A13" s="7" t="s">
        <v>20</v>
      </c>
      <c r="B13" s="8" t="s">
        <v>470</v>
      </c>
      <c r="C13" s="8" t="s">
        <v>471</v>
      </c>
      <c r="D13" s="7" t="s">
        <v>19</v>
      </c>
      <c r="E13" s="39">
        <f>단가산출근거!C554</f>
        <v>2424368</v>
      </c>
      <c r="F13" s="50">
        <f>단가산출근거!D554</f>
        <v>0</v>
      </c>
      <c r="G13" s="45">
        <f>단가산출근거!E554</f>
        <v>0</v>
      </c>
      <c r="H13" s="39">
        <f>단가산출근거!F554</f>
        <v>2424368</v>
      </c>
      <c r="I13" s="13" t="s">
        <v>20</v>
      </c>
      <c r="J13" s="15" t="str">
        <f>"_x0007_`COD|D82419_x0005_`QTY1|1_x0005_`BQC|2025년_x0005_`EQC|_x0005_`JDC|_x0005_`WQC|_x0005_`EDT|_x0005_`ADJ|T_x0005_`SBM|S_x0005_`ADJM|1_x0005_`ADJL|1_x0005_`ADJS|1_x0005_`DET|"&amp;ROW(단가산출근거!A505)&amp;"_x0005_`"</f>
        <v>_x0007_`COD|D82419_x0005_`QTY1|1_x0005_`BQC|2025년_x0005_`EQC|_x0005_`JDC|_x0005_`WQC|_x0005_`EDT|_x0005_`ADJ|T_x0005_`SBM|S_x0005_`ADJM|1_x0005_`ADJL|1_x0005_`ADJS|1_x0005_`DET|505_x0005_`</v>
      </c>
      <c r="K13" s="2" t="str">
        <f ca="1">HYPERLINK("#"&amp;단가산출근거!G2&amp;"!A"&amp;ROW(단가산출근거!A505),"D00010 →")</f>
        <v>D00010 →</v>
      </c>
    </row>
    <row r="14" spans="1:11" ht="23.1" customHeight="1">
      <c r="A14" s="7" t="s">
        <v>21</v>
      </c>
      <c r="B14" s="8" t="s">
        <v>474</v>
      </c>
      <c r="C14" s="8" t="s">
        <v>475</v>
      </c>
      <c r="D14" s="7" t="s">
        <v>19</v>
      </c>
      <c r="E14" s="39">
        <f>단가산출근거!C604</f>
        <v>1375807</v>
      </c>
      <c r="F14" s="50">
        <f>단가산출근거!D604</f>
        <v>0</v>
      </c>
      <c r="G14" s="45">
        <f>단가산출근거!E604</f>
        <v>0</v>
      </c>
      <c r="H14" s="39">
        <f>단가산출근거!F604</f>
        <v>1375807</v>
      </c>
      <c r="I14" s="13" t="s">
        <v>21</v>
      </c>
      <c r="J14" s="15" t="str">
        <f>"_x0007_`COD|D82483_x0005_`QTY1|1_x0005_`BQC|2025년_x0005_`EQC|_x0005_`JDC|_x0005_`WQC|_x0005_`EDT|_x0005_`ADJ|T_x0005_`SBM|S_x0005_`ADJM|1_x0005_`ADJL|1_x0005_`ADJS|1_x0005_`DET|"&amp;ROW(단가산출근거!A555)&amp;"_x0005_`"</f>
        <v>_x0007_`COD|D82483_x0005_`QTY1|1_x0005_`BQC|2025년_x0005_`EQC|_x0005_`JDC|_x0005_`WQC|_x0005_`EDT|_x0005_`ADJ|T_x0005_`SBM|S_x0005_`ADJM|1_x0005_`ADJL|1_x0005_`ADJS|1_x0005_`DET|555_x0005_`</v>
      </c>
      <c r="K14" s="2" t="str">
        <f ca="1">HYPERLINK("#"&amp;단가산출근거!G2&amp;"!A"&amp;ROW(단가산출근거!A555),"D00011 →")</f>
        <v>D00011 →</v>
      </c>
    </row>
  </sheetData>
  <mergeCells count="1">
    <mergeCell ref="A1:I1"/>
  </mergeCells>
  <phoneticPr fontId="17" type="noConversion"/>
  <hyperlinks>
    <hyperlink ref="K1" r:id="rId1" tooltip="설계예산시스템(STmate w26.05)으로 작성 하였으며,_x000a_엑셀 인쇄품질 600 dpi에 최적화 되어 있습니다._x000a_경영정보(주) http://www.stma.co.kr_x000a_Tel) 070-4350-0040_x000a_Fax) 0505-300-3948"/>
    <hyperlink ref="J1" r:id="rId2" tooltip="설계예산시스템(STmate w26.05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82677165354330706" header="0" footer="0.62992125984251968"/>
  <pageSetup paperSize="9" scale="72" fitToWidth="0" fitToHeight="0" orientation="portrait" r:id="rId3"/>
  <headerFooter alignWithMargins="0">
    <oddFooter xml:space="preserve">&amp;C&amp;"바탕체,"&amp;9 - &amp;P -&amp;R&amp;"바탕체,"&amp;9 </oddFooter>
  </headerFooter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604"/>
  <sheetViews>
    <sheetView workbookViewId="0">
      <pane ySplit="4" topLeftCell="A140" activePane="bottomLeft" state="frozenSplit"/>
      <selection activeCell="N20" sqref="N20"/>
      <selection pane="bottomLeft" activeCell="C149" sqref="C149"/>
    </sheetView>
  </sheetViews>
  <sheetFormatPr defaultColWidth="9.125" defaultRowHeight="16.5"/>
  <cols>
    <col min="1" max="1" width="10" style="4" customWidth="1"/>
    <col min="2" max="2" width="53.5" style="4" customWidth="1"/>
    <col min="3" max="6" width="10" style="4" customWidth="1"/>
    <col min="7" max="7" width="9.125" style="64" hidden="1" customWidth="1"/>
    <col min="8" max="23" width="2.5" style="4" customWidth="1"/>
    <col min="24" max="24" width="9.125" style="4" customWidth="1"/>
    <col min="25" max="25" width="9.125" style="16" customWidth="1"/>
    <col min="26" max="39" width="4" style="4" customWidth="1"/>
    <col min="40" max="16384" width="9.125" style="4"/>
  </cols>
  <sheetData>
    <row r="1" spans="1:39" ht="24.95" customHeight="1">
      <c r="A1" s="228" t="s">
        <v>127</v>
      </c>
      <c r="B1" s="229"/>
      <c r="C1" s="229"/>
      <c r="D1" s="229"/>
      <c r="E1" s="229"/>
      <c r="F1" s="229"/>
      <c r="G1" s="3" t="s">
        <v>23</v>
      </c>
      <c r="Y1" s="17" t="s">
        <v>23</v>
      </c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</row>
    <row r="2" spans="1:39" ht="16.5" customHeight="1">
      <c r="A2" s="1" t="s">
        <v>440</v>
      </c>
      <c r="G2" s="18" t="str">
        <f ca="1">MID(CELL("filename",$A$1),FIND("]",CELL("filename",$A$1))+1,LEN(CELL("filename",$A$1)))</f>
        <v>단가산출근거</v>
      </c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</row>
    <row r="3" spans="1:39" ht="16.5" customHeight="1">
      <c r="A3" s="232" t="s">
        <v>128</v>
      </c>
      <c r="B3" s="232" t="s">
        <v>129</v>
      </c>
      <c r="C3" s="232" t="s">
        <v>5</v>
      </c>
      <c r="D3" s="232" t="s">
        <v>6</v>
      </c>
      <c r="E3" s="232" t="s">
        <v>7</v>
      </c>
      <c r="F3" s="234" t="s">
        <v>8</v>
      </c>
      <c r="Z3" s="230" t="s">
        <v>22</v>
      </c>
      <c r="AA3" s="237"/>
      <c r="AB3" s="237"/>
      <c r="AC3" s="237"/>
      <c r="AD3" s="237"/>
      <c r="AE3" s="237"/>
      <c r="AF3" s="237"/>
      <c r="AG3" s="237"/>
      <c r="AH3" s="237"/>
      <c r="AI3" s="237"/>
      <c r="AJ3" s="237"/>
      <c r="AK3" s="237"/>
      <c r="AL3" s="237"/>
      <c r="AM3" s="237"/>
    </row>
    <row r="4" spans="1:39" ht="16.5" customHeight="1">
      <c r="A4" s="233"/>
      <c r="B4" s="233"/>
      <c r="C4" s="233"/>
      <c r="D4" s="233"/>
      <c r="E4" s="233"/>
      <c r="F4" s="235"/>
      <c r="H4" s="66" t="s">
        <v>130</v>
      </c>
      <c r="I4" s="66" t="s">
        <v>131</v>
      </c>
      <c r="J4" s="66" t="s">
        <v>132</v>
      </c>
      <c r="K4" s="66" t="s">
        <v>35</v>
      </c>
      <c r="L4" s="66" t="s">
        <v>133</v>
      </c>
      <c r="Y4" s="2" t="str">
        <f>HYPERLINK("#'〓 목 차 〓'!B2","목차 →")</f>
        <v>목차 →</v>
      </c>
      <c r="Z4" s="237"/>
      <c r="AA4" s="237"/>
      <c r="AB4" s="237"/>
      <c r="AC4" s="237"/>
      <c r="AD4" s="237"/>
      <c r="AE4" s="237"/>
      <c r="AF4" s="237"/>
      <c r="AG4" s="237"/>
      <c r="AH4" s="237"/>
      <c r="AI4" s="237"/>
      <c r="AJ4" s="237"/>
      <c r="AK4" s="237"/>
      <c r="AL4" s="237"/>
      <c r="AM4" s="237"/>
    </row>
    <row r="5" spans="1:39" ht="16.5" customHeight="1">
      <c r="A5" s="53" t="s">
        <v>10</v>
      </c>
      <c r="B5" s="57" t="s">
        <v>10</v>
      </c>
      <c r="C5" s="238">
        <f>C54</f>
        <v>72233</v>
      </c>
      <c r="D5" s="238">
        <f>D54</f>
        <v>0</v>
      </c>
      <c r="E5" s="238">
        <f>E54</f>
        <v>72233</v>
      </c>
      <c r="F5" s="238">
        <f>F54</f>
        <v>0</v>
      </c>
      <c r="G5" s="65" t="str">
        <f>HYPERLINK("#G"&amp;ROW(G23),"_x0005_`BDCOD|D82338_x0007_`POSS|"&amp;ROW(G7)&amp;"_x0007_`POSE|"&amp;ROW(G23)&amp;"_x0007_`")</f>
        <v>_x0005_`BDCOD|D82338_x0007_`POSS|7_x0007_`POSE|23_x0007_`</v>
      </c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</row>
    <row r="6" spans="1:39" ht="16.5" customHeight="1">
      <c r="A6" s="54"/>
      <c r="B6" s="57" t="s">
        <v>478</v>
      </c>
      <c r="C6" s="239"/>
      <c r="D6" s="239"/>
      <c r="E6" s="239"/>
      <c r="F6" s="239"/>
      <c r="M6" s="66" t="s">
        <v>479</v>
      </c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</row>
    <row r="7" spans="1:39" ht="16.5" customHeight="1">
      <c r="A7" s="55"/>
      <c r="B7" s="55"/>
      <c r="C7" s="60"/>
      <c r="D7" s="60"/>
      <c r="E7" s="60"/>
      <c r="F7" s="60"/>
      <c r="G7" s="15" t="s">
        <v>134</v>
      </c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</row>
    <row r="8" spans="1:39" ht="16.5" customHeight="1">
      <c r="A8" s="56"/>
      <c r="B8" s="58" t="s">
        <v>598</v>
      </c>
      <c r="C8" s="55"/>
      <c r="D8" s="55"/>
      <c r="E8" s="55"/>
      <c r="F8" s="55"/>
      <c r="G8" s="15" t="s">
        <v>599</v>
      </c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</row>
    <row r="9" spans="1:39" ht="16.5" customHeight="1">
      <c r="A9" s="55"/>
      <c r="B9" s="55"/>
      <c r="C9" s="55"/>
      <c r="D9" s="55"/>
      <c r="E9" s="55"/>
      <c r="F9" s="55"/>
      <c r="G9" s="15" t="s">
        <v>134</v>
      </c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</row>
    <row r="10" spans="1:39" ht="16.5" customHeight="1">
      <c r="A10" s="56"/>
      <c r="B10" s="58" t="s">
        <v>480</v>
      </c>
      <c r="C10" s="55"/>
      <c r="D10" s="55"/>
      <c r="E10" s="55"/>
      <c r="F10" s="55"/>
      <c r="G10" s="15" t="s">
        <v>481</v>
      </c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</row>
    <row r="11" spans="1:39" ht="16.5" customHeight="1">
      <c r="A11" s="55"/>
      <c r="B11" s="55"/>
      <c r="C11" s="55"/>
      <c r="D11" s="55"/>
      <c r="E11" s="55"/>
      <c r="F11" s="55"/>
      <c r="G11" s="15" t="s">
        <v>134</v>
      </c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</row>
    <row r="12" spans="1:39" ht="16.5" customHeight="1">
      <c r="A12" s="56"/>
      <c r="B12" s="58" t="str">
        <f>"  ▶ 1일작업량 :  V="&amp;Z12&amp;"  ㎥ "</f>
        <v xml:space="preserve">  ▶ 1일작업량 :  V=3.6  ㎥ </v>
      </c>
      <c r="C12" s="55"/>
      <c r="D12" s="55"/>
      <c r="E12" s="55"/>
      <c r="F12" s="55"/>
      <c r="G12" s="15" t="s">
        <v>398</v>
      </c>
      <c r="Z12" s="74">
        <v>3.6</v>
      </c>
      <c r="AA12" s="66" t="s">
        <v>136</v>
      </c>
      <c r="AB12" s="73">
        <f>Z12</f>
        <v>3.6</v>
      </c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</row>
    <row r="13" spans="1:39" ht="16.5" customHeight="1">
      <c r="A13" s="55"/>
      <c r="B13" s="55"/>
      <c r="C13" s="55"/>
      <c r="D13" s="55"/>
      <c r="E13" s="55"/>
      <c r="F13" s="55"/>
      <c r="G13" s="15" t="s">
        <v>134</v>
      </c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</row>
    <row r="14" spans="1:39" ht="16.5" customHeight="1">
      <c r="A14" s="55"/>
      <c r="B14" s="55"/>
      <c r="C14" s="55"/>
      <c r="D14" s="55"/>
      <c r="E14" s="55"/>
      <c r="F14" s="55"/>
      <c r="G14" s="15" t="s">
        <v>134</v>
      </c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</row>
    <row r="15" spans="1:39" ht="16.5" customHeight="1">
      <c r="A15" s="56"/>
      <c r="B15" s="58" t="s">
        <v>482</v>
      </c>
      <c r="C15" s="55"/>
      <c r="D15" s="55"/>
      <c r="E15" s="55"/>
      <c r="F15" s="55"/>
      <c r="G15" s="15" t="s">
        <v>483</v>
      </c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</row>
    <row r="16" spans="1:39" ht="16.5" customHeight="1">
      <c r="A16" s="55"/>
      <c r="B16" s="55"/>
      <c r="C16" s="55"/>
      <c r="D16" s="55"/>
      <c r="E16" s="55"/>
      <c r="F16" s="55"/>
      <c r="G16" s="15" t="s">
        <v>134</v>
      </c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</row>
    <row r="17" spans="1:39" ht="16.5" customHeight="1">
      <c r="A17" s="56" t="s">
        <v>154</v>
      </c>
      <c r="B17" s="59" t="str">
        <f>" 특별인부 : "&amp;TEXT(I17,"#,##0"&amp;IF(I17&lt;&gt;INT(I17),".###",""))&amp;" / V = "&amp;TEXT(C17,"#,##0.0")&amp;""</f>
        <v xml:space="preserve"> 특별인부 : 260,040 / V = 72,233.3</v>
      </c>
      <c r="C17" s="61">
        <f>D17+E17+F17</f>
        <v>72233.3</v>
      </c>
      <c r="D17" s="61">
        <f>IF(H17=0,0,ROUNDDOWN(J17*H17,1))</f>
        <v>0</v>
      </c>
      <c r="E17" s="61">
        <f>IF(H17=0,0,ROUNDDOWN(K17*H17,1))</f>
        <v>72233.3</v>
      </c>
      <c r="F17" s="61">
        <f>IF(H17=0,0,ROUNDDOWN(L17*H17,1))</f>
        <v>0</v>
      </c>
      <c r="G17" s="15" t="s">
        <v>399</v>
      </c>
      <c r="H17" s="67">
        <f>ROUNDUP(AC17,14-LEN(ABS(INT(AC17))))</f>
        <v>0.27777777777779999</v>
      </c>
      <c r="I17" s="68">
        <f>J17+K17+L17</f>
        <v>260040</v>
      </c>
      <c r="K17" s="69">
        <f>노무비목록표!E5</f>
        <v>260040</v>
      </c>
      <c r="M17" s="66" t="s">
        <v>155</v>
      </c>
      <c r="N17" s="66" t="s">
        <v>145</v>
      </c>
      <c r="X17" s="70" t="str">
        <f>노무비목록표!B5&amp;" / "&amp;노무비목록표!C5</f>
        <v xml:space="preserve">특별인부 / </v>
      </c>
      <c r="Y17" s="2" t="str">
        <f ca="1">HYPERLINK("#"&amp;노무비목록표!G2&amp;"!A"&amp;ROW(노무비목록표!A5),"L00002 →")</f>
        <v>L00002 →</v>
      </c>
      <c r="Z17" s="66" t="s">
        <v>146</v>
      </c>
      <c r="AA17" s="73">
        <f>AB12</f>
        <v>3.6</v>
      </c>
      <c r="AB17" s="66" t="s">
        <v>136</v>
      </c>
      <c r="AC17" s="73">
        <f>1/AB12</f>
        <v>0.27777777777777779</v>
      </c>
      <c r="AD17" s="71"/>
      <c r="AE17" s="71"/>
      <c r="AF17" s="71"/>
      <c r="AG17" s="71"/>
      <c r="AH17" s="71"/>
      <c r="AI17" s="71"/>
      <c r="AJ17" s="71"/>
      <c r="AK17" s="71"/>
      <c r="AL17" s="71"/>
      <c r="AM17" s="71"/>
    </row>
    <row r="18" spans="1:39" ht="16.5" customHeight="1">
      <c r="A18" s="55"/>
      <c r="B18" s="55"/>
      <c r="C18" s="55"/>
      <c r="D18" s="55"/>
      <c r="E18" s="55"/>
      <c r="F18" s="55"/>
      <c r="G18" s="15" t="s">
        <v>134</v>
      </c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</row>
    <row r="19" spans="1:39" ht="16.5" customHeight="1">
      <c r="A19" s="55"/>
      <c r="B19" s="55"/>
      <c r="C19" s="55"/>
      <c r="D19" s="55"/>
      <c r="E19" s="55"/>
      <c r="F19" s="55"/>
      <c r="G19" s="15" t="s">
        <v>134</v>
      </c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</row>
    <row r="20" spans="1:39" ht="16.5" customHeight="1">
      <c r="A20" s="56"/>
      <c r="B20" s="58" t="s">
        <v>144</v>
      </c>
      <c r="C20" s="62">
        <f>D20+E20+F20</f>
        <v>72233.3</v>
      </c>
      <c r="D20" s="62">
        <f>SUMIF(N7:N19,M20,D7:D19)</f>
        <v>0</v>
      </c>
      <c r="E20" s="62">
        <f>SUMIF(N7:N19,M20,E7:E19)</f>
        <v>72233.3</v>
      </c>
      <c r="F20" s="62">
        <f>SUMIF(N7:N19,M20,F7:F19)</f>
        <v>0</v>
      </c>
      <c r="G20" s="15" t="s">
        <v>143</v>
      </c>
      <c r="M20" s="66" t="s">
        <v>145</v>
      </c>
      <c r="N20" s="66" t="s">
        <v>152</v>
      </c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</row>
    <row r="21" spans="1:39" ht="16.5" customHeight="1">
      <c r="A21" s="55"/>
      <c r="B21" s="55"/>
      <c r="C21" s="60"/>
      <c r="D21" s="60"/>
      <c r="E21" s="60"/>
      <c r="F21" s="60"/>
      <c r="G21" s="15" t="s">
        <v>134</v>
      </c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</row>
    <row r="22" spans="1:39" ht="16.5" customHeight="1">
      <c r="A22" s="55"/>
      <c r="B22" s="55"/>
      <c r="C22" s="55"/>
      <c r="D22" s="55"/>
      <c r="E22" s="55"/>
      <c r="F22" s="55"/>
      <c r="G22" s="15" t="s">
        <v>134</v>
      </c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</row>
    <row r="23" spans="1:39" ht="16.5" customHeight="1">
      <c r="A23" s="56"/>
      <c r="B23" s="58" t="s">
        <v>151</v>
      </c>
      <c r="C23" s="62">
        <f>D23+E23+F23</f>
        <v>72233.3</v>
      </c>
      <c r="D23" s="62">
        <f>SUMIF(N7:N22,M23,D7:D22)</f>
        <v>0</v>
      </c>
      <c r="E23" s="62">
        <f>SUMIF(N7:N22,M23,E7:E22)</f>
        <v>72233.3</v>
      </c>
      <c r="F23" s="62">
        <f>SUMIF(N7:N22,M23,F7:F22)</f>
        <v>0</v>
      </c>
      <c r="G23" s="15" t="s">
        <v>150</v>
      </c>
      <c r="M23" s="66" t="s">
        <v>152</v>
      </c>
      <c r="N23" s="66" t="s">
        <v>139</v>
      </c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</row>
    <row r="24" spans="1:39" ht="16.5" customHeight="1">
      <c r="A24" s="55"/>
      <c r="B24" s="55"/>
      <c r="C24" s="60"/>
      <c r="D24" s="60"/>
      <c r="E24" s="60"/>
      <c r="F24" s="60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</row>
    <row r="25" spans="1:39" ht="16.5" customHeight="1">
      <c r="A25" s="55"/>
      <c r="B25" s="55"/>
      <c r="C25" s="55"/>
      <c r="D25" s="55"/>
      <c r="E25" s="55"/>
      <c r="F25" s="55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</row>
    <row r="26" spans="1:39" ht="16.5" customHeight="1">
      <c r="A26" s="55"/>
      <c r="B26" s="55"/>
      <c r="C26" s="55"/>
      <c r="D26" s="55"/>
      <c r="E26" s="55"/>
      <c r="F26" s="55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</row>
    <row r="27" spans="1:39" ht="16.5" customHeight="1">
      <c r="A27" s="55"/>
      <c r="B27" s="55"/>
      <c r="C27" s="55"/>
      <c r="D27" s="55"/>
      <c r="E27" s="55"/>
      <c r="F27" s="55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</row>
    <row r="28" spans="1:39" ht="16.5" customHeight="1">
      <c r="A28" s="55"/>
      <c r="B28" s="55"/>
      <c r="C28" s="55"/>
      <c r="D28" s="55"/>
      <c r="E28" s="55"/>
      <c r="F28" s="55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</row>
    <row r="29" spans="1:39" ht="16.5" customHeight="1">
      <c r="A29" s="55"/>
      <c r="B29" s="55"/>
      <c r="C29" s="55"/>
      <c r="D29" s="55"/>
      <c r="E29" s="55"/>
      <c r="F29" s="55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</row>
    <row r="30" spans="1:39" ht="16.5" customHeight="1">
      <c r="A30" s="55"/>
      <c r="B30" s="55"/>
      <c r="C30" s="55"/>
      <c r="D30" s="55"/>
      <c r="E30" s="55"/>
      <c r="F30" s="55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</row>
    <row r="31" spans="1:39" ht="16.5" customHeight="1">
      <c r="A31" s="55"/>
      <c r="B31" s="55"/>
      <c r="C31" s="55"/>
      <c r="D31" s="55"/>
      <c r="E31" s="55"/>
      <c r="F31" s="55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</row>
    <row r="32" spans="1:39" ht="16.5" customHeight="1">
      <c r="A32" s="55"/>
      <c r="B32" s="55"/>
      <c r="C32" s="55"/>
      <c r="D32" s="55"/>
      <c r="E32" s="55"/>
      <c r="F32" s="55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</row>
    <row r="33" spans="1:39" ht="16.5" customHeight="1">
      <c r="A33" s="55"/>
      <c r="B33" s="55"/>
      <c r="C33" s="55"/>
      <c r="D33" s="55"/>
      <c r="E33" s="55"/>
      <c r="F33" s="55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</row>
    <row r="34" spans="1:39" ht="16.5" customHeight="1">
      <c r="A34" s="55"/>
      <c r="B34" s="55"/>
      <c r="C34" s="55"/>
      <c r="D34" s="55"/>
      <c r="E34" s="55"/>
      <c r="F34" s="55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</row>
    <row r="35" spans="1:39" ht="16.5" customHeight="1">
      <c r="A35" s="55"/>
      <c r="B35" s="55"/>
      <c r="C35" s="55"/>
      <c r="D35" s="55"/>
      <c r="E35" s="55"/>
      <c r="F35" s="55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</row>
    <row r="36" spans="1:39" ht="16.5" customHeight="1">
      <c r="A36" s="55"/>
      <c r="B36" s="55"/>
      <c r="C36" s="55"/>
      <c r="D36" s="55"/>
      <c r="E36" s="55"/>
      <c r="F36" s="55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</row>
    <row r="37" spans="1:39" ht="16.5" customHeight="1">
      <c r="A37" s="55"/>
      <c r="B37" s="55"/>
      <c r="C37" s="55"/>
      <c r="D37" s="55"/>
      <c r="E37" s="55"/>
      <c r="F37" s="55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</row>
    <row r="38" spans="1:39" ht="16.5" customHeight="1">
      <c r="A38" s="55"/>
      <c r="B38" s="55"/>
      <c r="C38" s="55"/>
      <c r="D38" s="55"/>
      <c r="E38" s="55"/>
      <c r="F38" s="55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</row>
    <row r="39" spans="1:39" ht="16.5" customHeight="1">
      <c r="A39" s="55"/>
      <c r="B39" s="55"/>
      <c r="C39" s="55"/>
      <c r="D39" s="55"/>
      <c r="E39" s="55"/>
      <c r="F39" s="55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</row>
    <row r="40" spans="1:39" ht="16.5" customHeight="1">
      <c r="A40" s="55"/>
      <c r="B40" s="55"/>
      <c r="C40" s="55"/>
      <c r="D40" s="55"/>
      <c r="E40" s="55"/>
      <c r="F40" s="55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</row>
    <row r="41" spans="1:39" ht="16.5" customHeight="1">
      <c r="A41" s="55"/>
      <c r="B41" s="55"/>
      <c r="C41" s="55"/>
      <c r="D41" s="55"/>
      <c r="E41" s="55"/>
      <c r="F41" s="55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</row>
    <row r="42" spans="1:39" ht="16.5" customHeight="1">
      <c r="A42" s="55"/>
      <c r="B42" s="55"/>
      <c r="C42" s="55"/>
      <c r="D42" s="55"/>
      <c r="E42" s="55"/>
      <c r="F42" s="55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</row>
    <row r="43" spans="1:39" ht="16.5" customHeight="1">
      <c r="A43" s="55"/>
      <c r="B43" s="55"/>
      <c r="C43" s="55"/>
      <c r="D43" s="55"/>
      <c r="E43" s="55"/>
      <c r="F43" s="55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</row>
    <row r="44" spans="1:39" ht="16.5" customHeight="1">
      <c r="A44" s="55"/>
      <c r="B44" s="55"/>
      <c r="C44" s="55"/>
      <c r="D44" s="55"/>
      <c r="E44" s="55"/>
      <c r="F44" s="55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</row>
    <row r="45" spans="1:39" ht="16.5" customHeight="1">
      <c r="A45" s="55"/>
      <c r="B45" s="55"/>
      <c r="C45" s="55"/>
      <c r="D45" s="55"/>
      <c r="E45" s="55"/>
      <c r="F45" s="55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</row>
    <row r="46" spans="1:39" ht="16.5" customHeight="1">
      <c r="A46" s="55"/>
      <c r="B46" s="55"/>
      <c r="C46" s="55"/>
      <c r="D46" s="55"/>
      <c r="E46" s="55"/>
      <c r="F46" s="55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</row>
    <row r="47" spans="1:39" ht="16.5" customHeight="1">
      <c r="A47" s="55"/>
      <c r="B47" s="55"/>
      <c r="C47" s="55"/>
      <c r="D47" s="55"/>
      <c r="E47" s="55"/>
      <c r="F47" s="55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</row>
    <row r="48" spans="1:39" ht="16.5" customHeight="1">
      <c r="A48" s="55"/>
      <c r="B48" s="55"/>
      <c r="C48" s="55"/>
      <c r="D48" s="55"/>
      <c r="E48" s="55"/>
      <c r="F48" s="55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</row>
    <row r="49" spans="1:39" ht="16.5" customHeight="1">
      <c r="A49" s="55"/>
      <c r="B49" s="55"/>
      <c r="C49" s="55"/>
      <c r="D49" s="55"/>
      <c r="E49" s="55"/>
      <c r="F49" s="55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</row>
    <row r="50" spans="1:39" ht="16.5" customHeight="1">
      <c r="A50" s="55"/>
      <c r="B50" s="55"/>
      <c r="C50" s="55"/>
      <c r="D50" s="55"/>
      <c r="E50" s="55"/>
      <c r="F50" s="55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</row>
    <row r="51" spans="1:39" ht="16.5" customHeight="1">
      <c r="A51" s="55"/>
      <c r="B51" s="55"/>
      <c r="C51" s="55"/>
      <c r="D51" s="55"/>
      <c r="E51" s="55"/>
      <c r="F51" s="55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</row>
    <row r="52" spans="1:39" ht="16.5" customHeight="1">
      <c r="A52" s="55"/>
      <c r="B52" s="55"/>
      <c r="C52" s="55"/>
      <c r="D52" s="55"/>
      <c r="E52" s="55"/>
      <c r="F52" s="55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</row>
    <row r="53" spans="1:39" ht="16.5" customHeight="1">
      <c r="A53" s="43"/>
      <c r="B53" s="43"/>
      <c r="C53" s="43"/>
      <c r="D53" s="43"/>
      <c r="E53" s="43"/>
      <c r="F53" s="43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</row>
    <row r="54" spans="1:39" ht="16.5" customHeight="1">
      <c r="A54" s="236" t="s">
        <v>153</v>
      </c>
      <c r="B54" s="226"/>
      <c r="C54" s="39">
        <f>D54+E54+F54</f>
        <v>72233</v>
      </c>
      <c r="D54" s="50">
        <f>ROUNDDOWN(SUMIF(N7:N23,M54,D7:D23),0)</f>
        <v>0</v>
      </c>
      <c r="E54" s="45">
        <f>ROUNDDOWN(SUMIF(N7:N23,M54,E7:E23),0)</f>
        <v>72233</v>
      </c>
      <c r="F54" s="39">
        <f>ROUNDDOWN(SUMIF(N7:N23,M54,F7:F23),0)</f>
        <v>0</v>
      </c>
      <c r="M54" s="66" t="s">
        <v>139</v>
      </c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</row>
    <row r="55" spans="1:39" ht="16.5" customHeight="1">
      <c r="A55" s="53" t="s">
        <v>11</v>
      </c>
      <c r="B55" s="57" t="s">
        <v>11</v>
      </c>
      <c r="C55" s="238">
        <f>C154</f>
        <v>338598</v>
      </c>
      <c r="D55" s="238">
        <f>D154</f>
        <v>56750</v>
      </c>
      <c r="E55" s="238">
        <f>E154</f>
        <v>214352</v>
      </c>
      <c r="F55" s="238">
        <f>F154</f>
        <v>67496</v>
      </c>
      <c r="G55" s="65" t="str">
        <f>HYPERLINK("#G"&amp;ROW(G105),"_x0005_`BDCOD|D82865_x0007_`POSS|"&amp;ROW(G57)&amp;"_x0007_`POSE|"&amp;ROW(G105)&amp;"_x0007_`")</f>
        <v>_x0005_`BDCOD|D82865_x0007_`POSS|57_x0007_`POSE|105_x0007_`</v>
      </c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</row>
    <row r="56" spans="1:39" ht="16.5" customHeight="1">
      <c r="A56" s="54"/>
      <c r="B56" s="57" t="s">
        <v>600</v>
      </c>
      <c r="C56" s="239"/>
      <c r="D56" s="239"/>
      <c r="E56" s="239"/>
      <c r="F56" s="239"/>
      <c r="M56" s="66" t="s">
        <v>601</v>
      </c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</row>
    <row r="57" spans="1:39" ht="16.5" customHeight="1">
      <c r="A57" s="55"/>
      <c r="B57" s="55"/>
      <c r="C57" s="60"/>
      <c r="D57" s="60"/>
      <c r="E57" s="60"/>
      <c r="F57" s="60"/>
      <c r="G57" s="15" t="s">
        <v>134</v>
      </c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</row>
    <row r="58" spans="1:39" ht="16.5" customHeight="1">
      <c r="A58" s="55"/>
      <c r="B58" s="55"/>
      <c r="C58" s="55"/>
      <c r="D58" s="55"/>
      <c r="E58" s="55"/>
      <c r="F58" s="55"/>
      <c r="G58" s="15" t="s">
        <v>134</v>
      </c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</row>
    <row r="59" spans="1:39" ht="16.5" customHeight="1">
      <c r="A59" s="56"/>
      <c r="B59" s="58" t="s">
        <v>602</v>
      </c>
      <c r="C59" s="55"/>
      <c r="D59" s="55"/>
      <c r="E59" s="55"/>
      <c r="F59" s="55"/>
      <c r="G59" s="15" t="s">
        <v>603</v>
      </c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</row>
    <row r="60" spans="1:39" ht="16.5" customHeight="1">
      <c r="A60" s="55"/>
      <c r="B60" s="55"/>
      <c r="C60" s="55"/>
      <c r="D60" s="55"/>
      <c r="E60" s="55"/>
      <c r="F60" s="55"/>
      <c r="G60" s="15" t="s">
        <v>134</v>
      </c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</row>
    <row r="61" spans="1:39" ht="16.5" customHeight="1">
      <c r="A61" s="56"/>
      <c r="B61" s="58" t="s">
        <v>604</v>
      </c>
      <c r="C61" s="55"/>
      <c r="D61" s="55"/>
      <c r="E61" s="55"/>
      <c r="F61" s="55"/>
      <c r="G61" s="15" t="s">
        <v>605</v>
      </c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</row>
    <row r="62" spans="1:39" ht="16.5" customHeight="1">
      <c r="A62" s="55"/>
      <c r="B62" s="55"/>
      <c r="C62" s="55"/>
      <c r="D62" s="55"/>
      <c r="E62" s="55"/>
      <c r="F62" s="55"/>
      <c r="G62" s="15" t="s">
        <v>134</v>
      </c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</row>
    <row r="63" spans="1:39" ht="16.5" customHeight="1">
      <c r="A63" s="56"/>
      <c r="B63" s="58" t="str">
        <f>"  ▶ 1일작업량 :  V = "&amp;Z63&amp;"  ㎥ = "&amp;AB63&amp;""</f>
        <v xml:space="preserve">  ▶ 1일작업량 :  V = 9.8  ㎥ = 9.80</v>
      </c>
      <c r="C63" s="55"/>
      <c r="D63" s="55"/>
      <c r="E63" s="55"/>
      <c r="F63" s="55"/>
      <c r="G63" s="15" t="s">
        <v>606</v>
      </c>
      <c r="Z63" s="74">
        <v>9.8000000000000007</v>
      </c>
      <c r="AA63" s="66" t="s">
        <v>136</v>
      </c>
      <c r="AB63" s="73" t="str">
        <f>TEXT(ROUND(Z63,2),"#,0.00")</f>
        <v>9.80</v>
      </c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</row>
    <row r="64" spans="1:39" ht="16.5" customHeight="1">
      <c r="A64" s="55"/>
      <c r="B64" s="55"/>
      <c r="C64" s="55"/>
      <c r="D64" s="55"/>
      <c r="E64" s="55"/>
      <c r="F64" s="55"/>
      <c r="G64" s="15" t="s">
        <v>134</v>
      </c>
      <c r="Z64" s="71"/>
      <c r="AA64" s="71"/>
      <c r="AB64" s="71"/>
      <c r="AC64" s="71"/>
      <c r="AD64" s="71"/>
      <c r="AE64" s="71"/>
      <c r="AF64" s="71"/>
      <c r="AG64" s="71"/>
      <c r="AH64" s="71"/>
      <c r="AI64" s="71"/>
      <c r="AJ64" s="71"/>
      <c r="AK64" s="71"/>
      <c r="AL64" s="71"/>
      <c r="AM64" s="71"/>
    </row>
    <row r="65" spans="1:39" ht="16.5" customHeight="1">
      <c r="A65" s="56"/>
      <c r="B65" s="58" t="str">
        <f>"  ▶ 1일시간 :  T="&amp;Z65&amp;"  hr "</f>
        <v xml:space="preserve">  ▶ 1일시간 :  T=8  hr </v>
      </c>
      <c r="C65" s="55"/>
      <c r="D65" s="55"/>
      <c r="E65" s="55"/>
      <c r="F65" s="55"/>
      <c r="G65" s="15" t="s">
        <v>135</v>
      </c>
      <c r="Z65" s="72">
        <v>8</v>
      </c>
      <c r="AA65" s="66" t="s">
        <v>136</v>
      </c>
      <c r="AB65" s="73">
        <f>Z65</f>
        <v>8</v>
      </c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</row>
    <row r="66" spans="1:39" ht="16.5" customHeight="1">
      <c r="A66" s="55"/>
      <c r="B66" s="55"/>
      <c r="C66" s="55"/>
      <c r="D66" s="55"/>
      <c r="E66" s="55"/>
      <c r="F66" s="55"/>
      <c r="G66" s="15" t="s">
        <v>134</v>
      </c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</row>
    <row r="67" spans="1:39" ht="16.5" customHeight="1">
      <c r="A67" s="56"/>
      <c r="B67" s="58" t="str">
        <f>"  Q = V / T = "&amp;AD67&amp;"  ㎥/hr "</f>
        <v xml:space="preserve">  Q = V / T = 1.23  ㎥/hr </v>
      </c>
      <c r="C67" s="55"/>
      <c r="D67" s="55"/>
      <c r="E67" s="55"/>
      <c r="F67" s="55"/>
      <c r="G67" s="15" t="s">
        <v>397</v>
      </c>
      <c r="Z67" s="73" t="str">
        <f>AB63</f>
        <v>9.80</v>
      </c>
      <c r="AA67" s="66" t="s">
        <v>137</v>
      </c>
      <c r="AB67" s="73">
        <f>AB65</f>
        <v>8</v>
      </c>
      <c r="AC67" s="66" t="s">
        <v>136</v>
      </c>
      <c r="AD67" s="73" t="str">
        <f>TEXT(ROUND(AB63/AB65,2),"#,0.00")</f>
        <v>1.23</v>
      </c>
      <c r="AE67" s="71"/>
      <c r="AF67" s="71"/>
      <c r="AG67" s="71"/>
      <c r="AH67" s="71"/>
      <c r="AI67" s="71"/>
      <c r="AJ67" s="71"/>
      <c r="AK67" s="71"/>
      <c r="AL67" s="71"/>
      <c r="AM67" s="71"/>
    </row>
    <row r="68" spans="1:39" ht="16.5" customHeight="1">
      <c r="A68" s="55"/>
      <c r="B68" s="55"/>
      <c r="C68" s="55"/>
      <c r="D68" s="55"/>
      <c r="E68" s="55"/>
      <c r="F68" s="55"/>
      <c r="G68" s="15" t="s">
        <v>134</v>
      </c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</row>
    <row r="69" spans="1:39" ht="16.5" customHeight="1">
      <c r="A69" s="55"/>
      <c r="B69" s="55"/>
      <c r="C69" s="55"/>
      <c r="D69" s="55"/>
      <c r="E69" s="55"/>
      <c r="F69" s="55"/>
      <c r="G69" s="15" t="s">
        <v>134</v>
      </c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</row>
    <row r="70" spans="1:39" ht="16.5" customHeight="1">
      <c r="A70" s="56"/>
      <c r="B70" s="58" t="s">
        <v>516</v>
      </c>
      <c r="C70" s="55"/>
      <c r="D70" s="55"/>
      <c r="E70" s="55"/>
      <c r="F70" s="55"/>
      <c r="G70" s="15" t="s">
        <v>517</v>
      </c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</row>
    <row r="71" spans="1:39" ht="16.5" customHeight="1">
      <c r="A71" s="55"/>
      <c r="B71" s="55"/>
      <c r="C71" s="55"/>
      <c r="D71" s="55"/>
      <c r="E71" s="55"/>
      <c r="F71" s="55"/>
      <c r="G71" s="15" t="s">
        <v>134</v>
      </c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</row>
    <row r="72" spans="1:39" ht="16.5" customHeight="1">
      <c r="A72" s="56" t="s">
        <v>138</v>
      </c>
      <c r="B72" s="59" t="str">
        <f>" 1)배관공(수도): "&amp;Z72&amp;" 인 * "&amp;TEXT(I72,"#,##0"&amp;IF(I72&lt;&gt;INT(I72),".###",""))&amp;" / V = "&amp;TEXT(C72,"#,##0.0")&amp;""</f>
        <v xml:space="preserve"> 1)배관공(수도): 3 인 * 301,967 / V = 92,438.8</v>
      </c>
      <c r="C72" s="61">
        <f>D72+E72+F72</f>
        <v>92438.8</v>
      </c>
      <c r="D72" s="61">
        <f>IF(H72=0,0,ROUNDDOWN(J72*H72,1))</f>
        <v>0</v>
      </c>
      <c r="E72" s="61">
        <f>IF(H72=0,0,ROUNDDOWN(K72*H72,1))</f>
        <v>92438.8</v>
      </c>
      <c r="F72" s="61">
        <f>IF(H72=0,0,ROUNDDOWN(L72*H72,1))</f>
        <v>0</v>
      </c>
      <c r="G72" s="15" t="s">
        <v>518</v>
      </c>
      <c r="H72" s="67">
        <f>ROUNDUP(AD72,14-LEN(ABS(INT(AD72))))</f>
        <v>0.30612244897959995</v>
      </c>
      <c r="I72" s="68">
        <f>J72+K72+L72</f>
        <v>301967</v>
      </c>
      <c r="K72" s="69">
        <f>노무비목록표!E7</f>
        <v>301967</v>
      </c>
      <c r="M72" s="66" t="s">
        <v>400</v>
      </c>
      <c r="N72" s="66" t="s">
        <v>145</v>
      </c>
      <c r="X72" s="70" t="str">
        <f>노무비목록표!B7&amp;" / "&amp;노무비목록표!C7</f>
        <v xml:space="preserve">배관공(수도) / </v>
      </c>
      <c r="Y72" s="2" t="str">
        <f ca="1">HYPERLINK("#"&amp;노무비목록표!G2&amp;"!A"&amp;ROW(노무비목록표!A7),"L00004 →")</f>
        <v>L00004 →</v>
      </c>
      <c r="Z72" s="72">
        <v>3</v>
      </c>
      <c r="AA72" s="66" t="s">
        <v>140</v>
      </c>
      <c r="AB72" s="73" t="str">
        <f>AB63</f>
        <v>9.80</v>
      </c>
      <c r="AC72" s="66" t="s">
        <v>136</v>
      </c>
      <c r="AD72" s="73">
        <f>Z72*1/AB63</f>
        <v>0.30612244897959179</v>
      </c>
      <c r="AE72" s="71"/>
      <c r="AF72" s="71"/>
      <c r="AG72" s="71"/>
      <c r="AH72" s="71"/>
      <c r="AI72" s="71"/>
      <c r="AJ72" s="71"/>
      <c r="AK72" s="71"/>
      <c r="AL72" s="71"/>
      <c r="AM72" s="71"/>
    </row>
    <row r="73" spans="1:39" ht="16.5" customHeight="1">
      <c r="A73" s="55"/>
      <c r="B73" s="55"/>
      <c r="C73" s="55"/>
      <c r="D73" s="55"/>
      <c r="E73" s="55"/>
      <c r="F73" s="55"/>
      <c r="G73" s="15" t="s">
        <v>134</v>
      </c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</row>
    <row r="74" spans="1:39" ht="16.5" customHeight="1">
      <c r="A74" s="56" t="s">
        <v>141</v>
      </c>
      <c r="B74" s="59" t="str">
        <f>" 2)보 통 인 부 : "&amp;Z74&amp;" 인 * "&amp;TEXT(I74,"#,##0"&amp;IF(I74&lt;&gt;INT(I74),".###",""))&amp;" / V = "&amp;TEXT(C74,"#,##0.0")&amp;""</f>
        <v xml:space="preserve"> 2)보 통 인 부 : 1 인 * 197,878 / V = 20,191.6</v>
      </c>
      <c r="C74" s="61">
        <f>D74+E74+F74</f>
        <v>20191.599999999999</v>
      </c>
      <c r="D74" s="61">
        <f>IF(H74=0,0,ROUNDDOWN(J74*H74,1))</f>
        <v>0</v>
      </c>
      <c r="E74" s="61">
        <f>IF(H74=0,0,ROUNDDOWN(K74*H74,1))</f>
        <v>20191.599999999999</v>
      </c>
      <c r="F74" s="61">
        <f>IF(H74=0,0,ROUNDDOWN(L74*H74,1))</f>
        <v>0</v>
      </c>
      <c r="G74" s="15" t="s">
        <v>519</v>
      </c>
      <c r="H74" s="67">
        <f>ROUNDUP(AD74,14-LEN(ABS(INT(AD74))))</f>
        <v>0.1020408163266</v>
      </c>
      <c r="I74" s="68">
        <f>J74+K74+L74</f>
        <v>197878</v>
      </c>
      <c r="K74" s="69">
        <f>노무비목록표!E4</f>
        <v>197878</v>
      </c>
      <c r="M74" s="66" t="s">
        <v>142</v>
      </c>
      <c r="N74" s="66" t="s">
        <v>145</v>
      </c>
      <c r="X74" s="70" t="str">
        <f>노무비목록표!B4&amp;" / "&amp;노무비목록표!C4</f>
        <v xml:space="preserve">보통인부 / </v>
      </c>
      <c r="Y74" s="2" t="str">
        <f ca="1">HYPERLINK("#"&amp;노무비목록표!G2&amp;"!A"&amp;ROW(노무비목록표!A4),"L00001 →")</f>
        <v>L00001 →</v>
      </c>
      <c r="Z74" s="72">
        <v>1</v>
      </c>
      <c r="AA74" s="66" t="s">
        <v>140</v>
      </c>
      <c r="AB74" s="73" t="str">
        <f>AB63</f>
        <v>9.80</v>
      </c>
      <c r="AC74" s="66" t="s">
        <v>136</v>
      </c>
      <c r="AD74" s="73">
        <f>Z74*1/AB63</f>
        <v>0.1020408163265306</v>
      </c>
      <c r="AE74" s="71"/>
      <c r="AF74" s="71"/>
      <c r="AG74" s="71"/>
      <c r="AH74" s="71"/>
      <c r="AI74" s="71"/>
      <c r="AJ74" s="71"/>
      <c r="AK74" s="71"/>
      <c r="AL74" s="71"/>
      <c r="AM74" s="71"/>
    </row>
    <row r="75" spans="1:39" ht="16.5" customHeight="1">
      <c r="A75" s="55"/>
      <c r="B75" s="55"/>
      <c r="C75" s="55"/>
      <c r="D75" s="55"/>
      <c r="E75" s="55"/>
      <c r="F75" s="55"/>
      <c r="G75" s="15" t="s">
        <v>134</v>
      </c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</row>
    <row r="76" spans="1:39" ht="16.5" customHeight="1">
      <c r="A76" s="56"/>
      <c r="B76" s="58" t="s">
        <v>144</v>
      </c>
      <c r="C76" s="62">
        <f>D76+E76+F76</f>
        <v>112630.39999999999</v>
      </c>
      <c r="D76" s="62">
        <f>SUMIF(N57:N75,M76,D57:D75)</f>
        <v>0</v>
      </c>
      <c r="E76" s="62">
        <f>SUMIF(N57:N75,M76,E57:E75)</f>
        <v>112630.39999999999</v>
      </c>
      <c r="F76" s="62">
        <f>SUMIF(N57:N75,M76,F57:F75)</f>
        <v>0</v>
      </c>
      <c r="G76" s="15" t="s">
        <v>143</v>
      </c>
      <c r="M76" s="66" t="s">
        <v>145</v>
      </c>
      <c r="N76" s="66" t="s">
        <v>152</v>
      </c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</row>
    <row r="77" spans="1:39" ht="16.5" customHeight="1">
      <c r="A77" s="55"/>
      <c r="B77" s="55"/>
      <c r="C77" s="60"/>
      <c r="D77" s="60"/>
      <c r="E77" s="60"/>
      <c r="F77" s="60"/>
      <c r="G77" s="15" t="s">
        <v>134</v>
      </c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</row>
    <row r="78" spans="1:39" ht="16.5" customHeight="1">
      <c r="A78" s="55"/>
      <c r="B78" s="55"/>
      <c r="C78" s="55"/>
      <c r="D78" s="55"/>
      <c r="E78" s="55"/>
      <c r="F78" s="55"/>
      <c r="G78" s="15" t="s">
        <v>134</v>
      </c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</row>
    <row r="79" spans="1:39" ht="16.5" customHeight="1">
      <c r="A79" s="55"/>
      <c r="B79" s="55"/>
      <c r="C79" s="55"/>
      <c r="D79" s="55"/>
      <c r="E79" s="55"/>
      <c r="F79" s="55"/>
      <c r="G79" s="15" t="s">
        <v>134</v>
      </c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</row>
    <row r="80" spans="1:39" ht="16.5" customHeight="1">
      <c r="A80" s="56"/>
      <c r="B80" s="58" t="s">
        <v>607</v>
      </c>
      <c r="C80" s="55"/>
      <c r="D80" s="55"/>
      <c r="E80" s="55"/>
      <c r="F80" s="55"/>
      <c r="G80" s="15" t="s">
        <v>608</v>
      </c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1"/>
    </row>
    <row r="81" spans="1:39" ht="16.5" customHeight="1">
      <c r="A81" s="55"/>
      <c r="B81" s="55"/>
      <c r="C81" s="55"/>
      <c r="D81" s="55"/>
      <c r="E81" s="55"/>
      <c r="F81" s="55"/>
      <c r="G81" s="15" t="s">
        <v>134</v>
      </c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</row>
    <row r="82" spans="1:39" ht="16.5" customHeight="1">
      <c r="A82" s="56" t="s">
        <v>160</v>
      </c>
      <c r="B82" s="59" t="str">
        <f>" 재 료 비 :  "&amp;TEXT(I82,"#,##0"&amp;IF(I82&lt;&gt;INT(I82),".###",""))&amp;" / Q = "&amp;TEXT(C82,"#,##0.0")&amp;""</f>
        <v xml:space="preserve"> 재 료 비 :  53,168 / Q = 43,226.0</v>
      </c>
      <c r="C82" s="61">
        <f>D82+E82+F82</f>
        <v>43226</v>
      </c>
      <c r="D82" s="61">
        <f>IF(H82=0,0,ROUNDDOWN(J82*H82,1))</f>
        <v>43226</v>
      </c>
      <c r="E82" s="61">
        <f>IF(H82=0,0,ROUNDDOWN(K82*H82,1))</f>
        <v>0</v>
      </c>
      <c r="F82" s="61">
        <f>IF(H82=0,0,ROUNDDOWN(L82*H82,1))</f>
        <v>0</v>
      </c>
      <c r="G82" s="15" t="s">
        <v>609</v>
      </c>
      <c r="H82" s="67">
        <f>ROUNDUP(AC82,14-LEN(ABS(INT(AC82))))</f>
        <v>0.81300813008140005</v>
      </c>
      <c r="I82" s="68">
        <f>J82+K82+L82</f>
        <v>53168</v>
      </c>
      <c r="J82" s="69">
        <f>중기목록표!F7</f>
        <v>53168</v>
      </c>
      <c r="M82" s="66" t="s">
        <v>610</v>
      </c>
      <c r="N82" s="66" t="s">
        <v>145</v>
      </c>
      <c r="X82" s="70" t="str">
        <f>중기목록표!B7&amp;" / "&amp;중기목록표!C7</f>
        <v>진공흡입 준설차 / 25톤(7.64㎥적)</v>
      </c>
      <c r="Y82" s="2" t="str">
        <f ca="1">HYPERLINK("#"&amp;중기목록표!J2&amp;"!A"&amp;ROW(중기목록표!A7),"X00004 →")</f>
        <v>X00004 →</v>
      </c>
      <c r="Z82" s="66" t="s">
        <v>146</v>
      </c>
      <c r="AA82" s="73" t="str">
        <f>AD67</f>
        <v>1.23</v>
      </c>
      <c r="AB82" s="66" t="s">
        <v>136</v>
      </c>
      <c r="AC82" s="73">
        <f>1/AD67</f>
        <v>0.81300813008130079</v>
      </c>
      <c r="AD82" s="71"/>
      <c r="AE82" s="71"/>
      <c r="AF82" s="71"/>
      <c r="AG82" s="71"/>
      <c r="AH82" s="71"/>
      <c r="AI82" s="71"/>
      <c r="AJ82" s="71"/>
      <c r="AK82" s="71"/>
      <c r="AL82" s="71"/>
      <c r="AM82" s="71"/>
    </row>
    <row r="83" spans="1:39" ht="16.5" customHeight="1">
      <c r="A83" s="55"/>
      <c r="B83" s="55"/>
      <c r="C83" s="55"/>
      <c r="D83" s="55"/>
      <c r="E83" s="55"/>
      <c r="F83" s="55"/>
      <c r="G83" s="15" t="s">
        <v>134</v>
      </c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</row>
    <row r="84" spans="1:39" ht="16.5" customHeight="1">
      <c r="A84" s="56" t="s">
        <v>160</v>
      </c>
      <c r="B84" s="59" t="str">
        <f>" 노 무 비 :  "&amp;TEXT(I84,"#,##0"&amp;IF(I84&lt;&gt;INT(I84),".###",""))&amp;" / Q = "&amp;TEXT(C84,"#,##0.0")&amp;""</f>
        <v xml:space="preserve"> 노 무 비 :  67,873 / Q = 55,181.3</v>
      </c>
      <c r="C84" s="61">
        <f>D84+E84+F84</f>
        <v>55181.3</v>
      </c>
      <c r="D84" s="61">
        <f>IF(H84=0,0,ROUNDDOWN(J84*H84,1))</f>
        <v>0</v>
      </c>
      <c r="E84" s="61">
        <f>IF(H84=0,0,ROUNDDOWN(K84*H84,1))</f>
        <v>55181.3</v>
      </c>
      <c r="F84" s="61">
        <f>IF(H84=0,0,ROUNDDOWN(L84*H84,1))</f>
        <v>0</v>
      </c>
      <c r="G84" s="15" t="s">
        <v>611</v>
      </c>
      <c r="H84" s="67">
        <f>ROUNDUP(AC84,14-LEN(ABS(INT(AC84))))</f>
        <v>0.81300813008140005</v>
      </c>
      <c r="I84" s="68">
        <f>J84+K84+L84</f>
        <v>67873</v>
      </c>
      <c r="K84" s="69">
        <f>중기목록표!G7</f>
        <v>67873</v>
      </c>
      <c r="M84" s="66" t="s">
        <v>610</v>
      </c>
      <c r="N84" s="66" t="s">
        <v>145</v>
      </c>
      <c r="X84" s="70" t="str">
        <f>중기목록표!B7&amp;" / "&amp;중기목록표!C7</f>
        <v>진공흡입 준설차 / 25톤(7.64㎥적)</v>
      </c>
      <c r="Y84" s="2" t="str">
        <f ca="1">HYPERLINK("#"&amp;중기목록표!J2&amp;"!A"&amp;ROW(중기목록표!A7),"X00004 →")</f>
        <v>X00004 →</v>
      </c>
      <c r="Z84" s="66" t="s">
        <v>146</v>
      </c>
      <c r="AA84" s="73" t="str">
        <f>AD67</f>
        <v>1.23</v>
      </c>
      <c r="AB84" s="66" t="s">
        <v>136</v>
      </c>
      <c r="AC84" s="73">
        <f>1/AD67</f>
        <v>0.81300813008130079</v>
      </c>
      <c r="AD84" s="71"/>
      <c r="AE84" s="71"/>
      <c r="AF84" s="71"/>
      <c r="AG84" s="71"/>
      <c r="AH84" s="71"/>
      <c r="AI84" s="71"/>
      <c r="AJ84" s="71"/>
      <c r="AK84" s="71"/>
      <c r="AL84" s="71"/>
      <c r="AM84" s="71"/>
    </row>
    <row r="85" spans="1:39" ht="16.5" customHeight="1">
      <c r="A85" s="55"/>
      <c r="B85" s="55"/>
      <c r="C85" s="55"/>
      <c r="D85" s="55"/>
      <c r="E85" s="55"/>
      <c r="F85" s="55"/>
      <c r="G85" s="15" t="s">
        <v>134</v>
      </c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</row>
    <row r="86" spans="1:39" ht="16.5" customHeight="1">
      <c r="A86" s="56" t="s">
        <v>160</v>
      </c>
      <c r="B86" s="59" t="str">
        <f>" 경    비 :  "&amp;TEXT(I86,"#,##0"&amp;IF(I86&lt;&gt;INT(I86),".###",""))&amp;" / Q = "&amp;TEXT(C86,"#,##0.0")&amp;""</f>
        <v xml:space="preserve"> 경    비 :  73,035 / Q = 59,378.0</v>
      </c>
      <c r="C86" s="61">
        <f>D86+E86+F86</f>
        <v>59378</v>
      </c>
      <c r="D86" s="61">
        <f>IF(H86=0,0,ROUNDDOWN(J86*H86,1))</f>
        <v>0</v>
      </c>
      <c r="E86" s="61">
        <f>IF(H86=0,0,ROUNDDOWN(K86*H86,1))</f>
        <v>0</v>
      </c>
      <c r="F86" s="61">
        <f>IF(H86=0,0,ROUNDDOWN(L86*H86,1))</f>
        <v>59378</v>
      </c>
      <c r="G86" s="15" t="s">
        <v>612</v>
      </c>
      <c r="H86" s="67">
        <f>ROUNDUP(AC86,14-LEN(ABS(INT(AC86))))</f>
        <v>0.81300813008140005</v>
      </c>
      <c r="I86" s="68">
        <f>J86+K86+L86</f>
        <v>73035</v>
      </c>
      <c r="L86" s="69">
        <f>중기목록표!H7</f>
        <v>73035</v>
      </c>
      <c r="M86" s="66" t="s">
        <v>610</v>
      </c>
      <c r="N86" s="66" t="s">
        <v>145</v>
      </c>
      <c r="X86" s="70" t="str">
        <f>중기목록표!B7&amp;" / "&amp;중기목록표!C7</f>
        <v>진공흡입 준설차 / 25톤(7.64㎥적)</v>
      </c>
      <c r="Y86" s="2" t="str">
        <f ca="1">HYPERLINK("#"&amp;중기목록표!J2&amp;"!A"&amp;ROW(중기목록표!A7),"X00004 →")</f>
        <v>X00004 →</v>
      </c>
      <c r="Z86" s="66" t="s">
        <v>146</v>
      </c>
      <c r="AA86" s="73" t="str">
        <f>AD67</f>
        <v>1.23</v>
      </c>
      <c r="AB86" s="66" t="s">
        <v>136</v>
      </c>
      <c r="AC86" s="73">
        <f>1/AD67</f>
        <v>0.81300813008130079</v>
      </c>
      <c r="AD86" s="71"/>
      <c r="AE86" s="71"/>
      <c r="AF86" s="71"/>
      <c r="AG86" s="71"/>
      <c r="AH86" s="71"/>
      <c r="AI86" s="71"/>
      <c r="AJ86" s="71"/>
      <c r="AK86" s="71"/>
      <c r="AL86" s="71"/>
      <c r="AM86" s="71"/>
    </row>
    <row r="87" spans="1:39" ht="16.5" customHeight="1">
      <c r="A87" s="55"/>
      <c r="B87" s="55"/>
      <c r="C87" s="55"/>
      <c r="D87" s="55"/>
      <c r="E87" s="55"/>
      <c r="F87" s="55"/>
      <c r="G87" s="15" t="s">
        <v>134</v>
      </c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</row>
    <row r="88" spans="1:39" ht="16.5" customHeight="1">
      <c r="A88" s="55"/>
      <c r="B88" s="55"/>
      <c r="C88" s="55"/>
      <c r="D88" s="55"/>
      <c r="E88" s="55"/>
      <c r="F88" s="55"/>
      <c r="G88" s="15" t="s">
        <v>134</v>
      </c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</row>
    <row r="89" spans="1:39" ht="16.5" customHeight="1">
      <c r="A89" s="56"/>
      <c r="B89" s="58" t="s">
        <v>144</v>
      </c>
      <c r="C89" s="62">
        <f>D89+E89+F89</f>
        <v>157785.29999999999</v>
      </c>
      <c r="D89" s="62">
        <f>SUMIF(N77:N88,M89,D77:D88)</f>
        <v>43226</v>
      </c>
      <c r="E89" s="62">
        <f>SUMIF(N77:N88,M89,E77:E88)</f>
        <v>55181.3</v>
      </c>
      <c r="F89" s="62">
        <f>SUMIF(N77:N88,M89,F77:F88)</f>
        <v>59378</v>
      </c>
      <c r="G89" s="15" t="s">
        <v>143</v>
      </c>
      <c r="M89" s="66" t="s">
        <v>145</v>
      </c>
      <c r="N89" s="66" t="s">
        <v>152</v>
      </c>
      <c r="Z89" s="71"/>
      <c r="AA89" s="71"/>
      <c r="AB89" s="71"/>
      <c r="AC89" s="71"/>
      <c r="AD89" s="71"/>
      <c r="AE89" s="71"/>
      <c r="AF89" s="71"/>
      <c r="AG89" s="71"/>
      <c r="AH89" s="71"/>
      <c r="AI89" s="71"/>
      <c r="AJ89" s="71"/>
      <c r="AK89" s="71"/>
      <c r="AL89" s="71"/>
      <c r="AM89" s="71"/>
    </row>
    <row r="90" spans="1:39" ht="16.5" customHeight="1">
      <c r="A90" s="55"/>
      <c r="B90" s="55"/>
      <c r="C90" s="60"/>
      <c r="D90" s="60"/>
      <c r="E90" s="60"/>
      <c r="F90" s="60"/>
      <c r="G90" s="15" t="s">
        <v>134</v>
      </c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</row>
    <row r="91" spans="1:39" ht="16.5" customHeight="1">
      <c r="A91" s="55"/>
      <c r="B91" s="55"/>
      <c r="C91" s="55"/>
      <c r="D91" s="55"/>
      <c r="E91" s="55"/>
      <c r="F91" s="55"/>
      <c r="G91" s="15" t="s">
        <v>134</v>
      </c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1"/>
    </row>
    <row r="92" spans="1:39" ht="16.5" customHeight="1">
      <c r="A92" s="55"/>
      <c r="B92" s="55"/>
      <c r="C92" s="55"/>
      <c r="D92" s="55"/>
      <c r="E92" s="55"/>
      <c r="F92" s="55"/>
      <c r="G92" s="15" t="s">
        <v>134</v>
      </c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</row>
    <row r="93" spans="1:39" ht="16.5" customHeight="1">
      <c r="A93" s="56"/>
      <c r="B93" s="58" t="s">
        <v>520</v>
      </c>
      <c r="C93" s="55"/>
      <c r="D93" s="55"/>
      <c r="E93" s="55"/>
      <c r="F93" s="55"/>
      <c r="G93" s="15" t="s">
        <v>521</v>
      </c>
      <c r="Z93" s="71"/>
      <c r="AA93" s="71"/>
      <c r="AB93" s="71"/>
      <c r="AC93" s="71"/>
      <c r="AD93" s="71"/>
      <c r="AE93" s="71"/>
      <c r="AF93" s="71"/>
      <c r="AG93" s="71"/>
      <c r="AH93" s="71"/>
      <c r="AI93" s="71"/>
      <c r="AJ93" s="71"/>
      <c r="AK93" s="71"/>
      <c r="AL93" s="71"/>
      <c r="AM93" s="71"/>
    </row>
    <row r="94" spans="1:39" ht="16.5" customHeight="1">
      <c r="A94" s="55"/>
      <c r="B94" s="55"/>
      <c r="C94" s="55"/>
      <c r="D94" s="55"/>
      <c r="E94" s="55"/>
      <c r="F94" s="55"/>
      <c r="G94" s="15" t="s">
        <v>134</v>
      </c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</row>
    <row r="95" spans="1:39" ht="16.5" customHeight="1">
      <c r="A95" s="56" t="s">
        <v>148</v>
      </c>
      <c r="B95" s="59" t="str">
        <f>" 재 료 비 :  "&amp;TEXT(I95,"#,##0"&amp;IF(I95&lt;&gt;INT(I95),".###",""))&amp;" / Q = "&amp;TEXT(C95,"#,##0.0")&amp;""</f>
        <v xml:space="preserve"> 재 료 비 :  16,635 / Q = 13,524.3</v>
      </c>
      <c r="C95" s="61">
        <f>D95+E95+F95</f>
        <v>13524.3</v>
      </c>
      <c r="D95" s="61">
        <f>IF(H95=0,0,ROUNDDOWN(J95*H95,1))</f>
        <v>13524.3</v>
      </c>
      <c r="E95" s="61">
        <f>IF(H95=0,0,ROUNDDOWN(K95*H95,1))</f>
        <v>0</v>
      </c>
      <c r="F95" s="61">
        <f>IF(H95=0,0,ROUNDDOWN(L95*H95,1))</f>
        <v>0</v>
      </c>
      <c r="G95" s="15" t="s">
        <v>522</v>
      </c>
      <c r="H95" s="67">
        <f>ROUNDUP(AC95,14-LEN(ABS(INT(AC95))))</f>
        <v>0.81300813008140005</v>
      </c>
      <c r="I95" s="68">
        <f>J95+K95+L95</f>
        <v>16635</v>
      </c>
      <c r="J95" s="69">
        <f>중기목록표!F5</f>
        <v>16635</v>
      </c>
      <c r="M95" s="66" t="s">
        <v>386</v>
      </c>
      <c r="N95" s="66" t="s">
        <v>145</v>
      </c>
      <c r="X95" s="70" t="str">
        <f>중기목록표!B5&amp;" / "&amp;중기목록표!C5</f>
        <v>물탱크(살수차) / 5500ℓ</v>
      </c>
      <c r="Y95" s="2" t="str">
        <f ca="1">HYPERLINK("#"&amp;중기목록표!J2&amp;"!A"&amp;ROW(중기목록표!A5),"X00002 →")</f>
        <v>X00002 →</v>
      </c>
      <c r="Z95" s="66" t="s">
        <v>146</v>
      </c>
      <c r="AA95" s="73" t="str">
        <f>AD67</f>
        <v>1.23</v>
      </c>
      <c r="AB95" s="66" t="s">
        <v>136</v>
      </c>
      <c r="AC95" s="73">
        <f>1/AD67</f>
        <v>0.81300813008130079</v>
      </c>
      <c r="AD95" s="71"/>
      <c r="AE95" s="71"/>
      <c r="AF95" s="71"/>
      <c r="AG95" s="71"/>
      <c r="AH95" s="71"/>
      <c r="AI95" s="71"/>
      <c r="AJ95" s="71"/>
      <c r="AK95" s="71"/>
      <c r="AL95" s="71"/>
      <c r="AM95" s="71"/>
    </row>
    <row r="96" spans="1:39" ht="16.5" customHeight="1">
      <c r="A96" s="55"/>
      <c r="B96" s="55"/>
      <c r="C96" s="55"/>
      <c r="D96" s="55"/>
      <c r="E96" s="55"/>
      <c r="F96" s="55"/>
      <c r="G96" s="15" t="s">
        <v>134</v>
      </c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</row>
    <row r="97" spans="1:39" ht="16.5" customHeight="1">
      <c r="A97" s="56" t="s">
        <v>148</v>
      </c>
      <c r="B97" s="59" t="str">
        <f>" 노 무 비 :  "&amp;TEXT(I97,"#,##0"&amp;IF(I97&lt;&gt;INT(I97),".###",""))&amp;" / Q = "&amp;TEXT(C97,"#,##0.0")&amp;""</f>
        <v xml:space="preserve"> 노 무 비 :  57,245 / Q = 46,540.6</v>
      </c>
      <c r="C97" s="61">
        <f>D97+E97+F97</f>
        <v>46540.6</v>
      </c>
      <c r="D97" s="61">
        <f>IF(H97=0,0,ROUNDDOWN(J97*H97,1))</f>
        <v>0</v>
      </c>
      <c r="E97" s="61">
        <f>IF(H97=0,0,ROUNDDOWN(K97*H97,1))</f>
        <v>46540.6</v>
      </c>
      <c r="F97" s="61">
        <f>IF(H97=0,0,ROUNDDOWN(L97*H97,1))</f>
        <v>0</v>
      </c>
      <c r="G97" s="15" t="s">
        <v>523</v>
      </c>
      <c r="H97" s="67">
        <f>ROUNDUP(AC97,14-LEN(ABS(INT(AC97))))</f>
        <v>0.81300813008140005</v>
      </c>
      <c r="I97" s="68">
        <f>J97+K97+L97</f>
        <v>57245</v>
      </c>
      <c r="K97" s="69">
        <f>중기목록표!G5</f>
        <v>57245</v>
      </c>
      <c r="M97" s="66" t="s">
        <v>386</v>
      </c>
      <c r="N97" s="66" t="s">
        <v>145</v>
      </c>
      <c r="X97" s="70" t="str">
        <f>중기목록표!B5&amp;" / "&amp;중기목록표!C5</f>
        <v>물탱크(살수차) / 5500ℓ</v>
      </c>
      <c r="Y97" s="2" t="str">
        <f ca="1">HYPERLINK("#"&amp;중기목록표!J2&amp;"!A"&amp;ROW(중기목록표!A5),"X00002 →")</f>
        <v>X00002 →</v>
      </c>
      <c r="Z97" s="66" t="s">
        <v>146</v>
      </c>
      <c r="AA97" s="73" t="str">
        <f>AD67</f>
        <v>1.23</v>
      </c>
      <c r="AB97" s="66" t="s">
        <v>136</v>
      </c>
      <c r="AC97" s="73">
        <f>1/AD67</f>
        <v>0.81300813008130079</v>
      </c>
      <c r="AD97" s="71"/>
      <c r="AE97" s="71"/>
      <c r="AF97" s="71"/>
      <c r="AG97" s="71"/>
      <c r="AH97" s="71"/>
      <c r="AI97" s="71"/>
      <c r="AJ97" s="71"/>
      <c r="AK97" s="71"/>
      <c r="AL97" s="71"/>
      <c r="AM97" s="71"/>
    </row>
    <row r="98" spans="1:39" ht="16.5" customHeight="1">
      <c r="A98" s="55"/>
      <c r="B98" s="55"/>
      <c r="C98" s="55"/>
      <c r="D98" s="55"/>
      <c r="E98" s="55"/>
      <c r="F98" s="55"/>
      <c r="G98" s="15" t="s">
        <v>134</v>
      </c>
      <c r="Z98" s="71"/>
      <c r="AA98" s="71"/>
      <c r="AB98" s="71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</row>
    <row r="99" spans="1:39" ht="16.5" customHeight="1">
      <c r="A99" s="56" t="s">
        <v>148</v>
      </c>
      <c r="B99" s="59" t="str">
        <f>" 경    비 :  "&amp;TEXT(I99,"#,##0"&amp;IF(I99&lt;&gt;INT(I99),".###",""))&amp;" / Q = "&amp;TEXT(C99,"#,##0.0")&amp;""</f>
        <v xml:space="preserve"> 경    비 :  9,986 / Q = 8,118.6</v>
      </c>
      <c r="C99" s="61">
        <f>D99+E99+F99</f>
        <v>8118.6</v>
      </c>
      <c r="D99" s="61">
        <f>IF(H99=0,0,ROUNDDOWN(J99*H99,1))</f>
        <v>0</v>
      </c>
      <c r="E99" s="61">
        <f>IF(H99=0,0,ROUNDDOWN(K99*H99,1))</f>
        <v>0</v>
      </c>
      <c r="F99" s="61">
        <f>IF(H99=0,0,ROUNDDOWN(L99*H99,1))</f>
        <v>8118.6</v>
      </c>
      <c r="G99" s="15" t="s">
        <v>524</v>
      </c>
      <c r="H99" s="67">
        <f>ROUNDUP(AC99,14-LEN(ABS(INT(AC99))))</f>
        <v>0.81300813008140005</v>
      </c>
      <c r="I99" s="68">
        <f>J99+K99+L99</f>
        <v>9986</v>
      </c>
      <c r="L99" s="69">
        <f>중기목록표!H5</f>
        <v>9986</v>
      </c>
      <c r="M99" s="66" t="s">
        <v>386</v>
      </c>
      <c r="N99" s="66" t="s">
        <v>145</v>
      </c>
      <c r="X99" s="70" t="str">
        <f>중기목록표!B5&amp;" / "&amp;중기목록표!C5</f>
        <v>물탱크(살수차) / 5500ℓ</v>
      </c>
      <c r="Y99" s="2" t="str">
        <f ca="1">HYPERLINK("#"&amp;중기목록표!J2&amp;"!A"&amp;ROW(중기목록표!A5),"X00002 →")</f>
        <v>X00002 →</v>
      </c>
      <c r="Z99" s="66" t="s">
        <v>146</v>
      </c>
      <c r="AA99" s="73" t="str">
        <f>AD67</f>
        <v>1.23</v>
      </c>
      <c r="AB99" s="66" t="s">
        <v>136</v>
      </c>
      <c r="AC99" s="73">
        <f>1/AD67</f>
        <v>0.81300813008130079</v>
      </c>
      <c r="AD99" s="71"/>
      <c r="AE99" s="71"/>
      <c r="AF99" s="71"/>
      <c r="AG99" s="71"/>
      <c r="AH99" s="71"/>
      <c r="AI99" s="71"/>
      <c r="AJ99" s="71"/>
      <c r="AK99" s="71"/>
      <c r="AL99" s="71"/>
      <c r="AM99" s="71"/>
    </row>
    <row r="100" spans="1:39" ht="16.5" customHeight="1">
      <c r="A100" s="55"/>
      <c r="B100" s="55"/>
      <c r="C100" s="55"/>
      <c r="D100" s="55"/>
      <c r="E100" s="55"/>
      <c r="F100" s="55"/>
      <c r="G100" s="15" t="s">
        <v>134</v>
      </c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</row>
    <row r="101" spans="1:39" ht="16.5" customHeight="1">
      <c r="A101" s="56"/>
      <c r="B101" s="58" t="s">
        <v>144</v>
      </c>
      <c r="C101" s="62">
        <f>D101+E101+F101</f>
        <v>68183.5</v>
      </c>
      <c r="D101" s="62">
        <f>SUMIF(N90:N100,M101,D90:D100)</f>
        <v>13524.3</v>
      </c>
      <c r="E101" s="62">
        <f>SUMIF(N90:N100,M101,E90:E100)</f>
        <v>46540.6</v>
      </c>
      <c r="F101" s="62">
        <f>SUMIF(N90:N100,M101,F90:F100)</f>
        <v>8118.6</v>
      </c>
      <c r="G101" s="15" t="s">
        <v>143</v>
      </c>
      <c r="M101" s="66" t="s">
        <v>145</v>
      </c>
      <c r="N101" s="66" t="s">
        <v>152</v>
      </c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1"/>
    </row>
    <row r="102" spans="1:39" ht="16.5" customHeight="1">
      <c r="A102" s="55"/>
      <c r="B102" s="55"/>
      <c r="C102" s="60"/>
      <c r="D102" s="60"/>
      <c r="E102" s="60"/>
      <c r="F102" s="60"/>
      <c r="G102" s="15" t="s">
        <v>134</v>
      </c>
      <c r="Z102" s="71"/>
      <c r="AA102" s="71"/>
      <c r="AB102" s="71"/>
      <c r="AC102" s="71"/>
      <c r="AD102" s="71"/>
      <c r="AE102" s="71"/>
      <c r="AF102" s="71"/>
      <c r="AG102" s="71"/>
      <c r="AH102" s="71"/>
      <c r="AI102" s="71"/>
      <c r="AJ102" s="71"/>
      <c r="AK102" s="71"/>
      <c r="AL102" s="71"/>
      <c r="AM102" s="71"/>
    </row>
    <row r="103" spans="1:39" ht="16.5" customHeight="1">
      <c r="A103" s="55"/>
      <c r="B103" s="55"/>
      <c r="C103" s="55"/>
      <c r="D103" s="55"/>
      <c r="E103" s="55"/>
      <c r="F103" s="55"/>
      <c r="G103" s="15" t="s">
        <v>134</v>
      </c>
      <c r="Z103" s="71"/>
      <c r="AA103" s="71"/>
      <c r="AB103" s="71"/>
      <c r="AC103" s="71"/>
      <c r="AD103" s="71"/>
      <c r="AE103" s="71"/>
      <c r="AF103" s="71"/>
      <c r="AG103" s="71"/>
      <c r="AH103" s="71"/>
      <c r="AI103" s="71"/>
      <c r="AJ103" s="71"/>
      <c r="AK103" s="71"/>
      <c r="AL103" s="71"/>
      <c r="AM103" s="71"/>
    </row>
    <row r="104" spans="1:39" ht="16.5" customHeight="1">
      <c r="A104" s="55"/>
      <c r="B104" s="55"/>
      <c r="C104" s="55"/>
      <c r="D104" s="55"/>
      <c r="E104" s="55"/>
      <c r="F104" s="55"/>
      <c r="G104" s="15" t="s">
        <v>134</v>
      </c>
      <c r="Z104" s="71"/>
      <c r="AA104" s="71"/>
      <c r="AB104" s="71"/>
      <c r="AC104" s="71"/>
      <c r="AD104" s="71"/>
      <c r="AE104" s="71"/>
      <c r="AF104" s="71"/>
      <c r="AG104" s="71"/>
      <c r="AH104" s="71"/>
      <c r="AI104" s="71"/>
      <c r="AJ104" s="71"/>
      <c r="AK104" s="71"/>
      <c r="AL104" s="71"/>
      <c r="AM104" s="71"/>
    </row>
    <row r="105" spans="1:39" ht="16.5" customHeight="1">
      <c r="A105" s="56"/>
      <c r="B105" s="58" t="s">
        <v>151</v>
      </c>
      <c r="C105" s="62">
        <f>D105+E105+F105</f>
        <v>338599.20000000007</v>
      </c>
      <c r="D105" s="62">
        <f>SUMIF(N57:N104,M105,D57:D104)</f>
        <v>56750.3</v>
      </c>
      <c r="E105" s="62">
        <f>SUMIF(N57:N104,M105,E57:E104)</f>
        <v>214352.30000000002</v>
      </c>
      <c r="F105" s="62">
        <f>SUMIF(N57:N104,M105,F57:F104)</f>
        <v>67496.600000000006</v>
      </c>
      <c r="G105" s="15" t="s">
        <v>150</v>
      </c>
      <c r="M105" s="66" t="s">
        <v>152</v>
      </c>
      <c r="N105" s="66" t="s">
        <v>139</v>
      </c>
      <c r="Z105" s="71"/>
      <c r="AA105" s="71"/>
      <c r="AB105" s="71"/>
      <c r="AC105" s="71"/>
      <c r="AD105" s="71"/>
      <c r="AE105" s="71"/>
      <c r="AF105" s="71"/>
      <c r="AG105" s="71"/>
      <c r="AH105" s="71"/>
      <c r="AI105" s="71"/>
      <c r="AJ105" s="71"/>
      <c r="AK105" s="71"/>
      <c r="AL105" s="71"/>
      <c r="AM105" s="71"/>
    </row>
    <row r="106" spans="1:39" ht="16.5" customHeight="1">
      <c r="A106" s="55"/>
      <c r="B106" s="55"/>
      <c r="C106" s="60"/>
      <c r="D106" s="60"/>
      <c r="E106" s="60"/>
      <c r="F106" s="60"/>
      <c r="Z106" s="71"/>
      <c r="AA106" s="71"/>
      <c r="AB106" s="71"/>
      <c r="AC106" s="71"/>
      <c r="AD106" s="71"/>
      <c r="AE106" s="71"/>
      <c r="AF106" s="71"/>
      <c r="AG106" s="71"/>
      <c r="AH106" s="71"/>
      <c r="AI106" s="71"/>
      <c r="AJ106" s="71"/>
      <c r="AK106" s="71"/>
      <c r="AL106" s="71"/>
      <c r="AM106" s="71"/>
    </row>
    <row r="107" spans="1:39" ht="16.5" customHeight="1">
      <c r="A107" s="55"/>
      <c r="B107" s="55"/>
      <c r="C107" s="55"/>
      <c r="D107" s="55"/>
      <c r="E107" s="55"/>
      <c r="F107" s="55"/>
      <c r="Z107" s="71"/>
      <c r="AA107" s="71"/>
      <c r="AB107" s="71"/>
      <c r="AC107" s="71"/>
      <c r="AD107" s="71"/>
      <c r="AE107" s="71"/>
      <c r="AF107" s="71"/>
      <c r="AG107" s="71"/>
      <c r="AH107" s="71"/>
      <c r="AI107" s="71"/>
      <c r="AJ107" s="71"/>
      <c r="AK107" s="71"/>
      <c r="AL107" s="71"/>
      <c r="AM107" s="71"/>
    </row>
    <row r="108" spans="1:39" ht="16.5" customHeight="1">
      <c r="A108" s="55"/>
      <c r="B108" s="55"/>
      <c r="C108" s="55"/>
      <c r="D108" s="55"/>
      <c r="E108" s="55"/>
      <c r="F108" s="55"/>
      <c r="Z108" s="71"/>
      <c r="AA108" s="71"/>
      <c r="AB108" s="71"/>
      <c r="AC108" s="71"/>
      <c r="AD108" s="71"/>
      <c r="AE108" s="71"/>
      <c r="AF108" s="71"/>
      <c r="AG108" s="71"/>
      <c r="AH108" s="71"/>
      <c r="AI108" s="71"/>
      <c r="AJ108" s="71"/>
      <c r="AK108" s="71"/>
      <c r="AL108" s="71"/>
      <c r="AM108" s="71"/>
    </row>
    <row r="109" spans="1:39" ht="16.5" customHeight="1">
      <c r="A109" s="55"/>
      <c r="B109" s="55"/>
      <c r="C109" s="55"/>
      <c r="D109" s="55"/>
      <c r="E109" s="55"/>
      <c r="F109" s="55"/>
      <c r="Z109" s="71"/>
      <c r="AA109" s="71"/>
      <c r="AB109" s="71"/>
      <c r="AC109" s="71"/>
      <c r="AD109" s="71"/>
      <c r="AE109" s="71"/>
      <c r="AF109" s="71"/>
      <c r="AG109" s="71"/>
      <c r="AH109" s="71"/>
      <c r="AI109" s="71"/>
      <c r="AJ109" s="71"/>
      <c r="AK109" s="71"/>
      <c r="AL109" s="71"/>
      <c r="AM109" s="71"/>
    </row>
    <row r="110" spans="1:39" ht="16.5" customHeight="1">
      <c r="A110" s="55"/>
      <c r="B110" s="55"/>
      <c r="C110" s="55"/>
      <c r="D110" s="55"/>
      <c r="E110" s="55"/>
      <c r="F110" s="55"/>
      <c r="Z110" s="71"/>
      <c r="AA110" s="71"/>
      <c r="AB110" s="71"/>
      <c r="AC110" s="71"/>
      <c r="AD110" s="71"/>
      <c r="AE110" s="71"/>
      <c r="AF110" s="71"/>
      <c r="AG110" s="71"/>
      <c r="AH110" s="71"/>
      <c r="AI110" s="71"/>
      <c r="AJ110" s="71"/>
      <c r="AK110" s="71"/>
      <c r="AL110" s="71"/>
      <c r="AM110" s="71"/>
    </row>
    <row r="111" spans="1:39" ht="16.5" customHeight="1">
      <c r="A111" s="55"/>
      <c r="B111" s="55"/>
      <c r="C111" s="55"/>
      <c r="D111" s="55"/>
      <c r="E111" s="55"/>
      <c r="F111" s="55"/>
      <c r="Z111" s="71"/>
      <c r="AA111" s="71"/>
      <c r="AB111" s="71"/>
      <c r="AC111" s="71"/>
      <c r="AD111" s="71"/>
      <c r="AE111" s="71"/>
      <c r="AF111" s="71"/>
      <c r="AG111" s="71"/>
      <c r="AH111" s="71"/>
      <c r="AI111" s="71"/>
      <c r="AJ111" s="71"/>
      <c r="AK111" s="71"/>
      <c r="AL111" s="71"/>
      <c r="AM111" s="71"/>
    </row>
    <row r="112" spans="1:39" ht="16.5" customHeight="1">
      <c r="A112" s="55"/>
      <c r="B112" s="55"/>
      <c r="C112" s="55"/>
      <c r="D112" s="55"/>
      <c r="E112" s="55"/>
      <c r="F112" s="55"/>
      <c r="Z112" s="71"/>
      <c r="AA112" s="71"/>
      <c r="AB112" s="71"/>
      <c r="AC112" s="71"/>
      <c r="AD112" s="71"/>
      <c r="AE112" s="71"/>
      <c r="AF112" s="71"/>
      <c r="AG112" s="71"/>
      <c r="AH112" s="71"/>
      <c r="AI112" s="71"/>
      <c r="AJ112" s="71"/>
      <c r="AK112" s="71"/>
      <c r="AL112" s="71"/>
      <c r="AM112" s="71"/>
    </row>
    <row r="113" spans="1:39" ht="16.5" customHeight="1">
      <c r="A113" s="55"/>
      <c r="B113" s="55"/>
      <c r="C113" s="55"/>
      <c r="D113" s="55"/>
      <c r="E113" s="55"/>
      <c r="F113" s="55"/>
      <c r="Z113" s="71"/>
      <c r="AA113" s="71"/>
      <c r="AB113" s="71"/>
      <c r="AC113" s="71"/>
      <c r="AD113" s="71"/>
      <c r="AE113" s="71"/>
      <c r="AF113" s="71"/>
      <c r="AG113" s="71"/>
      <c r="AH113" s="71"/>
      <c r="AI113" s="71"/>
      <c r="AJ113" s="71"/>
      <c r="AK113" s="71"/>
      <c r="AL113" s="71"/>
      <c r="AM113" s="71"/>
    </row>
    <row r="114" spans="1:39" ht="16.5" customHeight="1">
      <c r="A114" s="55"/>
      <c r="B114" s="55"/>
      <c r="C114" s="55"/>
      <c r="D114" s="55"/>
      <c r="E114" s="55"/>
      <c r="F114" s="55"/>
      <c r="Z114" s="71"/>
      <c r="AA114" s="71"/>
      <c r="AB114" s="71"/>
      <c r="AC114" s="71"/>
      <c r="AD114" s="71"/>
      <c r="AE114" s="71"/>
      <c r="AF114" s="71"/>
      <c r="AG114" s="71"/>
      <c r="AH114" s="71"/>
      <c r="AI114" s="71"/>
      <c r="AJ114" s="71"/>
      <c r="AK114" s="71"/>
      <c r="AL114" s="71"/>
      <c r="AM114" s="71"/>
    </row>
    <row r="115" spans="1:39" ht="16.5" customHeight="1">
      <c r="A115" s="55"/>
      <c r="B115" s="55"/>
      <c r="C115" s="55"/>
      <c r="D115" s="55"/>
      <c r="E115" s="55"/>
      <c r="F115" s="55"/>
      <c r="Z115" s="71"/>
      <c r="AA115" s="71"/>
      <c r="AB115" s="71"/>
      <c r="AC115" s="71"/>
      <c r="AD115" s="71"/>
      <c r="AE115" s="71"/>
      <c r="AF115" s="71"/>
      <c r="AG115" s="71"/>
      <c r="AH115" s="71"/>
      <c r="AI115" s="71"/>
      <c r="AJ115" s="71"/>
      <c r="AK115" s="71"/>
      <c r="AL115" s="71"/>
      <c r="AM115" s="71"/>
    </row>
    <row r="116" spans="1:39" ht="16.5" customHeight="1">
      <c r="A116" s="55"/>
      <c r="B116" s="55"/>
      <c r="C116" s="55"/>
      <c r="D116" s="55"/>
      <c r="E116" s="55"/>
      <c r="F116" s="55"/>
      <c r="Z116" s="71"/>
      <c r="AA116" s="71"/>
      <c r="AB116" s="71"/>
      <c r="AC116" s="71"/>
      <c r="AD116" s="71"/>
      <c r="AE116" s="71"/>
      <c r="AF116" s="71"/>
      <c r="AG116" s="71"/>
      <c r="AH116" s="71"/>
      <c r="AI116" s="71"/>
      <c r="AJ116" s="71"/>
      <c r="AK116" s="71"/>
      <c r="AL116" s="71"/>
      <c r="AM116" s="71"/>
    </row>
    <row r="117" spans="1:39" ht="16.5" customHeight="1">
      <c r="A117" s="55"/>
      <c r="B117" s="55"/>
      <c r="C117" s="55"/>
      <c r="D117" s="55"/>
      <c r="E117" s="55"/>
      <c r="F117" s="55"/>
      <c r="Z117" s="71"/>
      <c r="AA117" s="71"/>
      <c r="AB117" s="71"/>
      <c r="AC117" s="71"/>
      <c r="AD117" s="71"/>
      <c r="AE117" s="71"/>
      <c r="AF117" s="71"/>
      <c r="AG117" s="71"/>
      <c r="AH117" s="71"/>
      <c r="AI117" s="71"/>
      <c r="AJ117" s="71"/>
      <c r="AK117" s="71"/>
      <c r="AL117" s="71"/>
      <c r="AM117" s="71"/>
    </row>
    <row r="118" spans="1:39" ht="16.5" customHeight="1">
      <c r="A118" s="55"/>
      <c r="B118" s="55"/>
      <c r="C118" s="55"/>
      <c r="D118" s="55"/>
      <c r="E118" s="55"/>
      <c r="F118" s="55"/>
      <c r="Z118" s="71"/>
      <c r="AA118" s="71"/>
      <c r="AB118" s="71"/>
      <c r="AC118" s="71"/>
      <c r="AD118" s="71"/>
      <c r="AE118" s="71"/>
      <c r="AF118" s="71"/>
      <c r="AG118" s="71"/>
      <c r="AH118" s="71"/>
      <c r="AI118" s="71"/>
      <c r="AJ118" s="71"/>
      <c r="AK118" s="71"/>
      <c r="AL118" s="71"/>
      <c r="AM118" s="71"/>
    </row>
    <row r="119" spans="1:39" ht="16.5" customHeight="1">
      <c r="A119" s="55"/>
      <c r="B119" s="55"/>
      <c r="C119" s="55"/>
      <c r="D119" s="55"/>
      <c r="E119" s="55"/>
      <c r="F119" s="55"/>
      <c r="Z119" s="71"/>
      <c r="AA119" s="71"/>
      <c r="AB119" s="71"/>
      <c r="AC119" s="71"/>
      <c r="AD119" s="71"/>
      <c r="AE119" s="71"/>
      <c r="AF119" s="71"/>
      <c r="AG119" s="71"/>
      <c r="AH119" s="71"/>
      <c r="AI119" s="71"/>
      <c r="AJ119" s="71"/>
      <c r="AK119" s="71"/>
      <c r="AL119" s="71"/>
      <c r="AM119" s="71"/>
    </row>
    <row r="120" spans="1:39" ht="16.5" customHeight="1">
      <c r="A120" s="55"/>
      <c r="B120" s="55"/>
      <c r="C120" s="55"/>
      <c r="D120" s="55"/>
      <c r="E120" s="55"/>
      <c r="F120" s="55"/>
      <c r="Z120" s="71"/>
      <c r="AA120" s="71"/>
      <c r="AB120" s="71"/>
      <c r="AC120" s="71"/>
      <c r="AD120" s="71"/>
      <c r="AE120" s="71"/>
      <c r="AF120" s="71"/>
      <c r="AG120" s="71"/>
      <c r="AH120" s="71"/>
      <c r="AI120" s="71"/>
      <c r="AJ120" s="71"/>
      <c r="AK120" s="71"/>
      <c r="AL120" s="71"/>
      <c r="AM120" s="71"/>
    </row>
    <row r="121" spans="1:39" ht="16.5" customHeight="1">
      <c r="A121" s="55"/>
      <c r="B121" s="55"/>
      <c r="C121" s="55"/>
      <c r="D121" s="55"/>
      <c r="E121" s="55"/>
      <c r="F121" s="55"/>
      <c r="Z121" s="71"/>
      <c r="AA121" s="71"/>
      <c r="AB121" s="71"/>
      <c r="AC121" s="71"/>
      <c r="AD121" s="71"/>
      <c r="AE121" s="71"/>
      <c r="AF121" s="71"/>
      <c r="AG121" s="71"/>
      <c r="AH121" s="71"/>
      <c r="AI121" s="71"/>
      <c r="AJ121" s="71"/>
      <c r="AK121" s="71"/>
      <c r="AL121" s="71"/>
      <c r="AM121" s="71"/>
    </row>
    <row r="122" spans="1:39" ht="16.5" customHeight="1">
      <c r="A122" s="55"/>
      <c r="B122" s="55"/>
      <c r="C122" s="55"/>
      <c r="D122" s="55"/>
      <c r="E122" s="55"/>
      <c r="F122" s="55"/>
      <c r="Z122" s="71"/>
      <c r="AA122" s="71"/>
      <c r="AB122" s="71"/>
      <c r="AC122" s="71"/>
      <c r="AD122" s="71"/>
      <c r="AE122" s="71"/>
      <c r="AF122" s="71"/>
      <c r="AG122" s="71"/>
      <c r="AH122" s="71"/>
      <c r="AI122" s="71"/>
      <c r="AJ122" s="71"/>
      <c r="AK122" s="71"/>
      <c r="AL122" s="71"/>
      <c r="AM122" s="71"/>
    </row>
    <row r="123" spans="1:39" ht="16.5" customHeight="1">
      <c r="A123" s="55"/>
      <c r="B123" s="55"/>
      <c r="C123" s="55"/>
      <c r="D123" s="55"/>
      <c r="E123" s="55"/>
      <c r="F123" s="55"/>
      <c r="Z123" s="71"/>
      <c r="AA123" s="71"/>
      <c r="AB123" s="71"/>
      <c r="AC123" s="71"/>
      <c r="AD123" s="71"/>
      <c r="AE123" s="71"/>
      <c r="AF123" s="71"/>
      <c r="AG123" s="71"/>
      <c r="AH123" s="71"/>
      <c r="AI123" s="71"/>
      <c r="AJ123" s="71"/>
      <c r="AK123" s="71"/>
      <c r="AL123" s="71"/>
      <c r="AM123" s="71"/>
    </row>
    <row r="124" spans="1:39" ht="16.5" customHeight="1">
      <c r="A124" s="55"/>
      <c r="B124" s="55"/>
      <c r="C124" s="55"/>
      <c r="D124" s="55"/>
      <c r="E124" s="55"/>
      <c r="F124" s="55"/>
      <c r="Z124" s="71"/>
      <c r="AA124" s="71"/>
      <c r="AB124" s="71"/>
      <c r="AC124" s="71"/>
      <c r="AD124" s="71"/>
      <c r="AE124" s="71"/>
      <c r="AF124" s="71"/>
      <c r="AG124" s="71"/>
      <c r="AH124" s="71"/>
      <c r="AI124" s="71"/>
      <c r="AJ124" s="71"/>
      <c r="AK124" s="71"/>
      <c r="AL124" s="71"/>
      <c r="AM124" s="71"/>
    </row>
    <row r="125" spans="1:39" ht="16.5" customHeight="1">
      <c r="A125" s="55"/>
      <c r="B125" s="55"/>
      <c r="C125" s="55"/>
      <c r="D125" s="55"/>
      <c r="E125" s="55"/>
      <c r="F125" s="55"/>
      <c r="Z125" s="71"/>
      <c r="AA125" s="71"/>
      <c r="AB125" s="71"/>
      <c r="AC125" s="71"/>
      <c r="AD125" s="71"/>
      <c r="AE125" s="71"/>
      <c r="AF125" s="71"/>
      <c r="AG125" s="71"/>
      <c r="AH125" s="71"/>
      <c r="AI125" s="71"/>
      <c r="AJ125" s="71"/>
      <c r="AK125" s="71"/>
      <c r="AL125" s="71"/>
      <c r="AM125" s="71"/>
    </row>
    <row r="126" spans="1:39" ht="16.5" customHeight="1">
      <c r="A126" s="55"/>
      <c r="B126" s="55"/>
      <c r="C126" s="55"/>
      <c r="D126" s="55"/>
      <c r="E126" s="55"/>
      <c r="F126" s="55"/>
      <c r="Z126" s="71"/>
      <c r="AA126" s="71"/>
      <c r="AB126" s="71"/>
      <c r="AC126" s="71"/>
      <c r="AD126" s="71"/>
      <c r="AE126" s="71"/>
      <c r="AF126" s="71"/>
      <c r="AG126" s="71"/>
      <c r="AH126" s="71"/>
      <c r="AI126" s="71"/>
      <c r="AJ126" s="71"/>
      <c r="AK126" s="71"/>
      <c r="AL126" s="71"/>
      <c r="AM126" s="71"/>
    </row>
    <row r="127" spans="1:39" ht="16.5" customHeight="1">
      <c r="A127" s="55"/>
      <c r="B127" s="55"/>
      <c r="C127" s="55"/>
      <c r="D127" s="55"/>
      <c r="E127" s="55"/>
      <c r="F127" s="55"/>
      <c r="Z127" s="71"/>
      <c r="AA127" s="71"/>
      <c r="AB127" s="71"/>
      <c r="AC127" s="71"/>
      <c r="AD127" s="71"/>
      <c r="AE127" s="71"/>
      <c r="AF127" s="71"/>
      <c r="AG127" s="71"/>
      <c r="AH127" s="71"/>
      <c r="AI127" s="71"/>
      <c r="AJ127" s="71"/>
      <c r="AK127" s="71"/>
      <c r="AL127" s="71"/>
      <c r="AM127" s="71"/>
    </row>
    <row r="128" spans="1:39" ht="16.5" customHeight="1">
      <c r="A128" s="55"/>
      <c r="B128" s="55"/>
      <c r="C128" s="55"/>
      <c r="D128" s="55"/>
      <c r="E128" s="55"/>
      <c r="F128" s="55"/>
      <c r="Z128" s="71"/>
      <c r="AA128" s="71"/>
      <c r="AB128" s="71"/>
      <c r="AC128" s="71"/>
      <c r="AD128" s="71"/>
      <c r="AE128" s="71"/>
      <c r="AF128" s="71"/>
      <c r="AG128" s="71"/>
      <c r="AH128" s="71"/>
      <c r="AI128" s="71"/>
      <c r="AJ128" s="71"/>
      <c r="AK128" s="71"/>
      <c r="AL128" s="71"/>
      <c r="AM128" s="71"/>
    </row>
    <row r="129" spans="1:39" ht="16.5" customHeight="1">
      <c r="A129" s="55"/>
      <c r="B129" s="55"/>
      <c r="C129" s="55"/>
      <c r="D129" s="55"/>
      <c r="E129" s="55"/>
      <c r="F129" s="55"/>
      <c r="Z129" s="71"/>
      <c r="AA129" s="71"/>
      <c r="AB129" s="71"/>
      <c r="AC129" s="71"/>
      <c r="AD129" s="71"/>
      <c r="AE129" s="71"/>
      <c r="AF129" s="71"/>
      <c r="AG129" s="71"/>
      <c r="AH129" s="71"/>
      <c r="AI129" s="71"/>
      <c r="AJ129" s="71"/>
      <c r="AK129" s="71"/>
      <c r="AL129" s="71"/>
      <c r="AM129" s="71"/>
    </row>
    <row r="130" spans="1:39" ht="16.5" customHeight="1">
      <c r="A130" s="55"/>
      <c r="B130" s="55"/>
      <c r="C130" s="55"/>
      <c r="D130" s="55"/>
      <c r="E130" s="55"/>
      <c r="F130" s="55"/>
      <c r="Z130" s="71"/>
      <c r="AA130" s="71"/>
      <c r="AB130" s="71"/>
      <c r="AC130" s="71"/>
      <c r="AD130" s="71"/>
      <c r="AE130" s="71"/>
      <c r="AF130" s="71"/>
      <c r="AG130" s="71"/>
      <c r="AH130" s="71"/>
      <c r="AI130" s="71"/>
      <c r="AJ130" s="71"/>
      <c r="AK130" s="71"/>
      <c r="AL130" s="71"/>
      <c r="AM130" s="71"/>
    </row>
    <row r="131" spans="1:39" ht="16.5" customHeight="1">
      <c r="A131" s="55"/>
      <c r="B131" s="55"/>
      <c r="C131" s="55"/>
      <c r="D131" s="55"/>
      <c r="E131" s="55"/>
      <c r="F131" s="55"/>
      <c r="Z131" s="71"/>
      <c r="AA131" s="71"/>
      <c r="AB131" s="71"/>
      <c r="AC131" s="71"/>
      <c r="AD131" s="71"/>
      <c r="AE131" s="71"/>
      <c r="AF131" s="71"/>
      <c r="AG131" s="71"/>
      <c r="AH131" s="71"/>
      <c r="AI131" s="71"/>
      <c r="AJ131" s="71"/>
      <c r="AK131" s="71"/>
      <c r="AL131" s="71"/>
      <c r="AM131" s="71"/>
    </row>
    <row r="132" spans="1:39" ht="16.5" customHeight="1">
      <c r="A132" s="55"/>
      <c r="B132" s="55"/>
      <c r="C132" s="55"/>
      <c r="D132" s="55"/>
      <c r="E132" s="55"/>
      <c r="F132" s="55"/>
      <c r="Z132" s="71"/>
      <c r="AA132" s="71"/>
      <c r="AB132" s="71"/>
      <c r="AC132" s="71"/>
      <c r="AD132" s="71"/>
      <c r="AE132" s="71"/>
      <c r="AF132" s="71"/>
      <c r="AG132" s="71"/>
      <c r="AH132" s="71"/>
      <c r="AI132" s="71"/>
      <c r="AJ132" s="71"/>
      <c r="AK132" s="71"/>
      <c r="AL132" s="71"/>
      <c r="AM132" s="71"/>
    </row>
    <row r="133" spans="1:39" ht="16.5" customHeight="1">
      <c r="A133" s="55"/>
      <c r="B133" s="55"/>
      <c r="C133" s="55"/>
      <c r="D133" s="55"/>
      <c r="E133" s="55"/>
      <c r="F133" s="55"/>
      <c r="Z133" s="71"/>
      <c r="AA133" s="71"/>
      <c r="AB133" s="71"/>
      <c r="AC133" s="71"/>
      <c r="AD133" s="71"/>
      <c r="AE133" s="71"/>
      <c r="AF133" s="71"/>
      <c r="AG133" s="71"/>
      <c r="AH133" s="71"/>
      <c r="AI133" s="71"/>
      <c r="AJ133" s="71"/>
      <c r="AK133" s="71"/>
      <c r="AL133" s="71"/>
      <c r="AM133" s="71"/>
    </row>
    <row r="134" spans="1:39" ht="16.5" customHeight="1">
      <c r="A134" s="55"/>
      <c r="B134" s="55"/>
      <c r="C134" s="55"/>
      <c r="D134" s="55"/>
      <c r="E134" s="55"/>
      <c r="F134" s="55"/>
      <c r="Z134" s="71"/>
      <c r="AA134" s="71"/>
      <c r="AB134" s="71"/>
      <c r="AC134" s="71"/>
      <c r="AD134" s="71"/>
      <c r="AE134" s="71"/>
      <c r="AF134" s="71"/>
      <c r="AG134" s="71"/>
      <c r="AH134" s="71"/>
      <c r="AI134" s="71"/>
      <c r="AJ134" s="71"/>
      <c r="AK134" s="71"/>
      <c r="AL134" s="71"/>
      <c r="AM134" s="71"/>
    </row>
    <row r="135" spans="1:39" ht="16.5" customHeight="1">
      <c r="A135" s="55"/>
      <c r="B135" s="55"/>
      <c r="C135" s="55"/>
      <c r="D135" s="55"/>
      <c r="E135" s="55"/>
      <c r="F135" s="55"/>
      <c r="Z135" s="71"/>
      <c r="AA135" s="71"/>
      <c r="AB135" s="71"/>
      <c r="AC135" s="71"/>
      <c r="AD135" s="71"/>
      <c r="AE135" s="71"/>
      <c r="AF135" s="71"/>
      <c r="AG135" s="71"/>
      <c r="AH135" s="71"/>
      <c r="AI135" s="71"/>
      <c r="AJ135" s="71"/>
      <c r="AK135" s="71"/>
      <c r="AL135" s="71"/>
      <c r="AM135" s="71"/>
    </row>
    <row r="136" spans="1:39" ht="16.5" customHeight="1">
      <c r="A136" s="55"/>
      <c r="B136" s="55"/>
      <c r="C136" s="55"/>
      <c r="D136" s="55"/>
      <c r="E136" s="55"/>
      <c r="F136" s="55"/>
      <c r="Z136" s="71"/>
      <c r="AA136" s="71"/>
      <c r="AB136" s="71"/>
      <c r="AC136" s="71"/>
      <c r="AD136" s="71"/>
      <c r="AE136" s="71"/>
      <c r="AF136" s="71"/>
      <c r="AG136" s="71"/>
      <c r="AH136" s="71"/>
      <c r="AI136" s="71"/>
      <c r="AJ136" s="71"/>
      <c r="AK136" s="71"/>
      <c r="AL136" s="71"/>
      <c r="AM136" s="71"/>
    </row>
    <row r="137" spans="1:39" ht="16.5" customHeight="1">
      <c r="A137" s="55"/>
      <c r="B137" s="55"/>
      <c r="C137" s="55"/>
      <c r="D137" s="55"/>
      <c r="E137" s="55"/>
      <c r="F137" s="55"/>
      <c r="Z137" s="71"/>
      <c r="AA137" s="71"/>
      <c r="AB137" s="71"/>
      <c r="AC137" s="71"/>
      <c r="AD137" s="71"/>
      <c r="AE137" s="71"/>
      <c r="AF137" s="71"/>
      <c r="AG137" s="71"/>
      <c r="AH137" s="71"/>
      <c r="AI137" s="71"/>
      <c r="AJ137" s="71"/>
      <c r="AK137" s="71"/>
      <c r="AL137" s="71"/>
      <c r="AM137" s="71"/>
    </row>
    <row r="138" spans="1:39" ht="16.5" customHeight="1">
      <c r="A138" s="55"/>
      <c r="B138" s="55"/>
      <c r="C138" s="55"/>
      <c r="D138" s="55"/>
      <c r="E138" s="55"/>
      <c r="F138" s="55"/>
      <c r="Z138" s="71"/>
      <c r="AA138" s="71"/>
      <c r="AB138" s="71"/>
      <c r="AC138" s="71"/>
      <c r="AD138" s="71"/>
      <c r="AE138" s="71"/>
      <c r="AF138" s="71"/>
      <c r="AG138" s="71"/>
      <c r="AH138" s="71"/>
      <c r="AI138" s="71"/>
      <c r="AJ138" s="71"/>
      <c r="AK138" s="71"/>
      <c r="AL138" s="71"/>
      <c r="AM138" s="71"/>
    </row>
    <row r="139" spans="1:39" ht="16.5" customHeight="1">
      <c r="A139" s="55"/>
      <c r="B139" s="55"/>
      <c r="C139" s="55"/>
      <c r="D139" s="55"/>
      <c r="E139" s="55"/>
      <c r="F139" s="55"/>
      <c r="Z139" s="71"/>
      <c r="AA139" s="71"/>
      <c r="AB139" s="71"/>
      <c r="AC139" s="71"/>
      <c r="AD139" s="71"/>
      <c r="AE139" s="71"/>
      <c r="AF139" s="71"/>
      <c r="AG139" s="71"/>
      <c r="AH139" s="71"/>
      <c r="AI139" s="71"/>
      <c r="AJ139" s="71"/>
      <c r="AK139" s="71"/>
      <c r="AL139" s="71"/>
      <c r="AM139" s="71"/>
    </row>
    <row r="140" spans="1:39" ht="16.5" customHeight="1">
      <c r="A140" s="55"/>
      <c r="B140" s="55"/>
      <c r="C140" s="55"/>
      <c r="D140" s="55"/>
      <c r="E140" s="55"/>
      <c r="F140" s="55"/>
      <c r="Z140" s="71"/>
      <c r="AA140" s="71"/>
      <c r="AB140" s="71"/>
      <c r="AC140" s="71"/>
      <c r="AD140" s="71"/>
      <c r="AE140" s="71"/>
      <c r="AF140" s="71"/>
      <c r="AG140" s="71"/>
      <c r="AH140" s="71"/>
      <c r="AI140" s="71"/>
      <c r="AJ140" s="71"/>
      <c r="AK140" s="71"/>
      <c r="AL140" s="71"/>
      <c r="AM140" s="71"/>
    </row>
    <row r="141" spans="1:39" ht="16.5" customHeight="1">
      <c r="A141" s="55"/>
      <c r="B141" s="55"/>
      <c r="C141" s="55"/>
      <c r="D141" s="55"/>
      <c r="E141" s="55"/>
      <c r="F141" s="55"/>
      <c r="Z141" s="71"/>
      <c r="AA141" s="71"/>
      <c r="AB141" s="71"/>
      <c r="AC141" s="71"/>
      <c r="AD141" s="71"/>
      <c r="AE141" s="71"/>
      <c r="AF141" s="71"/>
      <c r="AG141" s="71"/>
      <c r="AH141" s="71"/>
      <c r="AI141" s="71"/>
      <c r="AJ141" s="71"/>
      <c r="AK141" s="71"/>
      <c r="AL141" s="71"/>
      <c r="AM141" s="71"/>
    </row>
    <row r="142" spans="1:39" ht="16.5" customHeight="1">
      <c r="A142" s="55"/>
      <c r="B142" s="55"/>
      <c r="C142" s="55"/>
      <c r="D142" s="55"/>
      <c r="E142" s="55"/>
      <c r="F142" s="55"/>
      <c r="Z142" s="71"/>
      <c r="AA142" s="71"/>
      <c r="AB142" s="71"/>
      <c r="AC142" s="71"/>
      <c r="AD142" s="71"/>
      <c r="AE142" s="71"/>
      <c r="AF142" s="71"/>
      <c r="AG142" s="71"/>
      <c r="AH142" s="71"/>
      <c r="AI142" s="71"/>
      <c r="AJ142" s="71"/>
      <c r="AK142" s="71"/>
      <c r="AL142" s="71"/>
      <c r="AM142" s="71"/>
    </row>
    <row r="143" spans="1:39" ht="16.5" customHeight="1">
      <c r="A143" s="55"/>
      <c r="B143" s="55"/>
      <c r="C143" s="55"/>
      <c r="D143" s="55"/>
      <c r="E143" s="55"/>
      <c r="F143" s="55"/>
      <c r="Z143" s="71"/>
      <c r="AA143" s="71"/>
      <c r="AB143" s="71"/>
      <c r="AC143" s="71"/>
      <c r="AD143" s="71"/>
      <c r="AE143" s="71"/>
      <c r="AF143" s="71"/>
      <c r="AG143" s="71"/>
      <c r="AH143" s="71"/>
      <c r="AI143" s="71"/>
      <c r="AJ143" s="71"/>
      <c r="AK143" s="71"/>
      <c r="AL143" s="71"/>
      <c r="AM143" s="71"/>
    </row>
    <row r="144" spans="1:39" ht="16.5" customHeight="1">
      <c r="A144" s="55"/>
      <c r="B144" s="55"/>
      <c r="C144" s="55"/>
      <c r="D144" s="55"/>
      <c r="E144" s="55"/>
      <c r="F144" s="55"/>
      <c r="Z144" s="71"/>
      <c r="AA144" s="71"/>
      <c r="AB144" s="71"/>
      <c r="AC144" s="71"/>
      <c r="AD144" s="71"/>
      <c r="AE144" s="71"/>
      <c r="AF144" s="71"/>
      <c r="AG144" s="71"/>
      <c r="AH144" s="71"/>
      <c r="AI144" s="71"/>
      <c r="AJ144" s="71"/>
      <c r="AK144" s="71"/>
      <c r="AL144" s="71"/>
      <c r="AM144" s="71"/>
    </row>
    <row r="145" spans="1:39" ht="16.5" customHeight="1">
      <c r="A145" s="55"/>
      <c r="B145" s="55"/>
      <c r="C145" s="55"/>
      <c r="D145" s="55"/>
      <c r="E145" s="55"/>
      <c r="F145" s="55"/>
      <c r="Z145" s="71"/>
      <c r="AA145" s="71"/>
      <c r="AB145" s="71"/>
      <c r="AC145" s="71"/>
      <c r="AD145" s="71"/>
      <c r="AE145" s="71"/>
      <c r="AF145" s="71"/>
      <c r="AG145" s="71"/>
      <c r="AH145" s="71"/>
      <c r="AI145" s="71"/>
      <c r="AJ145" s="71"/>
      <c r="AK145" s="71"/>
      <c r="AL145" s="71"/>
      <c r="AM145" s="71"/>
    </row>
    <row r="146" spans="1:39" ht="16.5" customHeight="1">
      <c r="A146" s="55"/>
      <c r="B146" s="55"/>
      <c r="C146" s="55"/>
      <c r="D146" s="55"/>
      <c r="E146" s="55"/>
      <c r="F146" s="55"/>
      <c r="Z146" s="71"/>
      <c r="AA146" s="71"/>
      <c r="AB146" s="71"/>
      <c r="AC146" s="71"/>
      <c r="AD146" s="71"/>
      <c r="AE146" s="71"/>
      <c r="AF146" s="71"/>
      <c r="AG146" s="71"/>
      <c r="AH146" s="71"/>
      <c r="AI146" s="71"/>
      <c r="AJ146" s="71"/>
      <c r="AK146" s="71"/>
      <c r="AL146" s="71"/>
      <c r="AM146" s="71"/>
    </row>
    <row r="147" spans="1:39" ht="16.5" customHeight="1">
      <c r="A147" s="55"/>
      <c r="B147" s="55"/>
      <c r="C147" s="55"/>
      <c r="D147" s="55"/>
      <c r="E147" s="55"/>
      <c r="F147" s="55"/>
      <c r="Z147" s="71"/>
      <c r="AA147" s="71"/>
      <c r="AB147" s="71"/>
      <c r="AC147" s="71"/>
      <c r="AD147" s="71"/>
      <c r="AE147" s="71"/>
      <c r="AF147" s="71"/>
      <c r="AG147" s="71"/>
      <c r="AH147" s="71"/>
      <c r="AI147" s="71"/>
      <c r="AJ147" s="71"/>
      <c r="AK147" s="71"/>
      <c r="AL147" s="71"/>
      <c r="AM147" s="71"/>
    </row>
    <row r="148" spans="1:39" ht="16.5" customHeight="1">
      <c r="A148" s="55"/>
      <c r="B148" s="55"/>
      <c r="C148" s="55"/>
      <c r="D148" s="55"/>
      <c r="E148" s="55"/>
      <c r="F148" s="55"/>
      <c r="Z148" s="71"/>
      <c r="AA148" s="71"/>
      <c r="AB148" s="71"/>
      <c r="AC148" s="71"/>
      <c r="AD148" s="71"/>
      <c r="AE148" s="71"/>
      <c r="AF148" s="71"/>
      <c r="AG148" s="71"/>
      <c r="AH148" s="71"/>
      <c r="AI148" s="71"/>
      <c r="AJ148" s="71"/>
      <c r="AK148" s="71"/>
      <c r="AL148" s="71"/>
      <c r="AM148" s="71"/>
    </row>
    <row r="149" spans="1:39" ht="16.5" customHeight="1">
      <c r="A149" s="55"/>
      <c r="B149" s="55"/>
      <c r="C149" s="55"/>
      <c r="D149" s="55"/>
      <c r="E149" s="55"/>
      <c r="F149" s="55"/>
      <c r="Z149" s="71"/>
      <c r="AA149" s="71"/>
      <c r="AB149" s="71"/>
      <c r="AC149" s="71"/>
      <c r="AD149" s="71"/>
      <c r="AE149" s="71"/>
      <c r="AF149" s="71"/>
      <c r="AG149" s="71"/>
      <c r="AH149" s="71"/>
      <c r="AI149" s="71"/>
      <c r="AJ149" s="71"/>
      <c r="AK149" s="71"/>
      <c r="AL149" s="71"/>
      <c r="AM149" s="71"/>
    </row>
    <row r="150" spans="1:39" ht="16.5" customHeight="1">
      <c r="A150" s="55"/>
      <c r="B150" s="55"/>
      <c r="C150" s="55"/>
      <c r="D150" s="55"/>
      <c r="E150" s="55"/>
      <c r="F150" s="55"/>
      <c r="Z150" s="71"/>
      <c r="AA150" s="71"/>
      <c r="AB150" s="71"/>
      <c r="AC150" s="71"/>
      <c r="AD150" s="71"/>
      <c r="AE150" s="71"/>
      <c r="AF150" s="71"/>
      <c r="AG150" s="71"/>
      <c r="AH150" s="71"/>
      <c r="AI150" s="71"/>
      <c r="AJ150" s="71"/>
      <c r="AK150" s="71"/>
      <c r="AL150" s="71"/>
      <c r="AM150" s="71"/>
    </row>
    <row r="151" spans="1:39" ht="16.5" customHeight="1">
      <c r="A151" s="55"/>
      <c r="B151" s="55"/>
      <c r="C151" s="55"/>
      <c r="D151" s="55"/>
      <c r="E151" s="55"/>
      <c r="F151" s="55"/>
      <c r="Z151" s="71"/>
      <c r="AA151" s="71"/>
      <c r="AB151" s="71"/>
      <c r="AC151" s="71"/>
      <c r="AD151" s="71"/>
      <c r="AE151" s="71"/>
      <c r="AF151" s="71"/>
      <c r="AG151" s="71"/>
      <c r="AH151" s="71"/>
      <c r="AI151" s="71"/>
      <c r="AJ151" s="71"/>
      <c r="AK151" s="71"/>
      <c r="AL151" s="71"/>
      <c r="AM151" s="71"/>
    </row>
    <row r="152" spans="1:39" ht="16.5" customHeight="1">
      <c r="A152" s="55"/>
      <c r="B152" s="55"/>
      <c r="C152" s="55"/>
      <c r="D152" s="55"/>
      <c r="E152" s="55"/>
      <c r="F152" s="55"/>
      <c r="Z152" s="71"/>
      <c r="AA152" s="71"/>
      <c r="AB152" s="71"/>
      <c r="AC152" s="71"/>
      <c r="AD152" s="71"/>
      <c r="AE152" s="71"/>
      <c r="AF152" s="71"/>
      <c r="AG152" s="71"/>
      <c r="AH152" s="71"/>
      <c r="AI152" s="71"/>
      <c r="AJ152" s="71"/>
      <c r="AK152" s="71"/>
      <c r="AL152" s="71"/>
      <c r="AM152" s="71"/>
    </row>
    <row r="153" spans="1:39" ht="16.5" customHeight="1">
      <c r="A153" s="43"/>
      <c r="B153" s="43"/>
      <c r="C153" s="43"/>
      <c r="D153" s="43"/>
      <c r="E153" s="43"/>
      <c r="F153" s="43"/>
      <c r="Z153" s="71"/>
      <c r="AA153" s="71"/>
      <c r="AB153" s="71"/>
      <c r="AC153" s="71"/>
      <c r="AD153" s="71"/>
      <c r="AE153" s="71"/>
      <c r="AF153" s="71"/>
      <c r="AG153" s="71"/>
      <c r="AH153" s="71"/>
      <c r="AI153" s="71"/>
      <c r="AJ153" s="71"/>
      <c r="AK153" s="71"/>
      <c r="AL153" s="71"/>
      <c r="AM153" s="71"/>
    </row>
    <row r="154" spans="1:39" ht="16.5" customHeight="1">
      <c r="A154" s="236" t="s">
        <v>153</v>
      </c>
      <c r="B154" s="226"/>
      <c r="C154" s="39">
        <f>D154+E154+F154</f>
        <v>338598</v>
      </c>
      <c r="D154" s="50">
        <f>ROUNDDOWN(SUMIF(N57:N105,M154,D57:D105),0)</f>
        <v>56750</v>
      </c>
      <c r="E154" s="45">
        <f>ROUNDDOWN(SUMIF(N57:N105,M154,E57:E105),0)</f>
        <v>214352</v>
      </c>
      <c r="F154" s="39">
        <f>ROUNDDOWN(SUMIF(N57:N105,M154,F57:F105),0)</f>
        <v>67496</v>
      </c>
      <c r="M154" s="66" t="s">
        <v>139</v>
      </c>
      <c r="Z154" s="71"/>
      <c r="AA154" s="71"/>
      <c r="AB154" s="71"/>
      <c r="AC154" s="71"/>
      <c r="AD154" s="71"/>
      <c r="AE154" s="71"/>
      <c r="AF154" s="71"/>
      <c r="AG154" s="71"/>
      <c r="AH154" s="71"/>
      <c r="AI154" s="71"/>
      <c r="AJ154" s="71"/>
      <c r="AK154" s="71"/>
      <c r="AL154" s="71"/>
      <c r="AM154" s="71"/>
    </row>
    <row r="155" spans="1:39" ht="16.5" customHeight="1">
      <c r="A155" s="53" t="s">
        <v>12</v>
      </c>
      <c r="B155" s="57" t="s">
        <v>12</v>
      </c>
      <c r="C155" s="238">
        <f>C204</f>
        <v>387996</v>
      </c>
      <c r="D155" s="238">
        <f>D204</f>
        <v>0</v>
      </c>
      <c r="E155" s="238">
        <f>E204</f>
        <v>387996</v>
      </c>
      <c r="F155" s="238">
        <f>F204</f>
        <v>0</v>
      </c>
      <c r="G155" s="65" t="str">
        <f>HYPERLINK("#G"&amp;ROW(G183),"_x0005_`BDCOD|D82463_x0007_`POSS|"&amp;ROW(G157)&amp;"_x0007_`POSE|"&amp;ROW(G183)&amp;"_x0007_`")</f>
        <v>_x0005_`BDCOD|D82463_x0007_`POSS|157_x0007_`POSE|183_x0007_`</v>
      </c>
      <c r="Z155" s="71"/>
      <c r="AA155" s="71"/>
      <c r="AB155" s="71"/>
      <c r="AC155" s="71"/>
      <c r="AD155" s="71"/>
      <c r="AE155" s="71"/>
      <c r="AF155" s="71"/>
      <c r="AG155" s="71"/>
      <c r="AH155" s="71"/>
      <c r="AI155" s="71"/>
      <c r="AJ155" s="71"/>
      <c r="AK155" s="71"/>
      <c r="AL155" s="71"/>
      <c r="AM155" s="71"/>
    </row>
    <row r="156" spans="1:39" ht="16.5" customHeight="1">
      <c r="A156" s="54"/>
      <c r="B156" s="57" t="s">
        <v>484</v>
      </c>
      <c r="C156" s="239"/>
      <c r="D156" s="239"/>
      <c r="E156" s="239"/>
      <c r="F156" s="239"/>
      <c r="M156" s="66" t="s">
        <v>485</v>
      </c>
      <c r="Z156" s="71"/>
      <c r="AA156" s="71"/>
      <c r="AB156" s="71"/>
      <c r="AC156" s="71"/>
      <c r="AD156" s="71"/>
      <c r="AE156" s="71"/>
      <c r="AF156" s="71"/>
      <c r="AG156" s="71"/>
      <c r="AH156" s="71"/>
      <c r="AI156" s="71"/>
      <c r="AJ156" s="71"/>
      <c r="AK156" s="71"/>
      <c r="AL156" s="71"/>
      <c r="AM156" s="71"/>
    </row>
    <row r="157" spans="1:39" ht="16.5" customHeight="1">
      <c r="A157" s="55"/>
      <c r="B157" s="55"/>
      <c r="C157" s="60"/>
      <c r="D157" s="60"/>
      <c r="E157" s="60"/>
      <c r="F157" s="60"/>
      <c r="G157" s="15" t="s">
        <v>134</v>
      </c>
      <c r="Z157" s="71"/>
      <c r="AA157" s="71"/>
      <c r="AB157" s="71"/>
      <c r="AC157" s="71"/>
      <c r="AD157" s="71"/>
      <c r="AE157" s="71"/>
      <c r="AF157" s="71"/>
      <c r="AG157" s="71"/>
      <c r="AH157" s="71"/>
      <c r="AI157" s="71"/>
      <c r="AJ157" s="71"/>
      <c r="AK157" s="71"/>
      <c r="AL157" s="71"/>
      <c r="AM157" s="71"/>
    </row>
    <row r="158" spans="1:39" ht="16.5" customHeight="1">
      <c r="A158" s="56"/>
      <c r="B158" s="58" t="s">
        <v>486</v>
      </c>
      <c r="C158" s="55"/>
      <c r="D158" s="55"/>
      <c r="E158" s="55"/>
      <c r="F158" s="55"/>
      <c r="G158" s="15" t="s">
        <v>487</v>
      </c>
      <c r="Z158" s="71"/>
      <c r="AA158" s="71"/>
      <c r="AB158" s="71"/>
      <c r="AC158" s="71"/>
      <c r="AD158" s="71"/>
      <c r="AE158" s="71"/>
      <c r="AF158" s="71"/>
      <c r="AG158" s="71"/>
      <c r="AH158" s="71"/>
      <c r="AI158" s="71"/>
      <c r="AJ158" s="71"/>
      <c r="AK158" s="71"/>
      <c r="AL158" s="71"/>
      <c r="AM158" s="71"/>
    </row>
    <row r="159" spans="1:39" ht="16.5" customHeight="1">
      <c r="A159" s="55"/>
      <c r="B159" s="55"/>
      <c r="C159" s="55"/>
      <c r="D159" s="55"/>
      <c r="E159" s="55"/>
      <c r="F159" s="55"/>
      <c r="G159" s="15" t="s">
        <v>134</v>
      </c>
      <c r="Z159" s="71"/>
      <c r="AA159" s="71"/>
      <c r="AB159" s="71"/>
      <c r="AC159" s="71"/>
      <c r="AD159" s="71"/>
      <c r="AE159" s="71"/>
      <c r="AF159" s="71"/>
      <c r="AG159" s="71"/>
      <c r="AH159" s="71"/>
      <c r="AI159" s="71"/>
      <c r="AJ159" s="71"/>
      <c r="AK159" s="71"/>
      <c r="AL159" s="71"/>
      <c r="AM159" s="71"/>
    </row>
    <row r="160" spans="1:39" ht="16.5" customHeight="1">
      <c r="A160" s="55"/>
      <c r="B160" s="55"/>
      <c r="C160" s="55"/>
      <c r="D160" s="55"/>
      <c r="E160" s="55"/>
      <c r="F160" s="55"/>
      <c r="G160" s="15" t="s">
        <v>134</v>
      </c>
      <c r="Z160" s="71"/>
      <c r="AA160" s="71"/>
      <c r="AB160" s="71"/>
      <c r="AC160" s="71"/>
      <c r="AD160" s="71"/>
      <c r="AE160" s="71"/>
      <c r="AF160" s="71"/>
      <c r="AG160" s="71"/>
      <c r="AH160" s="71"/>
      <c r="AI160" s="71"/>
      <c r="AJ160" s="71"/>
      <c r="AK160" s="71"/>
      <c r="AL160" s="71"/>
      <c r="AM160" s="71"/>
    </row>
    <row r="161" spans="1:39" ht="16.5" customHeight="1">
      <c r="A161" s="56"/>
      <c r="B161" s="58" t="s">
        <v>488</v>
      </c>
      <c r="C161" s="55"/>
      <c r="D161" s="55"/>
      <c r="E161" s="55"/>
      <c r="F161" s="55"/>
      <c r="G161" s="15" t="s">
        <v>489</v>
      </c>
      <c r="Z161" s="71"/>
      <c r="AA161" s="71"/>
      <c r="AB161" s="71"/>
      <c r="AC161" s="71"/>
      <c r="AD161" s="71"/>
      <c r="AE161" s="71"/>
      <c r="AF161" s="71"/>
      <c r="AG161" s="71"/>
      <c r="AH161" s="71"/>
      <c r="AI161" s="71"/>
      <c r="AJ161" s="71"/>
      <c r="AK161" s="71"/>
      <c r="AL161" s="71"/>
      <c r="AM161" s="71"/>
    </row>
    <row r="162" spans="1:39" ht="16.5" customHeight="1">
      <c r="A162" s="55"/>
      <c r="B162" s="55"/>
      <c r="C162" s="55"/>
      <c r="D162" s="55"/>
      <c r="E162" s="55"/>
      <c r="F162" s="55"/>
      <c r="G162" s="15" t="s">
        <v>134</v>
      </c>
      <c r="Z162" s="71"/>
      <c r="AA162" s="71"/>
      <c r="AB162" s="71"/>
      <c r="AC162" s="71"/>
      <c r="AD162" s="71"/>
      <c r="AE162" s="71"/>
      <c r="AF162" s="71"/>
      <c r="AG162" s="71"/>
      <c r="AH162" s="71"/>
      <c r="AI162" s="71"/>
      <c r="AJ162" s="71"/>
      <c r="AK162" s="71"/>
      <c r="AL162" s="71"/>
      <c r="AM162" s="71"/>
    </row>
    <row r="163" spans="1:39" ht="16.5" customHeight="1">
      <c r="A163" s="56"/>
      <c r="B163" s="58" t="s">
        <v>490</v>
      </c>
      <c r="C163" s="55"/>
      <c r="D163" s="55"/>
      <c r="E163" s="55"/>
      <c r="F163" s="55"/>
      <c r="G163" s="15" t="s">
        <v>491</v>
      </c>
      <c r="Z163" s="71"/>
      <c r="AA163" s="71"/>
      <c r="AB163" s="71"/>
      <c r="AC163" s="71"/>
      <c r="AD163" s="71"/>
      <c r="AE163" s="71"/>
      <c r="AF163" s="71"/>
      <c r="AG163" s="71"/>
      <c r="AH163" s="71"/>
      <c r="AI163" s="71"/>
      <c r="AJ163" s="71"/>
      <c r="AK163" s="71"/>
      <c r="AL163" s="71"/>
      <c r="AM163" s="71"/>
    </row>
    <row r="164" spans="1:39" ht="16.5" customHeight="1">
      <c r="A164" s="55"/>
      <c r="B164" s="55"/>
      <c r="C164" s="55"/>
      <c r="D164" s="55"/>
      <c r="E164" s="55"/>
      <c r="F164" s="55"/>
      <c r="G164" s="15" t="s">
        <v>134</v>
      </c>
      <c r="Z164" s="71"/>
      <c r="AA164" s="71"/>
      <c r="AB164" s="71"/>
      <c r="AC164" s="71"/>
      <c r="AD164" s="71"/>
      <c r="AE164" s="71"/>
      <c r="AF164" s="71"/>
      <c r="AG164" s="71"/>
      <c r="AH164" s="71"/>
      <c r="AI164" s="71"/>
      <c r="AJ164" s="71"/>
      <c r="AK164" s="71"/>
      <c r="AL164" s="71"/>
      <c r="AM164" s="71"/>
    </row>
    <row r="165" spans="1:39" ht="16.5" customHeight="1">
      <c r="A165" s="55"/>
      <c r="B165" s="55"/>
      <c r="C165" s="55"/>
      <c r="D165" s="55"/>
      <c r="E165" s="55"/>
      <c r="F165" s="55"/>
      <c r="G165" s="15" t="s">
        <v>134</v>
      </c>
      <c r="Z165" s="71"/>
      <c r="AA165" s="71"/>
      <c r="AB165" s="71"/>
      <c r="AC165" s="71"/>
      <c r="AD165" s="71"/>
      <c r="AE165" s="71"/>
      <c r="AF165" s="71"/>
      <c r="AG165" s="71"/>
      <c r="AH165" s="71"/>
      <c r="AI165" s="71"/>
      <c r="AJ165" s="71"/>
      <c r="AK165" s="71"/>
      <c r="AL165" s="71"/>
      <c r="AM165" s="71"/>
    </row>
    <row r="166" spans="1:39" ht="16.5" customHeight="1">
      <c r="A166" s="55"/>
      <c r="B166" s="55"/>
      <c r="C166" s="55"/>
      <c r="D166" s="55"/>
      <c r="E166" s="55"/>
      <c r="F166" s="55"/>
      <c r="G166" s="15" t="s">
        <v>134</v>
      </c>
      <c r="Z166" s="71"/>
      <c r="AA166" s="71"/>
      <c r="AB166" s="71"/>
      <c r="AC166" s="71"/>
      <c r="AD166" s="71"/>
      <c r="AE166" s="71"/>
      <c r="AF166" s="71"/>
      <c r="AG166" s="71"/>
      <c r="AH166" s="71"/>
      <c r="AI166" s="71"/>
      <c r="AJ166" s="71"/>
      <c r="AK166" s="71"/>
      <c r="AL166" s="71"/>
      <c r="AM166" s="71"/>
    </row>
    <row r="167" spans="1:39" ht="16.5" customHeight="1">
      <c r="A167" s="56"/>
      <c r="B167" s="58" t="s">
        <v>413</v>
      </c>
      <c r="C167" s="55"/>
      <c r="D167" s="55"/>
      <c r="E167" s="55"/>
      <c r="F167" s="55"/>
      <c r="G167" s="15" t="s">
        <v>414</v>
      </c>
      <c r="Z167" s="71"/>
      <c r="AA167" s="71"/>
      <c r="AB167" s="71"/>
      <c r="AC167" s="71"/>
      <c r="AD167" s="71"/>
      <c r="AE167" s="71"/>
      <c r="AF167" s="71"/>
      <c r="AG167" s="71"/>
      <c r="AH167" s="71"/>
      <c r="AI167" s="71"/>
      <c r="AJ167" s="71"/>
      <c r="AK167" s="71"/>
      <c r="AL167" s="71"/>
      <c r="AM167" s="71"/>
    </row>
    <row r="168" spans="1:39" ht="16.5" customHeight="1">
      <c r="A168" s="55"/>
      <c r="B168" s="55"/>
      <c r="C168" s="55"/>
      <c r="D168" s="55"/>
      <c r="E168" s="55"/>
      <c r="F168" s="55"/>
      <c r="G168" s="15" t="s">
        <v>134</v>
      </c>
      <c r="Z168" s="71"/>
      <c r="AA168" s="71"/>
      <c r="AB168" s="71"/>
      <c r="AC168" s="71"/>
      <c r="AD168" s="71"/>
      <c r="AE168" s="71"/>
      <c r="AF168" s="71"/>
      <c r="AG168" s="71"/>
      <c r="AH168" s="71"/>
      <c r="AI168" s="71"/>
      <c r="AJ168" s="71"/>
      <c r="AK168" s="71"/>
      <c r="AL168" s="71"/>
      <c r="AM168" s="71"/>
    </row>
    <row r="169" spans="1:39" ht="16.5" customHeight="1">
      <c r="A169" s="56"/>
      <c r="B169" s="58" t="str">
        <f>" L="&amp;Z169&amp;" m ,     V="&amp;AD169&amp;" m/hr ,  T="&amp;AH169&amp;" min "</f>
        <v xml:space="preserve"> L=152 m ,     V=2500 m/hr ,  T=450 min </v>
      </c>
      <c r="C169" s="55"/>
      <c r="D169" s="55"/>
      <c r="E169" s="55"/>
      <c r="F169" s="55"/>
      <c r="G169" s="15" t="s">
        <v>492</v>
      </c>
      <c r="Z169" s="72">
        <v>152</v>
      </c>
      <c r="AA169" s="66" t="s">
        <v>136</v>
      </c>
      <c r="AB169" s="73">
        <f>Z169</f>
        <v>152</v>
      </c>
      <c r="AC169" s="75" t="s">
        <v>163</v>
      </c>
      <c r="AD169" s="72">
        <v>2500</v>
      </c>
      <c r="AE169" s="66" t="s">
        <v>136</v>
      </c>
      <c r="AF169" s="73">
        <f>AD169</f>
        <v>2500</v>
      </c>
      <c r="AG169" s="75" t="s">
        <v>163</v>
      </c>
      <c r="AH169" s="72">
        <v>450</v>
      </c>
      <c r="AI169" s="66" t="s">
        <v>136</v>
      </c>
      <c r="AJ169" s="73">
        <f>AH169</f>
        <v>450</v>
      </c>
      <c r="AK169" s="71"/>
      <c r="AL169" s="71"/>
      <c r="AM169" s="71"/>
    </row>
    <row r="170" spans="1:39" ht="16.5" customHeight="1">
      <c r="A170" s="55"/>
      <c r="B170" s="55"/>
      <c r="C170" s="55"/>
      <c r="D170" s="55"/>
      <c r="E170" s="55"/>
      <c r="F170" s="55"/>
      <c r="G170" s="15" t="s">
        <v>134</v>
      </c>
      <c r="Z170" s="71"/>
      <c r="AA170" s="71"/>
      <c r="AB170" s="71"/>
      <c r="AC170" s="71"/>
      <c r="AD170" s="71"/>
      <c r="AE170" s="71"/>
      <c r="AF170" s="71"/>
      <c r="AG170" s="71"/>
      <c r="AH170" s="71"/>
      <c r="AI170" s="71"/>
      <c r="AJ170" s="71"/>
      <c r="AK170" s="71"/>
      <c r="AL170" s="71"/>
      <c r="AM170" s="71"/>
    </row>
    <row r="171" spans="1:39" ht="16.5" customHeight="1">
      <c r="A171" s="56"/>
      <c r="B171" s="58" t="str">
        <f>" t1="&amp;Z171&amp;" 분 ,  q="&amp;AD171&amp;" kg /"&amp;AF171&amp;" kg/㎥ = "&amp;AH171&amp;" ㎥ "</f>
        <v xml:space="preserve"> t1=1.5 분 ,  q=25 kg /1700 kg/㎥ = 0.01 ㎥ </v>
      </c>
      <c r="C171" s="55"/>
      <c r="D171" s="55"/>
      <c r="E171" s="55"/>
      <c r="F171" s="55"/>
      <c r="G171" s="15" t="s">
        <v>493</v>
      </c>
      <c r="Z171" s="74">
        <v>1.5</v>
      </c>
      <c r="AA171" s="66" t="s">
        <v>136</v>
      </c>
      <c r="AB171" s="73">
        <f>Z171</f>
        <v>1.5</v>
      </c>
      <c r="AC171" s="75" t="s">
        <v>163</v>
      </c>
      <c r="AD171" s="72">
        <v>25</v>
      </c>
      <c r="AE171" s="66" t="s">
        <v>137</v>
      </c>
      <c r="AF171" s="72">
        <v>1700</v>
      </c>
      <c r="AG171" s="66" t="s">
        <v>136</v>
      </c>
      <c r="AH171" s="73" t="str">
        <f>TEXT(ROUND(AD171/AF171,2),"#,0.00")</f>
        <v>0.01</v>
      </c>
      <c r="AI171" s="71"/>
      <c r="AJ171" s="71"/>
      <c r="AK171" s="71"/>
      <c r="AL171" s="71"/>
      <c r="AM171" s="71"/>
    </row>
    <row r="172" spans="1:39" ht="16.5" customHeight="1">
      <c r="A172" s="55"/>
      <c r="B172" s="55"/>
      <c r="C172" s="55"/>
      <c r="D172" s="55"/>
      <c r="E172" s="55"/>
      <c r="F172" s="55"/>
      <c r="G172" s="15" t="s">
        <v>134</v>
      </c>
      <c r="Z172" s="71"/>
      <c r="AA172" s="71"/>
      <c r="AB172" s="71"/>
      <c r="AC172" s="71"/>
      <c r="AD172" s="71"/>
      <c r="AE172" s="71"/>
      <c r="AF172" s="71"/>
      <c r="AG172" s="71"/>
      <c r="AH172" s="71"/>
      <c r="AI172" s="71"/>
      <c r="AJ172" s="71"/>
      <c r="AK172" s="71"/>
      <c r="AL172" s="71"/>
      <c r="AM172" s="71"/>
    </row>
    <row r="173" spans="1:39" ht="16.5" customHeight="1">
      <c r="A173" s="56"/>
      <c r="B173" s="58" t="str">
        <f>" N=V*T/(("&amp;AD173&amp;"*L)+(V*t1))= "&amp;AM173&amp;" 회 "</f>
        <v xml:space="preserve"> N=V*T/((120*L)+(V*t1))= 51.16 회 </v>
      </c>
      <c r="C173" s="55"/>
      <c r="D173" s="55"/>
      <c r="E173" s="55"/>
      <c r="F173" s="55"/>
      <c r="G173" s="15" t="s">
        <v>494</v>
      </c>
      <c r="Z173" s="73">
        <f>AF169</f>
        <v>2500</v>
      </c>
      <c r="AA173" s="66" t="s">
        <v>147</v>
      </c>
      <c r="AB173" s="73">
        <f>AJ169</f>
        <v>450</v>
      </c>
      <c r="AC173" s="66" t="s">
        <v>495</v>
      </c>
      <c r="AD173" s="72">
        <v>120</v>
      </c>
      <c r="AE173" s="66" t="s">
        <v>147</v>
      </c>
      <c r="AF173" s="73">
        <f>AB169</f>
        <v>152</v>
      </c>
      <c r="AG173" s="66" t="s">
        <v>496</v>
      </c>
      <c r="AH173" s="73">
        <f>AF169</f>
        <v>2500</v>
      </c>
      <c r="AI173" s="66" t="s">
        <v>147</v>
      </c>
      <c r="AJ173" s="73">
        <f>AB171</f>
        <v>1.5</v>
      </c>
      <c r="AK173" s="66" t="s">
        <v>497</v>
      </c>
      <c r="AL173" s="66" t="s">
        <v>136</v>
      </c>
      <c r="AM173" s="73" t="str">
        <f>TEXT(ROUND(AF169*AJ169/((AD173*AB169)+(AF169*AB171)),2),"#,0.00")</f>
        <v>51.16</v>
      </c>
    </row>
    <row r="174" spans="1:39" ht="16.5" customHeight="1">
      <c r="A174" s="55"/>
      <c r="B174" s="55"/>
      <c r="C174" s="55"/>
      <c r="D174" s="55"/>
      <c r="E174" s="55"/>
      <c r="F174" s="55"/>
      <c r="G174" s="15" t="s">
        <v>134</v>
      </c>
      <c r="Z174" s="71"/>
      <c r="AA174" s="71"/>
      <c r="AB174" s="71"/>
      <c r="AC174" s="71"/>
      <c r="AD174" s="71"/>
      <c r="AE174" s="71"/>
      <c r="AF174" s="71"/>
      <c r="AG174" s="71"/>
      <c r="AH174" s="71"/>
      <c r="AI174" s="71"/>
      <c r="AJ174" s="71"/>
      <c r="AK174" s="71"/>
      <c r="AL174" s="71"/>
      <c r="AM174" s="71"/>
    </row>
    <row r="175" spans="1:39" ht="16.5" customHeight="1">
      <c r="A175" s="56"/>
      <c r="B175" s="58" t="str">
        <f>" Q= N*q= "&amp;AD175&amp;" ㎥/일 "</f>
        <v xml:space="preserve"> Q= N*q= 0.51 ㎥/일 </v>
      </c>
      <c r="C175" s="55"/>
      <c r="D175" s="55"/>
      <c r="E175" s="55"/>
      <c r="F175" s="55"/>
      <c r="G175" s="15" t="s">
        <v>415</v>
      </c>
      <c r="Z175" s="73" t="str">
        <f>AM173</f>
        <v>51.16</v>
      </c>
      <c r="AA175" s="66" t="s">
        <v>147</v>
      </c>
      <c r="AB175" s="73" t="str">
        <f>AH171</f>
        <v>0.01</v>
      </c>
      <c r="AC175" s="66" t="s">
        <v>136</v>
      </c>
      <c r="AD175" s="73" t="str">
        <f>TEXT(ROUND(AM173*AH171,2),"#,0.00")</f>
        <v>0.51</v>
      </c>
      <c r="AE175" s="71"/>
      <c r="AF175" s="71"/>
      <c r="AG175" s="71"/>
      <c r="AH175" s="71"/>
      <c r="AI175" s="71"/>
      <c r="AJ175" s="71"/>
      <c r="AK175" s="71"/>
      <c r="AL175" s="71"/>
      <c r="AM175" s="71"/>
    </row>
    <row r="176" spans="1:39" ht="16.5" customHeight="1">
      <c r="A176" s="55"/>
      <c r="B176" s="55"/>
      <c r="C176" s="55"/>
      <c r="D176" s="55"/>
      <c r="E176" s="55"/>
      <c r="F176" s="55"/>
      <c r="G176" s="15" t="s">
        <v>134</v>
      </c>
      <c r="Z176" s="71"/>
      <c r="AA176" s="71"/>
      <c r="AB176" s="71"/>
      <c r="AC176" s="71"/>
      <c r="AD176" s="71"/>
      <c r="AE176" s="71"/>
      <c r="AF176" s="71"/>
      <c r="AG176" s="71"/>
      <c r="AH176" s="71"/>
      <c r="AI176" s="71"/>
      <c r="AJ176" s="71"/>
      <c r="AK176" s="71"/>
      <c r="AL176" s="71"/>
      <c r="AM176" s="71"/>
    </row>
    <row r="177" spans="1:39" ht="16.5" customHeight="1">
      <c r="A177" s="56" t="s">
        <v>141</v>
      </c>
      <c r="B177" s="59" t="str">
        <f>" 보통인부: "&amp;Z177&amp;" 인  * "&amp;TEXT(I177,"#,##0"&amp;IF(I177&lt;&gt;INT(I177),".###",""))&amp;" / Q = "&amp;TEXT(C177,"#,##0.0")&amp;""</f>
        <v xml:space="preserve"> 보통인부: 1 인  * 197,878 / Q = 387,996.0</v>
      </c>
      <c r="C177" s="61">
        <f>D177+E177+F177</f>
        <v>387996</v>
      </c>
      <c r="D177" s="61">
        <f>IF(H177=0,0,ROUNDDOWN(J177*H177,1))</f>
        <v>0</v>
      </c>
      <c r="E177" s="61">
        <f>IF(H177=0,0,ROUNDDOWN(K177*H177,1))</f>
        <v>387996</v>
      </c>
      <c r="F177" s="61">
        <f>IF(H177=0,0,ROUNDDOWN(L177*H177,1))</f>
        <v>0</v>
      </c>
      <c r="G177" s="15" t="s">
        <v>498</v>
      </c>
      <c r="H177" s="67">
        <f>ROUNDUP(AD177,14-LEN(ABS(INT(AD177))))</f>
        <v>1.9607843137254999</v>
      </c>
      <c r="I177" s="68">
        <f>J177+K177+L177</f>
        <v>197878</v>
      </c>
      <c r="K177" s="69">
        <f>노무비목록표!E4</f>
        <v>197878</v>
      </c>
      <c r="M177" s="66" t="s">
        <v>142</v>
      </c>
      <c r="N177" s="66" t="s">
        <v>145</v>
      </c>
      <c r="X177" s="70" t="str">
        <f>노무비목록표!B4&amp;" / "&amp;노무비목록표!C4</f>
        <v xml:space="preserve">보통인부 / </v>
      </c>
      <c r="Y177" s="2" t="str">
        <f ca="1">HYPERLINK("#"&amp;노무비목록표!G2&amp;"!A"&amp;ROW(노무비목록표!A4),"L00001 →")</f>
        <v>L00001 →</v>
      </c>
      <c r="Z177" s="72">
        <v>1</v>
      </c>
      <c r="AA177" s="66" t="s">
        <v>140</v>
      </c>
      <c r="AB177" s="73" t="str">
        <f>AD175</f>
        <v>0.51</v>
      </c>
      <c r="AC177" s="66" t="s">
        <v>136</v>
      </c>
      <c r="AD177" s="73">
        <f>Z177*1/AD175</f>
        <v>1.9607843137254901</v>
      </c>
      <c r="AE177" s="71"/>
      <c r="AF177" s="71"/>
      <c r="AG177" s="71"/>
      <c r="AH177" s="71"/>
      <c r="AI177" s="71"/>
      <c r="AJ177" s="71"/>
      <c r="AK177" s="71"/>
      <c r="AL177" s="71"/>
      <c r="AM177" s="71"/>
    </row>
    <row r="178" spans="1:39" ht="16.5" customHeight="1">
      <c r="A178" s="55"/>
      <c r="B178" s="55"/>
      <c r="C178" s="55"/>
      <c r="D178" s="55"/>
      <c r="E178" s="55"/>
      <c r="F178" s="55"/>
      <c r="G178" s="15" t="s">
        <v>134</v>
      </c>
      <c r="Z178" s="71"/>
      <c r="AA178" s="71"/>
      <c r="AB178" s="71"/>
      <c r="AC178" s="71"/>
      <c r="AD178" s="71"/>
      <c r="AE178" s="71"/>
      <c r="AF178" s="71"/>
      <c r="AG178" s="71"/>
      <c r="AH178" s="71"/>
      <c r="AI178" s="71"/>
      <c r="AJ178" s="71"/>
      <c r="AK178" s="71"/>
      <c r="AL178" s="71"/>
      <c r="AM178" s="71"/>
    </row>
    <row r="179" spans="1:39" ht="16.5" customHeight="1">
      <c r="A179" s="56"/>
      <c r="B179" s="58" t="s">
        <v>144</v>
      </c>
      <c r="C179" s="62">
        <f>D179+E179+F179</f>
        <v>387996</v>
      </c>
      <c r="D179" s="62">
        <f>SUMIF(N157:N178,M179,D157:D178)</f>
        <v>0</v>
      </c>
      <c r="E179" s="62">
        <f>SUMIF(N157:N178,M179,E157:E178)</f>
        <v>387996</v>
      </c>
      <c r="F179" s="62">
        <f>SUMIF(N157:N178,M179,F157:F178)</f>
        <v>0</v>
      </c>
      <c r="G179" s="15" t="s">
        <v>143</v>
      </c>
      <c r="M179" s="66" t="s">
        <v>145</v>
      </c>
      <c r="N179" s="66" t="s">
        <v>152</v>
      </c>
      <c r="Z179" s="71"/>
      <c r="AA179" s="71"/>
      <c r="AB179" s="71"/>
      <c r="AC179" s="71"/>
      <c r="AD179" s="71"/>
      <c r="AE179" s="71"/>
      <c r="AF179" s="71"/>
      <c r="AG179" s="71"/>
      <c r="AH179" s="71"/>
      <c r="AI179" s="71"/>
      <c r="AJ179" s="71"/>
      <c r="AK179" s="71"/>
      <c r="AL179" s="71"/>
      <c r="AM179" s="71"/>
    </row>
    <row r="180" spans="1:39" ht="16.5" customHeight="1">
      <c r="A180" s="55"/>
      <c r="B180" s="55"/>
      <c r="C180" s="60"/>
      <c r="D180" s="60"/>
      <c r="E180" s="60"/>
      <c r="F180" s="60"/>
      <c r="G180" s="15" t="s">
        <v>134</v>
      </c>
      <c r="Z180" s="71"/>
      <c r="AA180" s="71"/>
      <c r="AB180" s="71"/>
      <c r="AC180" s="71"/>
      <c r="AD180" s="71"/>
      <c r="AE180" s="71"/>
      <c r="AF180" s="71"/>
      <c r="AG180" s="71"/>
      <c r="AH180" s="71"/>
      <c r="AI180" s="71"/>
      <c r="AJ180" s="71"/>
      <c r="AK180" s="71"/>
      <c r="AL180" s="71"/>
      <c r="AM180" s="71"/>
    </row>
    <row r="181" spans="1:39" ht="16.5" customHeight="1">
      <c r="A181" s="55"/>
      <c r="B181" s="55"/>
      <c r="C181" s="55"/>
      <c r="D181" s="55"/>
      <c r="E181" s="55"/>
      <c r="F181" s="55"/>
      <c r="G181" s="15" t="s">
        <v>134</v>
      </c>
      <c r="Z181" s="71"/>
      <c r="AA181" s="71"/>
      <c r="AB181" s="71"/>
      <c r="AC181" s="71"/>
      <c r="AD181" s="71"/>
      <c r="AE181" s="71"/>
      <c r="AF181" s="71"/>
      <c r="AG181" s="71"/>
      <c r="AH181" s="71"/>
      <c r="AI181" s="71"/>
      <c r="AJ181" s="71"/>
      <c r="AK181" s="71"/>
      <c r="AL181" s="71"/>
      <c r="AM181" s="71"/>
    </row>
    <row r="182" spans="1:39" ht="16.5" customHeight="1">
      <c r="A182" s="55"/>
      <c r="B182" s="55"/>
      <c r="C182" s="55"/>
      <c r="D182" s="55"/>
      <c r="E182" s="55"/>
      <c r="F182" s="55"/>
      <c r="G182" s="15" t="s">
        <v>134</v>
      </c>
      <c r="Z182" s="71"/>
      <c r="AA182" s="71"/>
      <c r="AB182" s="71"/>
      <c r="AC182" s="71"/>
      <c r="AD182" s="71"/>
      <c r="AE182" s="71"/>
      <c r="AF182" s="71"/>
      <c r="AG182" s="71"/>
      <c r="AH182" s="71"/>
      <c r="AI182" s="71"/>
      <c r="AJ182" s="71"/>
      <c r="AK182" s="71"/>
      <c r="AL182" s="71"/>
      <c r="AM182" s="71"/>
    </row>
    <row r="183" spans="1:39" ht="16.5" customHeight="1">
      <c r="A183" s="56"/>
      <c r="B183" s="58" t="s">
        <v>151</v>
      </c>
      <c r="C183" s="62">
        <f>D183+E183+F183</f>
        <v>387996</v>
      </c>
      <c r="D183" s="62">
        <f>SUMIF(N157:N182,M183,D157:D182)</f>
        <v>0</v>
      </c>
      <c r="E183" s="62">
        <f>SUMIF(N157:N182,M183,E157:E182)</f>
        <v>387996</v>
      </c>
      <c r="F183" s="62">
        <f>SUMIF(N157:N182,M183,F157:F182)</f>
        <v>0</v>
      </c>
      <c r="G183" s="15" t="s">
        <v>150</v>
      </c>
      <c r="M183" s="66" t="s">
        <v>152</v>
      </c>
      <c r="N183" s="66" t="s">
        <v>139</v>
      </c>
      <c r="Z183" s="71"/>
      <c r="AA183" s="71"/>
      <c r="AB183" s="71"/>
      <c r="AC183" s="71"/>
      <c r="AD183" s="71"/>
      <c r="AE183" s="71"/>
      <c r="AF183" s="71"/>
      <c r="AG183" s="71"/>
      <c r="AH183" s="71"/>
      <c r="AI183" s="71"/>
      <c r="AJ183" s="71"/>
      <c r="AK183" s="71"/>
      <c r="AL183" s="71"/>
      <c r="AM183" s="71"/>
    </row>
    <row r="184" spans="1:39" ht="16.5" customHeight="1">
      <c r="A184" s="55"/>
      <c r="B184" s="55"/>
      <c r="C184" s="60"/>
      <c r="D184" s="60"/>
      <c r="E184" s="60"/>
      <c r="F184" s="60"/>
      <c r="Z184" s="71"/>
      <c r="AA184" s="71"/>
      <c r="AB184" s="71"/>
      <c r="AC184" s="71"/>
      <c r="AD184" s="71"/>
      <c r="AE184" s="71"/>
      <c r="AF184" s="71"/>
      <c r="AG184" s="71"/>
      <c r="AH184" s="71"/>
      <c r="AI184" s="71"/>
      <c r="AJ184" s="71"/>
      <c r="AK184" s="71"/>
      <c r="AL184" s="71"/>
      <c r="AM184" s="71"/>
    </row>
    <row r="185" spans="1:39" ht="16.5" customHeight="1">
      <c r="A185" s="55"/>
      <c r="B185" s="55"/>
      <c r="C185" s="55"/>
      <c r="D185" s="55"/>
      <c r="E185" s="55"/>
      <c r="F185" s="55"/>
      <c r="Z185" s="71"/>
      <c r="AA185" s="71"/>
      <c r="AB185" s="71"/>
      <c r="AC185" s="71"/>
      <c r="AD185" s="71"/>
      <c r="AE185" s="71"/>
      <c r="AF185" s="71"/>
      <c r="AG185" s="71"/>
      <c r="AH185" s="71"/>
      <c r="AI185" s="71"/>
      <c r="AJ185" s="71"/>
      <c r="AK185" s="71"/>
      <c r="AL185" s="71"/>
      <c r="AM185" s="71"/>
    </row>
    <row r="186" spans="1:39" ht="16.5" customHeight="1">
      <c r="A186" s="55"/>
      <c r="B186" s="55"/>
      <c r="C186" s="55"/>
      <c r="D186" s="55"/>
      <c r="E186" s="55"/>
      <c r="F186" s="55"/>
      <c r="Z186" s="71"/>
      <c r="AA186" s="71"/>
      <c r="AB186" s="71"/>
      <c r="AC186" s="71"/>
      <c r="AD186" s="71"/>
      <c r="AE186" s="71"/>
      <c r="AF186" s="71"/>
      <c r="AG186" s="71"/>
      <c r="AH186" s="71"/>
      <c r="AI186" s="71"/>
      <c r="AJ186" s="71"/>
      <c r="AK186" s="71"/>
      <c r="AL186" s="71"/>
      <c r="AM186" s="71"/>
    </row>
    <row r="187" spans="1:39" ht="16.5" customHeight="1">
      <c r="A187" s="55"/>
      <c r="B187" s="55"/>
      <c r="C187" s="55"/>
      <c r="D187" s="55"/>
      <c r="E187" s="55"/>
      <c r="F187" s="55"/>
      <c r="Z187" s="71"/>
      <c r="AA187" s="71"/>
      <c r="AB187" s="71"/>
      <c r="AC187" s="71"/>
      <c r="AD187" s="71"/>
      <c r="AE187" s="71"/>
      <c r="AF187" s="71"/>
      <c r="AG187" s="71"/>
      <c r="AH187" s="71"/>
      <c r="AI187" s="71"/>
      <c r="AJ187" s="71"/>
      <c r="AK187" s="71"/>
      <c r="AL187" s="71"/>
      <c r="AM187" s="71"/>
    </row>
    <row r="188" spans="1:39" ht="16.5" customHeight="1">
      <c r="A188" s="55"/>
      <c r="B188" s="55"/>
      <c r="C188" s="55"/>
      <c r="D188" s="55"/>
      <c r="E188" s="55"/>
      <c r="F188" s="55"/>
      <c r="Z188" s="71"/>
      <c r="AA188" s="71"/>
      <c r="AB188" s="71"/>
      <c r="AC188" s="71"/>
      <c r="AD188" s="71"/>
      <c r="AE188" s="71"/>
      <c r="AF188" s="71"/>
      <c r="AG188" s="71"/>
      <c r="AH188" s="71"/>
      <c r="AI188" s="71"/>
      <c r="AJ188" s="71"/>
      <c r="AK188" s="71"/>
      <c r="AL188" s="71"/>
      <c r="AM188" s="71"/>
    </row>
    <row r="189" spans="1:39" ht="16.5" customHeight="1">
      <c r="A189" s="55"/>
      <c r="B189" s="55"/>
      <c r="C189" s="55"/>
      <c r="D189" s="55"/>
      <c r="E189" s="55"/>
      <c r="F189" s="55"/>
      <c r="Z189" s="71"/>
      <c r="AA189" s="71"/>
      <c r="AB189" s="71"/>
      <c r="AC189" s="71"/>
      <c r="AD189" s="71"/>
      <c r="AE189" s="71"/>
      <c r="AF189" s="71"/>
      <c r="AG189" s="71"/>
      <c r="AH189" s="71"/>
      <c r="AI189" s="71"/>
      <c r="AJ189" s="71"/>
      <c r="AK189" s="71"/>
      <c r="AL189" s="71"/>
      <c r="AM189" s="71"/>
    </row>
    <row r="190" spans="1:39" ht="16.5" customHeight="1">
      <c r="A190" s="55"/>
      <c r="B190" s="55"/>
      <c r="C190" s="55"/>
      <c r="D190" s="55"/>
      <c r="E190" s="55"/>
      <c r="F190" s="55"/>
      <c r="Z190" s="71"/>
      <c r="AA190" s="71"/>
      <c r="AB190" s="71"/>
      <c r="AC190" s="71"/>
      <c r="AD190" s="71"/>
      <c r="AE190" s="71"/>
      <c r="AF190" s="71"/>
      <c r="AG190" s="71"/>
      <c r="AH190" s="71"/>
      <c r="AI190" s="71"/>
      <c r="AJ190" s="71"/>
      <c r="AK190" s="71"/>
      <c r="AL190" s="71"/>
      <c r="AM190" s="71"/>
    </row>
    <row r="191" spans="1:39" ht="16.5" customHeight="1">
      <c r="A191" s="55"/>
      <c r="B191" s="55"/>
      <c r="C191" s="55"/>
      <c r="D191" s="55"/>
      <c r="E191" s="55"/>
      <c r="F191" s="55"/>
      <c r="Z191" s="71"/>
      <c r="AA191" s="71"/>
      <c r="AB191" s="71"/>
      <c r="AC191" s="71"/>
      <c r="AD191" s="71"/>
      <c r="AE191" s="71"/>
      <c r="AF191" s="71"/>
      <c r="AG191" s="71"/>
      <c r="AH191" s="71"/>
      <c r="AI191" s="71"/>
      <c r="AJ191" s="71"/>
      <c r="AK191" s="71"/>
      <c r="AL191" s="71"/>
      <c r="AM191" s="71"/>
    </row>
    <row r="192" spans="1:39" ht="16.5" customHeight="1">
      <c r="A192" s="55"/>
      <c r="B192" s="55"/>
      <c r="C192" s="55"/>
      <c r="D192" s="55"/>
      <c r="E192" s="55"/>
      <c r="F192" s="55"/>
      <c r="Z192" s="71"/>
      <c r="AA192" s="71"/>
      <c r="AB192" s="71"/>
      <c r="AC192" s="71"/>
      <c r="AD192" s="71"/>
      <c r="AE192" s="71"/>
      <c r="AF192" s="71"/>
      <c r="AG192" s="71"/>
      <c r="AH192" s="71"/>
      <c r="AI192" s="71"/>
      <c r="AJ192" s="71"/>
      <c r="AK192" s="71"/>
      <c r="AL192" s="71"/>
      <c r="AM192" s="71"/>
    </row>
    <row r="193" spans="1:39" ht="16.5" customHeight="1">
      <c r="A193" s="55"/>
      <c r="B193" s="55"/>
      <c r="C193" s="55"/>
      <c r="D193" s="55"/>
      <c r="E193" s="55"/>
      <c r="F193" s="55"/>
      <c r="Z193" s="71"/>
      <c r="AA193" s="71"/>
      <c r="AB193" s="71"/>
      <c r="AC193" s="71"/>
      <c r="AD193" s="71"/>
      <c r="AE193" s="71"/>
      <c r="AF193" s="71"/>
      <c r="AG193" s="71"/>
      <c r="AH193" s="71"/>
      <c r="AI193" s="71"/>
      <c r="AJ193" s="71"/>
      <c r="AK193" s="71"/>
      <c r="AL193" s="71"/>
      <c r="AM193" s="71"/>
    </row>
    <row r="194" spans="1:39" ht="16.5" customHeight="1">
      <c r="A194" s="55"/>
      <c r="B194" s="55"/>
      <c r="C194" s="55"/>
      <c r="D194" s="55"/>
      <c r="E194" s="55"/>
      <c r="F194" s="55"/>
      <c r="Z194" s="71"/>
      <c r="AA194" s="71"/>
      <c r="AB194" s="71"/>
      <c r="AC194" s="71"/>
      <c r="AD194" s="71"/>
      <c r="AE194" s="71"/>
      <c r="AF194" s="71"/>
      <c r="AG194" s="71"/>
      <c r="AH194" s="71"/>
      <c r="AI194" s="71"/>
      <c r="AJ194" s="71"/>
      <c r="AK194" s="71"/>
      <c r="AL194" s="71"/>
      <c r="AM194" s="71"/>
    </row>
    <row r="195" spans="1:39" ht="16.5" customHeight="1">
      <c r="A195" s="55"/>
      <c r="B195" s="55"/>
      <c r="C195" s="55"/>
      <c r="D195" s="55"/>
      <c r="E195" s="55"/>
      <c r="F195" s="55"/>
      <c r="Z195" s="71"/>
      <c r="AA195" s="71"/>
      <c r="AB195" s="71"/>
      <c r="AC195" s="71"/>
      <c r="AD195" s="71"/>
      <c r="AE195" s="71"/>
      <c r="AF195" s="71"/>
      <c r="AG195" s="71"/>
      <c r="AH195" s="71"/>
      <c r="AI195" s="71"/>
      <c r="AJ195" s="71"/>
      <c r="AK195" s="71"/>
      <c r="AL195" s="71"/>
      <c r="AM195" s="71"/>
    </row>
    <row r="196" spans="1:39" ht="16.5" customHeight="1">
      <c r="A196" s="55"/>
      <c r="B196" s="55"/>
      <c r="C196" s="55"/>
      <c r="D196" s="55"/>
      <c r="E196" s="55"/>
      <c r="F196" s="55"/>
      <c r="Z196" s="71"/>
      <c r="AA196" s="71"/>
      <c r="AB196" s="71"/>
      <c r="AC196" s="71"/>
      <c r="AD196" s="71"/>
      <c r="AE196" s="71"/>
      <c r="AF196" s="71"/>
      <c r="AG196" s="71"/>
      <c r="AH196" s="71"/>
      <c r="AI196" s="71"/>
      <c r="AJ196" s="71"/>
      <c r="AK196" s="71"/>
      <c r="AL196" s="71"/>
      <c r="AM196" s="71"/>
    </row>
    <row r="197" spans="1:39" ht="16.5" customHeight="1">
      <c r="A197" s="55"/>
      <c r="B197" s="55"/>
      <c r="C197" s="55"/>
      <c r="D197" s="55"/>
      <c r="E197" s="55"/>
      <c r="F197" s="55"/>
      <c r="Z197" s="71"/>
      <c r="AA197" s="71"/>
      <c r="AB197" s="71"/>
      <c r="AC197" s="71"/>
      <c r="AD197" s="71"/>
      <c r="AE197" s="71"/>
      <c r="AF197" s="71"/>
      <c r="AG197" s="71"/>
      <c r="AH197" s="71"/>
      <c r="AI197" s="71"/>
      <c r="AJ197" s="71"/>
      <c r="AK197" s="71"/>
      <c r="AL197" s="71"/>
      <c r="AM197" s="71"/>
    </row>
    <row r="198" spans="1:39" ht="16.5" customHeight="1">
      <c r="A198" s="55"/>
      <c r="B198" s="55"/>
      <c r="C198" s="55"/>
      <c r="D198" s="55"/>
      <c r="E198" s="55"/>
      <c r="F198" s="55"/>
      <c r="Z198" s="71"/>
      <c r="AA198" s="71"/>
      <c r="AB198" s="71"/>
      <c r="AC198" s="71"/>
      <c r="AD198" s="71"/>
      <c r="AE198" s="71"/>
      <c r="AF198" s="71"/>
      <c r="AG198" s="71"/>
      <c r="AH198" s="71"/>
      <c r="AI198" s="71"/>
      <c r="AJ198" s="71"/>
      <c r="AK198" s="71"/>
      <c r="AL198" s="71"/>
      <c r="AM198" s="71"/>
    </row>
    <row r="199" spans="1:39" ht="16.5" customHeight="1">
      <c r="A199" s="55"/>
      <c r="B199" s="55"/>
      <c r="C199" s="55"/>
      <c r="D199" s="55"/>
      <c r="E199" s="55"/>
      <c r="F199" s="55"/>
      <c r="Z199" s="71"/>
      <c r="AA199" s="71"/>
      <c r="AB199" s="71"/>
      <c r="AC199" s="71"/>
      <c r="AD199" s="71"/>
      <c r="AE199" s="71"/>
      <c r="AF199" s="71"/>
      <c r="AG199" s="71"/>
      <c r="AH199" s="71"/>
      <c r="AI199" s="71"/>
      <c r="AJ199" s="71"/>
      <c r="AK199" s="71"/>
      <c r="AL199" s="71"/>
      <c r="AM199" s="71"/>
    </row>
    <row r="200" spans="1:39" ht="16.5" customHeight="1">
      <c r="A200" s="55"/>
      <c r="B200" s="55"/>
      <c r="C200" s="55"/>
      <c r="D200" s="55"/>
      <c r="E200" s="55"/>
      <c r="F200" s="55"/>
      <c r="Z200" s="71"/>
      <c r="AA200" s="71"/>
      <c r="AB200" s="71"/>
      <c r="AC200" s="71"/>
      <c r="AD200" s="71"/>
      <c r="AE200" s="71"/>
      <c r="AF200" s="71"/>
      <c r="AG200" s="71"/>
      <c r="AH200" s="71"/>
      <c r="AI200" s="71"/>
      <c r="AJ200" s="71"/>
      <c r="AK200" s="71"/>
      <c r="AL200" s="71"/>
      <c r="AM200" s="71"/>
    </row>
    <row r="201" spans="1:39" ht="16.5" customHeight="1">
      <c r="A201" s="55"/>
      <c r="B201" s="55"/>
      <c r="C201" s="55"/>
      <c r="D201" s="55"/>
      <c r="E201" s="55"/>
      <c r="F201" s="55"/>
      <c r="Z201" s="71"/>
      <c r="AA201" s="71"/>
      <c r="AB201" s="71"/>
      <c r="AC201" s="71"/>
      <c r="AD201" s="71"/>
      <c r="AE201" s="71"/>
      <c r="AF201" s="71"/>
      <c r="AG201" s="71"/>
      <c r="AH201" s="71"/>
      <c r="AI201" s="71"/>
      <c r="AJ201" s="71"/>
      <c r="AK201" s="71"/>
      <c r="AL201" s="71"/>
      <c r="AM201" s="71"/>
    </row>
    <row r="202" spans="1:39" ht="16.5" customHeight="1">
      <c r="A202" s="55"/>
      <c r="B202" s="55"/>
      <c r="C202" s="55"/>
      <c r="D202" s="55"/>
      <c r="E202" s="55"/>
      <c r="F202" s="55"/>
      <c r="Z202" s="71"/>
      <c r="AA202" s="71"/>
      <c r="AB202" s="71"/>
      <c r="AC202" s="71"/>
      <c r="AD202" s="71"/>
      <c r="AE202" s="71"/>
      <c r="AF202" s="71"/>
      <c r="AG202" s="71"/>
      <c r="AH202" s="71"/>
      <c r="AI202" s="71"/>
      <c r="AJ202" s="71"/>
      <c r="AK202" s="71"/>
      <c r="AL202" s="71"/>
      <c r="AM202" s="71"/>
    </row>
    <row r="203" spans="1:39" ht="16.5" customHeight="1">
      <c r="A203" s="43"/>
      <c r="B203" s="43"/>
      <c r="C203" s="43"/>
      <c r="D203" s="43"/>
      <c r="E203" s="43"/>
      <c r="F203" s="43"/>
      <c r="Z203" s="71"/>
      <c r="AA203" s="71"/>
      <c r="AB203" s="71"/>
      <c r="AC203" s="71"/>
      <c r="AD203" s="71"/>
      <c r="AE203" s="71"/>
      <c r="AF203" s="71"/>
      <c r="AG203" s="71"/>
      <c r="AH203" s="71"/>
      <c r="AI203" s="71"/>
      <c r="AJ203" s="71"/>
      <c r="AK203" s="71"/>
      <c r="AL203" s="71"/>
      <c r="AM203" s="71"/>
    </row>
    <row r="204" spans="1:39" ht="16.5" customHeight="1">
      <c r="A204" s="236" t="s">
        <v>153</v>
      </c>
      <c r="B204" s="226"/>
      <c r="C204" s="39">
        <f>D204+E204+F204</f>
        <v>387996</v>
      </c>
      <c r="D204" s="50">
        <f>ROUNDDOWN(SUMIF(N157:N183,M204,D157:D183),0)</f>
        <v>0</v>
      </c>
      <c r="E204" s="45">
        <f>ROUNDDOWN(SUMIF(N157:N183,M204,E157:E183),0)</f>
        <v>387996</v>
      </c>
      <c r="F204" s="39">
        <f>ROUNDDOWN(SUMIF(N157:N183,M204,F157:F183),0)</f>
        <v>0</v>
      </c>
      <c r="M204" s="66" t="s">
        <v>139</v>
      </c>
      <c r="Z204" s="71"/>
      <c r="AA204" s="71"/>
      <c r="AB204" s="71"/>
      <c r="AC204" s="71"/>
      <c r="AD204" s="71"/>
      <c r="AE204" s="71"/>
      <c r="AF204" s="71"/>
      <c r="AG204" s="71"/>
      <c r="AH204" s="71"/>
      <c r="AI204" s="71"/>
      <c r="AJ204" s="71"/>
      <c r="AK204" s="71"/>
      <c r="AL204" s="71"/>
      <c r="AM204" s="71"/>
    </row>
    <row r="205" spans="1:39" ht="16.5" customHeight="1">
      <c r="A205" s="53" t="s">
        <v>13</v>
      </c>
      <c r="B205" s="57" t="s">
        <v>13</v>
      </c>
      <c r="C205" s="238">
        <f>C254</f>
        <v>412245</v>
      </c>
      <c r="D205" s="238">
        <f>D254</f>
        <v>0</v>
      </c>
      <c r="E205" s="238">
        <f>E254</f>
        <v>412245</v>
      </c>
      <c r="F205" s="238">
        <f>F254</f>
        <v>0</v>
      </c>
      <c r="G205" s="65" t="str">
        <f>HYPERLINK("#G"&amp;ROW(G233),"_x0005_`BDCOD|D82469_x0007_`POSS|"&amp;ROW(G207)&amp;"_x0007_`POSE|"&amp;ROW(G233)&amp;"_x0007_`")</f>
        <v>_x0005_`BDCOD|D82469_x0007_`POSS|207_x0007_`POSE|233_x0007_`</v>
      </c>
      <c r="Z205" s="71"/>
      <c r="AA205" s="71"/>
      <c r="AB205" s="71"/>
      <c r="AC205" s="71"/>
      <c r="AD205" s="71"/>
      <c r="AE205" s="71"/>
      <c r="AF205" s="71"/>
      <c r="AG205" s="71"/>
      <c r="AH205" s="71"/>
      <c r="AI205" s="71"/>
      <c r="AJ205" s="71"/>
      <c r="AK205" s="71"/>
      <c r="AL205" s="71"/>
      <c r="AM205" s="71"/>
    </row>
    <row r="206" spans="1:39" ht="16.5" customHeight="1">
      <c r="A206" s="54"/>
      <c r="B206" s="57" t="s">
        <v>499</v>
      </c>
      <c r="C206" s="239"/>
      <c r="D206" s="239"/>
      <c r="E206" s="239"/>
      <c r="F206" s="239"/>
      <c r="M206" s="66" t="s">
        <v>500</v>
      </c>
      <c r="Z206" s="71"/>
      <c r="AA206" s="71"/>
      <c r="AB206" s="71"/>
      <c r="AC206" s="71"/>
      <c r="AD206" s="71"/>
      <c r="AE206" s="71"/>
      <c r="AF206" s="71"/>
      <c r="AG206" s="71"/>
      <c r="AH206" s="71"/>
      <c r="AI206" s="71"/>
      <c r="AJ206" s="71"/>
      <c r="AK206" s="71"/>
      <c r="AL206" s="71"/>
      <c r="AM206" s="71"/>
    </row>
    <row r="207" spans="1:39" ht="16.5" customHeight="1">
      <c r="A207" s="55"/>
      <c r="B207" s="55"/>
      <c r="C207" s="60"/>
      <c r="D207" s="60"/>
      <c r="E207" s="60"/>
      <c r="F207" s="60"/>
      <c r="G207" s="15" t="s">
        <v>134</v>
      </c>
      <c r="Z207" s="71"/>
      <c r="AA207" s="71"/>
      <c r="AB207" s="71"/>
      <c r="AC207" s="71"/>
      <c r="AD207" s="71"/>
      <c r="AE207" s="71"/>
      <c r="AF207" s="71"/>
      <c r="AG207" s="71"/>
      <c r="AH207" s="71"/>
      <c r="AI207" s="71"/>
      <c r="AJ207" s="71"/>
      <c r="AK207" s="71"/>
      <c r="AL207" s="71"/>
      <c r="AM207" s="71"/>
    </row>
    <row r="208" spans="1:39" ht="16.5" customHeight="1">
      <c r="A208" s="56"/>
      <c r="B208" s="58" t="s">
        <v>486</v>
      </c>
      <c r="C208" s="55"/>
      <c r="D208" s="55"/>
      <c r="E208" s="55"/>
      <c r="F208" s="55"/>
      <c r="G208" s="15" t="s">
        <v>487</v>
      </c>
      <c r="Z208" s="71"/>
      <c r="AA208" s="71"/>
      <c r="AB208" s="71"/>
      <c r="AC208" s="71"/>
      <c r="AD208" s="71"/>
      <c r="AE208" s="71"/>
      <c r="AF208" s="71"/>
      <c r="AG208" s="71"/>
      <c r="AH208" s="71"/>
      <c r="AI208" s="71"/>
      <c r="AJ208" s="71"/>
      <c r="AK208" s="71"/>
      <c r="AL208" s="71"/>
      <c r="AM208" s="71"/>
    </row>
    <row r="209" spans="1:39" ht="16.5" customHeight="1">
      <c r="A209" s="55"/>
      <c r="B209" s="55"/>
      <c r="C209" s="55"/>
      <c r="D209" s="55"/>
      <c r="E209" s="55"/>
      <c r="F209" s="55"/>
      <c r="G209" s="15" t="s">
        <v>134</v>
      </c>
      <c r="Z209" s="71"/>
      <c r="AA209" s="71"/>
      <c r="AB209" s="71"/>
      <c r="AC209" s="71"/>
      <c r="AD209" s="71"/>
      <c r="AE209" s="71"/>
      <c r="AF209" s="71"/>
      <c r="AG209" s="71"/>
      <c r="AH209" s="71"/>
      <c r="AI209" s="71"/>
      <c r="AJ209" s="71"/>
      <c r="AK209" s="71"/>
      <c r="AL209" s="71"/>
      <c r="AM209" s="71"/>
    </row>
    <row r="210" spans="1:39" ht="16.5" customHeight="1">
      <c r="A210" s="55"/>
      <c r="B210" s="55"/>
      <c r="C210" s="55"/>
      <c r="D210" s="55"/>
      <c r="E210" s="55"/>
      <c r="F210" s="55"/>
      <c r="G210" s="15" t="s">
        <v>134</v>
      </c>
      <c r="Z210" s="71"/>
      <c r="AA210" s="71"/>
      <c r="AB210" s="71"/>
      <c r="AC210" s="71"/>
      <c r="AD210" s="71"/>
      <c r="AE210" s="71"/>
      <c r="AF210" s="71"/>
      <c r="AG210" s="71"/>
      <c r="AH210" s="71"/>
      <c r="AI210" s="71"/>
      <c r="AJ210" s="71"/>
      <c r="AK210" s="71"/>
      <c r="AL210" s="71"/>
      <c r="AM210" s="71"/>
    </row>
    <row r="211" spans="1:39" ht="16.5" customHeight="1">
      <c r="A211" s="56"/>
      <c r="B211" s="58" t="s">
        <v>488</v>
      </c>
      <c r="C211" s="55"/>
      <c r="D211" s="55"/>
      <c r="E211" s="55"/>
      <c r="F211" s="55"/>
      <c r="G211" s="15" t="s">
        <v>489</v>
      </c>
      <c r="Z211" s="71"/>
      <c r="AA211" s="71"/>
      <c r="AB211" s="71"/>
      <c r="AC211" s="71"/>
      <c r="AD211" s="71"/>
      <c r="AE211" s="71"/>
      <c r="AF211" s="71"/>
      <c r="AG211" s="71"/>
      <c r="AH211" s="71"/>
      <c r="AI211" s="71"/>
      <c r="AJ211" s="71"/>
      <c r="AK211" s="71"/>
      <c r="AL211" s="71"/>
      <c r="AM211" s="71"/>
    </row>
    <row r="212" spans="1:39" ht="16.5" customHeight="1">
      <c r="A212" s="55"/>
      <c r="B212" s="55"/>
      <c r="C212" s="55"/>
      <c r="D212" s="55"/>
      <c r="E212" s="55"/>
      <c r="F212" s="55"/>
      <c r="G212" s="15" t="s">
        <v>134</v>
      </c>
      <c r="Z212" s="71"/>
      <c r="AA212" s="71"/>
      <c r="AB212" s="71"/>
      <c r="AC212" s="71"/>
      <c r="AD212" s="71"/>
      <c r="AE212" s="71"/>
      <c r="AF212" s="71"/>
      <c r="AG212" s="71"/>
      <c r="AH212" s="71"/>
      <c r="AI212" s="71"/>
      <c r="AJ212" s="71"/>
      <c r="AK212" s="71"/>
      <c r="AL212" s="71"/>
      <c r="AM212" s="71"/>
    </row>
    <row r="213" spans="1:39" ht="16.5" customHeight="1">
      <c r="A213" s="56"/>
      <c r="B213" s="58" t="s">
        <v>501</v>
      </c>
      <c r="C213" s="55"/>
      <c r="D213" s="55"/>
      <c r="E213" s="55"/>
      <c r="F213" s="55"/>
      <c r="G213" s="15" t="s">
        <v>502</v>
      </c>
      <c r="Z213" s="71"/>
      <c r="AA213" s="71"/>
      <c r="AB213" s="71"/>
      <c r="AC213" s="71"/>
      <c r="AD213" s="71"/>
      <c r="AE213" s="71"/>
      <c r="AF213" s="71"/>
      <c r="AG213" s="71"/>
      <c r="AH213" s="71"/>
      <c r="AI213" s="71"/>
      <c r="AJ213" s="71"/>
      <c r="AK213" s="71"/>
      <c r="AL213" s="71"/>
      <c r="AM213" s="71"/>
    </row>
    <row r="214" spans="1:39" ht="16.5" customHeight="1">
      <c r="A214" s="55"/>
      <c r="B214" s="55"/>
      <c r="C214" s="55"/>
      <c r="D214" s="55"/>
      <c r="E214" s="55"/>
      <c r="F214" s="55"/>
      <c r="G214" s="15" t="s">
        <v>134</v>
      </c>
      <c r="Z214" s="71"/>
      <c r="AA214" s="71"/>
      <c r="AB214" s="71"/>
      <c r="AC214" s="71"/>
      <c r="AD214" s="71"/>
      <c r="AE214" s="71"/>
      <c r="AF214" s="71"/>
      <c r="AG214" s="71"/>
      <c r="AH214" s="71"/>
      <c r="AI214" s="71"/>
      <c r="AJ214" s="71"/>
      <c r="AK214" s="71"/>
      <c r="AL214" s="71"/>
      <c r="AM214" s="71"/>
    </row>
    <row r="215" spans="1:39" ht="16.5" customHeight="1">
      <c r="A215" s="55"/>
      <c r="B215" s="55"/>
      <c r="C215" s="55"/>
      <c r="D215" s="55"/>
      <c r="E215" s="55"/>
      <c r="F215" s="55"/>
      <c r="G215" s="15" t="s">
        <v>134</v>
      </c>
      <c r="Z215" s="71"/>
      <c r="AA215" s="71"/>
      <c r="AB215" s="71"/>
      <c r="AC215" s="71"/>
      <c r="AD215" s="71"/>
      <c r="AE215" s="71"/>
      <c r="AF215" s="71"/>
      <c r="AG215" s="71"/>
      <c r="AH215" s="71"/>
      <c r="AI215" s="71"/>
      <c r="AJ215" s="71"/>
      <c r="AK215" s="71"/>
      <c r="AL215" s="71"/>
      <c r="AM215" s="71"/>
    </row>
    <row r="216" spans="1:39" ht="16.5" customHeight="1">
      <c r="A216" s="55"/>
      <c r="B216" s="55"/>
      <c r="C216" s="55"/>
      <c r="D216" s="55"/>
      <c r="E216" s="55"/>
      <c r="F216" s="55"/>
      <c r="G216" s="15" t="s">
        <v>134</v>
      </c>
      <c r="Z216" s="71"/>
      <c r="AA216" s="71"/>
      <c r="AB216" s="71"/>
      <c r="AC216" s="71"/>
      <c r="AD216" s="71"/>
      <c r="AE216" s="71"/>
      <c r="AF216" s="71"/>
      <c r="AG216" s="71"/>
      <c r="AH216" s="71"/>
      <c r="AI216" s="71"/>
      <c r="AJ216" s="71"/>
      <c r="AK216" s="71"/>
      <c r="AL216" s="71"/>
      <c r="AM216" s="71"/>
    </row>
    <row r="217" spans="1:39" ht="16.5" customHeight="1">
      <c r="A217" s="56"/>
      <c r="B217" s="58" t="s">
        <v>413</v>
      </c>
      <c r="C217" s="55"/>
      <c r="D217" s="55"/>
      <c r="E217" s="55"/>
      <c r="F217" s="55"/>
      <c r="G217" s="15" t="s">
        <v>414</v>
      </c>
      <c r="Z217" s="71"/>
      <c r="AA217" s="71"/>
      <c r="AB217" s="71"/>
      <c r="AC217" s="71"/>
      <c r="AD217" s="71"/>
      <c r="AE217" s="71"/>
      <c r="AF217" s="71"/>
      <c r="AG217" s="71"/>
      <c r="AH217" s="71"/>
      <c r="AI217" s="71"/>
      <c r="AJ217" s="71"/>
      <c r="AK217" s="71"/>
      <c r="AL217" s="71"/>
      <c r="AM217" s="71"/>
    </row>
    <row r="218" spans="1:39" ht="16.5" customHeight="1">
      <c r="A218" s="55"/>
      <c r="B218" s="55"/>
      <c r="C218" s="55"/>
      <c r="D218" s="55"/>
      <c r="E218" s="55"/>
      <c r="F218" s="55"/>
      <c r="G218" s="15" t="s">
        <v>134</v>
      </c>
      <c r="Z218" s="71"/>
      <c r="AA218" s="71"/>
      <c r="AB218" s="71"/>
      <c r="AC218" s="71"/>
      <c r="AD218" s="71"/>
      <c r="AE218" s="71"/>
      <c r="AF218" s="71"/>
      <c r="AG218" s="71"/>
      <c r="AH218" s="71"/>
      <c r="AI218" s="71"/>
      <c r="AJ218" s="71"/>
      <c r="AK218" s="71"/>
      <c r="AL218" s="71"/>
      <c r="AM218" s="71"/>
    </row>
    <row r="219" spans="1:39" ht="16.5" customHeight="1">
      <c r="A219" s="56"/>
      <c r="B219" s="58" t="str">
        <f>" L="&amp;Z219&amp;" m ,     V="&amp;AD219&amp;" m/hr ,  T="&amp;AH219&amp;" min "</f>
        <v xml:space="preserve"> L=166 m ,     V=2500 m/hr ,  T=450 min </v>
      </c>
      <c r="C219" s="55"/>
      <c r="D219" s="55"/>
      <c r="E219" s="55"/>
      <c r="F219" s="55"/>
      <c r="G219" s="15" t="s">
        <v>503</v>
      </c>
      <c r="Z219" s="72">
        <v>166</v>
      </c>
      <c r="AA219" s="66" t="s">
        <v>136</v>
      </c>
      <c r="AB219" s="73">
        <f>Z219</f>
        <v>166</v>
      </c>
      <c r="AC219" s="75" t="s">
        <v>163</v>
      </c>
      <c r="AD219" s="72">
        <v>2500</v>
      </c>
      <c r="AE219" s="66" t="s">
        <v>136</v>
      </c>
      <c r="AF219" s="73">
        <f>AD219</f>
        <v>2500</v>
      </c>
      <c r="AG219" s="75" t="s">
        <v>163</v>
      </c>
      <c r="AH219" s="72">
        <v>450</v>
      </c>
      <c r="AI219" s="66" t="s">
        <v>136</v>
      </c>
      <c r="AJ219" s="73">
        <f>AH219</f>
        <v>450</v>
      </c>
      <c r="AK219" s="71"/>
      <c r="AL219" s="71"/>
      <c r="AM219" s="71"/>
    </row>
    <row r="220" spans="1:39" ht="16.5" customHeight="1">
      <c r="A220" s="55"/>
      <c r="B220" s="55"/>
      <c r="C220" s="55"/>
      <c r="D220" s="55"/>
      <c r="E220" s="55"/>
      <c r="F220" s="55"/>
      <c r="G220" s="15" t="s">
        <v>134</v>
      </c>
      <c r="Z220" s="71"/>
      <c r="AA220" s="71"/>
      <c r="AB220" s="71"/>
      <c r="AC220" s="71"/>
      <c r="AD220" s="71"/>
      <c r="AE220" s="71"/>
      <c r="AF220" s="71"/>
      <c r="AG220" s="71"/>
      <c r="AH220" s="71"/>
      <c r="AI220" s="71"/>
      <c r="AJ220" s="71"/>
      <c r="AK220" s="71"/>
      <c r="AL220" s="71"/>
      <c r="AM220" s="71"/>
    </row>
    <row r="221" spans="1:39" ht="16.5" customHeight="1">
      <c r="A221" s="56"/>
      <c r="B221" s="58" t="str">
        <f>" t1="&amp;Z221&amp;" 분 ,  q="&amp;AD221&amp;" kg /"&amp;AF221&amp;" kg/㎥ = "&amp;AH221&amp;" ㎥ "</f>
        <v xml:space="preserve"> t1=1.5 분 ,  q=25 kg /1700 kg/㎥ = 0.01 ㎥ </v>
      </c>
      <c r="C221" s="55"/>
      <c r="D221" s="55"/>
      <c r="E221" s="55"/>
      <c r="F221" s="55"/>
      <c r="G221" s="15" t="s">
        <v>493</v>
      </c>
      <c r="Z221" s="74">
        <v>1.5</v>
      </c>
      <c r="AA221" s="66" t="s">
        <v>136</v>
      </c>
      <c r="AB221" s="73">
        <f>Z221</f>
        <v>1.5</v>
      </c>
      <c r="AC221" s="75" t="s">
        <v>163</v>
      </c>
      <c r="AD221" s="72">
        <v>25</v>
      </c>
      <c r="AE221" s="66" t="s">
        <v>137</v>
      </c>
      <c r="AF221" s="72">
        <v>1700</v>
      </c>
      <c r="AG221" s="66" t="s">
        <v>136</v>
      </c>
      <c r="AH221" s="73" t="str">
        <f>TEXT(ROUND(AD221/AF221,2),"#,0.00")</f>
        <v>0.01</v>
      </c>
      <c r="AI221" s="71"/>
      <c r="AJ221" s="71"/>
      <c r="AK221" s="71"/>
      <c r="AL221" s="71"/>
      <c r="AM221" s="71"/>
    </row>
    <row r="222" spans="1:39" ht="16.5" customHeight="1">
      <c r="A222" s="55"/>
      <c r="B222" s="55"/>
      <c r="C222" s="55"/>
      <c r="D222" s="55"/>
      <c r="E222" s="55"/>
      <c r="F222" s="55"/>
      <c r="G222" s="15" t="s">
        <v>134</v>
      </c>
      <c r="Z222" s="71"/>
      <c r="AA222" s="71"/>
      <c r="AB222" s="71"/>
      <c r="AC222" s="71"/>
      <c r="AD222" s="71"/>
      <c r="AE222" s="71"/>
      <c r="AF222" s="71"/>
      <c r="AG222" s="71"/>
      <c r="AH222" s="71"/>
      <c r="AI222" s="71"/>
      <c r="AJ222" s="71"/>
      <c r="AK222" s="71"/>
      <c r="AL222" s="71"/>
      <c r="AM222" s="71"/>
    </row>
    <row r="223" spans="1:39" ht="16.5" customHeight="1">
      <c r="A223" s="56"/>
      <c r="B223" s="58" t="str">
        <f>" N=V*T/(("&amp;AD223&amp;"*L)+(V*t1))= "&amp;AM223&amp;" 회 "</f>
        <v xml:space="preserve"> N=V*T/((120*L)+(V*t1))= 47.53 회 </v>
      </c>
      <c r="C223" s="55"/>
      <c r="D223" s="55"/>
      <c r="E223" s="55"/>
      <c r="F223" s="55"/>
      <c r="G223" s="15" t="s">
        <v>494</v>
      </c>
      <c r="Z223" s="73">
        <f>AF219</f>
        <v>2500</v>
      </c>
      <c r="AA223" s="66" t="s">
        <v>147</v>
      </c>
      <c r="AB223" s="73">
        <f>AJ219</f>
        <v>450</v>
      </c>
      <c r="AC223" s="66" t="s">
        <v>495</v>
      </c>
      <c r="AD223" s="72">
        <v>120</v>
      </c>
      <c r="AE223" s="66" t="s">
        <v>147</v>
      </c>
      <c r="AF223" s="73">
        <f>AB219</f>
        <v>166</v>
      </c>
      <c r="AG223" s="66" t="s">
        <v>496</v>
      </c>
      <c r="AH223" s="73">
        <f>AF219</f>
        <v>2500</v>
      </c>
      <c r="AI223" s="66" t="s">
        <v>147</v>
      </c>
      <c r="AJ223" s="73">
        <f>AB221</f>
        <v>1.5</v>
      </c>
      <c r="AK223" s="66" t="s">
        <v>497</v>
      </c>
      <c r="AL223" s="66" t="s">
        <v>136</v>
      </c>
      <c r="AM223" s="73" t="str">
        <f>TEXT(ROUND(AF219*AJ219/((AD223*AB219)+(AF219*AB221)),2),"#,0.00")</f>
        <v>47.53</v>
      </c>
    </row>
    <row r="224" spans="1:39" ht="16.5" customHeight="1">
      <c r="A224" s="55"/>
      <c r="B224" s="55"/>
      <c r="C224" s="55"/>
      <c r="D224" s="55"/>
      <c r="E224" s="55"/>
      <c r="F224" s="55"/>
      <c r="G224" s="15" t="s">
        <v>134</v>
      </c>
      <c r="Z224" s="71"/>
      <c r="AA224" s="71"/>
      <c r="AB224" s="71"/>
      <c r="AC224" s="71"/>
      <c r="AD224" s="71"/>
      <c r="AE224" s="71"/>
      <c r="AF224" s="71"/>
      <c r="AG224" s="71"/>
      <c r="AH224" s="71"/>
      <c r="AI224" s="71"/>
      <c r="AJ224" s="71"/>
      <c r="AK224" s="71"/>
      <c r="AL224" s="71"/>
      <c r="AM224" s="71"/>
    </row>
    <row r="225" spans="1:39" ht="16.5" customHeight="1">
      <c r="A225" s="56"/>
      <c r="B225" s="58" t="str">
        <f>" Q= N*q= "&amp;AD225&amp;" ㎥/일 "</f>
        <v xml:space="preserve"> Q= N*q= 0.48 ㎥/일 </v>
      </c>
      <c r="C225" s="55"/>
      <c r="D225" s="55"/>
      <c r="E225" s="55"/>
      <c r="F225" s="55"/>
      <c r="G225" s="15" t="s">
        <v>415</v>
      </c>
      <c r="Z225" s="73" t="str">
        <f>AM223</f>
        <v>47.53</v>
      </c>
      <c r="AA225" s="66" t="s">
        <v>147</v>
      </c>
      <c r="AB225" s="73" t="str">
        <f>AH221</f>
        <v>0.01</v>
      </c>
      <c r="AC225" s="66" t="s">
        <v>136</v>
      </c>
      <c r="AD225" s="73" t="str">
        <f>TEXT(ROUND(AM223*AH221,2),"#,0.00")</f>
        <v>0.48</v>
      </c>
      <c r="AE225" s="71"/>
      <c r="AF225" s="71"/>
      <c r="AG225" s="71"/>
      <c r="AH225" s="71"/>
      <c r="AI225" s="71"/>
      <c r="AJ225" s="71"/>
      <c r="AK225" s="71"/>
      <c r="AL225" s="71"/>
      <c r="AM225" s="71"/>
    </row>
    <row r="226" spans="1:39" ht="16.5" customHeight="1">
      <c r="A226" s="55"/>
      <c r="B226" s="55"/>
      <c r="C226" s="55"/>
      <c r="D226" s="55"/>
      <c r="E226" s="55"/>
      <c r="F226" s="55"/>
      <c r="G226" s="15" t="s">
        <v>134</v>
      </c>
      <c r="Z226" s="71"/>
      <c r="AA226" s="71"/>
      <c r="AB226" s="71"/>
      <c r="AC226" s="71"/>
      <c r="AD226" s="71"/>
      <c r="AE226" s="71"/>
      <c r="AF226" s="71"/>
      <c r="AG226" s="71"/>
      <c r="AH226" s="71"/>
      <c r="AI226" s="71"/>
      <c r="AJ226" s="71"/>
      <c r="AK226" s="71"/>
      <c r="AL226" s="71"/>
      <c r="AM226" s="71"/>
    </row>
    <row r="227" spans="1:39" ht="16.5" customHeight="1">
      <c r="A227" s="56" t="s">
        <v>141</v>
      </c>
      <c r="B227" s="59" t="str">
        <f>" 보통인부: "&amp;Z227&amp;" 인  * "&amp;TEXT(I227,"#,##0"&amp;IF(I227&lt;&gt;INT(I227),".###",""))&amp;" / Q = "&amp;TEXT(C227,"#,##0.0")&amp;""</f>
        <v xml:space="preserve"> 보통인부: 1 인  * 197,878 / Q = 412,245.8</v>
      </c>
      <c r="C227" s="61">
        <f>D227+E227+F227</f>
        <v>412245.8</v>
      </c>
      <c r="D227" s="61">
        <f>IF(H227=0,0,ROUNDDOWN(J227*H227,1))</f>
        <v>0</v>
      </c>
      <c r="E227" s="61">
        <f>IF(H227=0,0,ROUNDDOWN(K227*H227,1))</f>
        <v>412245.8</v>
      </c>
      <c r="F227" s="61">
        <f>IF(H227=0,0,ROUNDDOWN(L227*H227,1))</f>
        <v>0</v>
      </c>
      <c r="G227" s="15" t="s">
        <v>498</v>
      </c>
      <c r="H227" s="67">
        <f>ROUNDUP(AD227,14-LEN(ABS(INT(AD227))))</f>
        <v>2.0833333333334001</v>
      </c>
      <c r="I227" s="68">
        <f>J227+K227+L227</f>
        <v>197878</v>
      </c>
      <c r="K227" s="69">
        <f>노무비목록표!E4</f>
        <v>197878</v>
      </c>
      <c r="M227" s="66" t="s">
        <v>142</v>
      </c>
      <c r="N227" s="66" t="s">
        <v>145</v>
      </c>
      <c r="X227" s="70" t="str">
        <f>노무비목록표!B4&amp;" / "&amp;노무비목록표!C4</f>
        <v xml:space="preserve">보통인부 / </v>
      </c>
      <c r="Y227" s="2" t="str">
        <f ca="1">HYPERLINK("#"&amp;노무비목록표!G2&amp;"!A"&amp;ROW(노무비목록표!A4),"L00001 →")</f>
        <v>L00001 →</v>
      </c>
      <c r="Z227" s="72">
        <v>1</v>
      </c>
      <c r="AA227" s="66" t="s">
        <v>140</v>
      </c>
      <c r="AB227" s="73" t="str">
        <f>AD225</f>
        <v>0.48</v>
      </c>
      <c r="AC227" s="66" t="s">
        <v>136</v>
      </c>
      <c r="AD227" s="73">
        <f>Z227*1/AD225</f>
        <v>2.0833333333333335</v>
      </c>
      <c r="AE227" s="71"/>
      <c r="AF227" s="71"/>
      <c r="AG227" s="71"/>
      <c r="AH227" s="71"/>
      <c r="AI227" s="71"/>
      <c r="AJ227" s="71"/>
      <c r="AK227" s="71"/>
      <c r="AL227" s="71"/>
      <c r="AM227" s="71"/>
    </row>
    <row r="228" spans="1:39" ht="16.5" customHeight="1">
      <c r="A228" s="55"/>
      <c r="B228" s="55"/>
      <c r="C228" s="55"/>
      <c r="D228" s="55"/>
      <c r="E228" s="55"/>
      <c r="F228" s="55"/>
      <c r="G228" s="15" t="s">
        <v>134</v>
      </c>
      <c r="Z228" s="71"/>
      <c r="AA228" s="71"/>
      <c r="AB228" s="71"/>
      <c r="AC228" s="71"/>
      <c r="AD228" s="71"/>
      <c r="AE228" s="71"/>
      <c r="AF228" s="71"/>
      <c r="AG228" s="71"/>
      <c r="AH228" s="71"/>
      <c r="AI228" s="71"/>
      <c r="AJ228" s="71"/>
      <c r="AK228" s="71"/>
      <c r="AL228" s="71"/>
      <c r="AM228" s="71"/>
    </row>
    <row r="229" spans="1:39" ht="16.5" customHeight="1">
      <c r="A229" s="56"/>
      <c r="B229" s="58" t="s">
        <v>144</v>
      </c>
      <c r="C229" s="62">
        <f>D229+E229+F229</f>
        <v>412245.8</v>
      </c>
      <c r="D229" s="62">
        <f>SUMIF(N207:N228,M229,D207:D228)</f>
        <v>0</v>
      </c>
      <c r="E229" s="62">
        <f>SUMIF(N207:N228,M229,E207:E228)</f>
        <v>412245.8</v>
      </c>
      <c r="F229" s="62">
        <f>SUMIF(N207:N228,M229,F207:F228)</f>
        <v>0</v>
      </c>
      <c r="G229" s="15" t="s">
        <v>143</v>
      </c>
      <c r="M229" s="66" t="s">
        <v>145</v>
      </c>
      <c r="N229" s="66" t="s">
        <v>152</v>
      </c>
      <c r="Z229" s="71"/>
      <c r="AA229" s="71"/>
      <c r="AB229" s="71"/>
      <c r="AC229" s="71"/>
      <c r="AD229" s="71"/>
      <c r="AE229" s="71"/>
      <c r="AF229" s="71"/>
      <c r="AG229" s="71"/>
      <c r="AH229" s="71"/>
      <c r="AI229" s="71"/>
      <c r="AJ229" s="71"/>
      <c r="AK229" s="71"/>
      <c r="AL229" s="71"/>
      <c r="AM229" s="71"/>
    </row>
    <row r="230" spans="1:39" ht="16.5" customHeight="1">
      <c r="A230" s="55"/>
      <c r="B230" s="55"/>
      <c r="C230" s="60"/>
      <c r="D230" s="60"/>
      <c r="E230" s="60"/>
      <c r="F230" s="60"/>
      <c r="G230" s="15" t="s">
        <v>134</v>
      </c>
      <c r="Z230" s="71"/>
      <c r="AA230" s="71"/>
      <c r="AB230" s="71"/>
      <c r="AC230" s="71"/>
      <c r="AD230" s="71"/>
      <c r="AE230" s="71"/>
      <c r="AF230" s="71"/>
      <c r="AG230" s="71"/>
      <c r="AH230" s="71"/>
      <c r="AI230" s="71"/>
      <c r="AJ230" s="71"/>
      <c r="AK230" s="71"/>
      <c r="AL230" s="71"/>
      <c r="AM230" s="71"/>
    </row>
    <row r="231" spans="1:39" ht="16.5" customHeight="1">
      <c r="A231" s="55"/>
      <c r="B231" s="55"/>
      <c r="C231" s="55"/>
      <c r="D231" s="55"/>
      <c r="E231" s="55"/>
      <c r="F231" s="55"/>
      <c r="G231" s="15" t="s">
        <v>134</v>
      </c>
      <c r="Z231" s="71"/>
      <c r="AA231" s="71"/>
      <c r="AB231" s="71"/>
      <c r="AC231" s="71"/>
      <c r="AD231" s="71"/>
      <c r="AE231" s="71"/>
      <c r="AF231" s="71"/>
      <c r="AG231" s="71"/>
      <c r="AH231" s="71"/>
      <c r="AI231" s="71"/>
      <c r="AJ231" s="71"/>
      <c r="AK231" s="71"/>
      <c r="AL231" s="71"/>
      <c r="AM231" s="71"/>
    </row>
    <row r="232" spans="1:39" ht="16.5" customHeight="1">
      <c r="A232" s="55"/>
      <c r="B232" s="55"/>
      <c r="C232" s="55"/>
      <c r="D232" s="55"/>
      <c r="E232" s="55"/>
      <c r="F232" s="55"/>
      <c r="G232" s="15" t="s">
        <v>134</v>
      </c>
      <c r="Z232" s="71"/>
      <c r="AA232" s="71"/>
      <c r="AB232" s="71"/>
      <c r="AC232" s="71"/>
      <c r="AD232" s="71"/>
      <c r="AE232" s="71"/>
      <c r="AF232" s="71"/>
      <c r="AG232" s="71"/>
      <c r="AH232" s="71"/>
      <c r="AI232" s="71"/>
      <c r="AJ232" s="71"/>
      <c r="AK232" s="71"/>
      <c r="AL232" s="71"/>
      <c r="AM232" s="71"/>
    </row>
    <row r="233" spans="1:39" ht="16.5" customHeight="1">
      <c r="A233" s="56"/>
      <c r="B233" s="58" t="s">
        <v>151</v>
      </c>
      <c r="C233" s="62">
        <f>D233+E233+F233</f>
        <v>412245.8</v>
      </c>
      <c r="D233" s="62">
        <f>SUMIF(N207:N232,M233,D207:D232)</f>
        <v>0</v>
      </c>
      <c r="E233" s="62">
        <f>SUMIF(N207:N232,M233,E207:E232)</f>
        <v>412245.8</v>
      </c>
      <c r="F233" s="62">
        <f>SUMIF(N207:N232,M233,F207:F232)</f>
        <v>0</v>
      </c>
      <c r="G233" s="15" t="s">
        <v>150</v>
      </c>
      <c r="M233" s="66" t="s">
        <v>152</v>
      </c>
      <c r="N233" s="66" t="s">
        <v>139</v>
      </c>
      <c r="Z233" s="71"/>
      <c r="AA233" s="71"/>
      <c r="AB233" s="71"/>
      <c r="AC233" s="71"/>
      <c r="AD233" s="71"/>
      <c r="AE233" s="71"/>
      <c r="AF233" s="71"/>
      <c r="AG233" s="71"/>
      <c r="AH233" s="71"/>
      <c r="AI233" s="71"/>
      <c r="AJ233" s="71"/>
      <c r="AK233" s="71"/>
      <c r="AL233" s="71"/>
      <c r="AM233" s="71"/>
    </row>
    <row r="234" spans="1:39" ht="16.5" customHeight="1">
      <c r="A234" s="55"/>
      <c r="B234" s="55"/>
      <c r="C234" s="60"/>
      <c r="D234" s="60"/>
      <c r="E234" s="60"/>
      <c r="F234" s="60"/>
      <c r="Z234" s="71"/>
      <c r="AA234" s="71"/>
      <c r="AB234" s="71"/>
      <c r="AC234" s="71"/>
      <c r="AD234" s="71"/>
      <c r="AE234" s="71"/>
      <c r="AF234" s="71"/>
      <c r="AG234" s="71"/>
      <c r="AH234" s="71"/>
      <c r="AI234" s="71"/>
      <c r="AJ234" s="71"/>
      <c r="AK234" s="71"/>
      <c r="AL234" s="71"/>
      <c r="AM234" s="71"/>
    </row>
    <row r="235" spans="1:39" ht="16.5" customHeight="1">
      <c r="A235" s="55"/>
      <c r="B235" s="55"/>
      <c r="C235" s="55"/>
      <c r="D235" s="55"/>
      <c r="E235" s="55"/>
      <c r="F235" s="55"/>
      <c r="Z235" s="71"/>
      <c r="AA235" s="71"/>
      <c r="AB235" s="71"/>
      <c r="AC235" s="71"/>
      <c r="AD235" s="71"/>
      <c r="AE235" s="71"/>
      <c r="AF235" s="71"/>
      <c r="AG235" s="71"/>
      <c r="AH235" s="71"/>
      <c r="AI235" s="71"/>
      <c r="AJ235" s="71"/>
      <c r="AK235" s="71"/>
      <c r="AL235" s="71"/>
      <c r="AM235" s="71"/>
    </row>
    <row r="236" spans="1:39" ht="16.5" customHeight="1">
      <c r="A236" s="55"/>
      <c r="B236" s="55"/>
      <c r="C236" s="55"/>
      <c r="D236" s="55"/>
      <c r="E236" s="55"/>
      <c r="F236" s="55"/>
      <c r="Z236" s="71"/>
      <c r="AA236" s="71"/>
      <c r="AB236" s="71"/>
      <c r="AC236" s="71"/>
      <c r="AD236" s="71"/>
      <c r="AE236" s="71"/>
      <c r="AF236" s="71"/>
      <c r="AG236" s="71"/>
      <c r="AH236" s="71"/>
      <c r="AI236" s="71"/>
      <c r="AJ236" s="71"/>
      <c r="AK236" s="71"/>
      <c r="AL236" s="71"/>
      <c r="AM236" s="71"/>
    </row>
    <row r="237" spans="1:39" ht="16.5" customHeight="1">
      <c r="A237" s="55"/>
      <c r="B237" s="55"/>
      <c r="C237" s="55"/>
      <c r="D237" s="55"/>
      <c r="E237" s="55"/>
      <c r="F237" s="55"/>
      <c r="Z237" s="71"/>
      <c r="AA237" s="71"/>
      <c r="AB237" s="71"/>
      <c r="AC237" s="71"/>
      <c r="AD237" s="71"/>
      <c r="AE237" s="71"/>
      <c r="AF237" s="71"/>
      <c r="AG237" s="71"/>
      <c r="AH237" s="71"/>
      <c r="AI237" s="71"/>
      <c r="AJ237" s="71"/>
      <c r="AK237" s="71"/>
      <c r="AL237" s="71"/>
      <c r="AM237" s="71"/>
    </row>
    <row r="238" spans="1:39" ht="16.5" customHeight="1">
      <c r="A238" s="55"/>
      <c r="B238" s="55"/>
      <c r="C238" s="55"/>
      <c r="D238" s="55"/>
      <c r="E238" s="55"/>
      <c r="F238" s="55"/>
      <c r="Z238" s="71"/>
      <c r="AA238" s="71"/>
      <c r="AB238" s="71"/>
      <c r="AC238" s="71"/>
      <c r="AD238" s="71"/>
      <c r="AE238" s="71"/>
      <c r="AF238" s="71"/>
      <c r="AG238" s="71"/>
      <c r="AH238" s="71"/>
      <c r="AI238" s="71"/>
      <c r="AJ238" s="71"/>
      <c r="AK238" s="71"/>
      <c r="AL238" s="71"/>
      <c r="AM238" s="71"/>
    </row>
    <row r="239" spans="1:39" ht="16.5" customHeight="1">
      <c r="A239" s="55"/>
      <c r="B239" s="55"/>
      <c r="C239" s="55"/>
      <c r="D239" s="55"/>
      <c r="E239" s="55"/>
      <c r="F239" s="55"/>
      <c r="Z239" s="71"/>
      <c r="AA239" s="71"/>
      <c r="AB239" s="71"/>
      <c r="AC239" s="71"/>
      <c r="AD239" s="71"/>
      <c r="AE239" s="71"/>
      <c r="AF239" s="71"/>
      <c r="AG239" s="71"/>
      <c r="AH239" s="71"/>
      <c r="AI239" s="71"/>
      <c r="AJ239" s="71"/>
      <c r="AK239" s="71"/>
      <c r="AL239" s="71"/>
      <c r="AM239" s="71"/>
    </row>
    <row r="240" spans="1:39" ht="16.5" customHeight="1">
      <c r="A240" s="55"/>
      <c r="B240" s="55"/>
      <c r="C240" s="55"/>
      <c r="D240" s="55"/>
      <c r="E240" s="55"/>
      <c r="F240" s="55"/>
      <c r="Z240" s="71"/>
      <c r="AA240" s="71"/>
      <c r="AB240" s="71"/>
      <c r="AC240" s="71"/>
      <c r="AD240" s="71"/>
      <c r="AE240" s="71"/>
      <c r="AF240" s="71"/>
      <c r="AG240" s="71"/>
      <c r="AH240" s="71"/>
      <c r="AI240" s="71"/>
      <c r="AJ240" s="71"/>
      <c r="AK240" s="71"/>
      <c r="AL240" s="71"/>
      <c r="AM240" s="71"/>
    </row>
    <row r="241" spans="1:39" ht="16.5" customHeight="1">
      <c r="A241" s="55"/>
      <c r="B241" s="55"/>
      <c r="C241" s="55"/>
      <c r="D241" s="55"/>
      <c r="E241" s="55"/>
      <c r="F241" s="55"/>
      <c r="Z241" s="71"/>
      <c r="AA241" s="71"/>
      <c r="AB241" s="71"/>
      <c r="AC241" s="71"/>
      <c r="AD241" s="71"/>
      <c r="AE241" s="71"/>
      <c r="AF241" s="71"/>
      <c r="AG241" s="71"/>
      <c r="AH241" s="71"/>
      <c r="AI241" s="71"/>
      <c r="AJ241" s="71"/>
      <c r="AK241" s="71"/>
      <c r="AL241" s="71"/>
      <c r="AM241" s="71"/>
    </row>
    <row r="242" spans="1:39" ht="16.5" customHeight="1">
      <c r="A242" s="55"/>
      <c r="B242" s="55"/>
      <c r="C242" s="55"/>
      <c r="D242" s="55"/>
      <c r="E242" s="55"/>
      <c r="F242" s="55"/>
      <c r="Z242" s="71"/>
      <c r="AA242" s="71"/>
      <c r="AB242" s="71"/>
      <c r="AC242" s="71"/>
      <c r="AD242" s="71"/>
      <c r="AE242" s="71"/>
      <c r="AF242" s="71"/>
      <c r="AG242" s="71"/>
      <c r="AH242" s="71"/>
      <c r="AI242" s="71"/>
      <c r="AJ242" s="71"/>
      <c r="AK242" s="71"/>
      <c r="AL242" s="71"/>
      <c r="AM242" s="71"/>
    </row>
    <row r="243" spans="1:39" ht="16.5" customHeight="1">
      <c r="A243" s="55"/>
      <c r="B243" s="55"/>
      <c r="C243" s="55"/>
      <c r="D243" s="55"/>
      <c r="E243" s="55"/>
      <c r="F243" s="55"/>
      <c r="Z243" s="71"/>
      <c r="AA243" s="71"/>
      <c r="AB243" s="71"/>
      <c r="AC243" s="71"/>
      <c r="AD243" s="71"/>
      <c r="AE243" s="71"/>
      <c r="AF243" s="71"/>
      <c r="AG243" s="71"/>
      <c r="AH243" s="71"/>
      <c r="AI243" s="71"/>
      <c r="AJ243" s="71"/>
      <c r="AK243" s="71"/>
      <c r="AL243" s="71"/>
      <c r="AM243" s="71"/>
    </row>
    <row r="244" spans="1:39" ht="16.5" customHeight="1">
      <c r="A244" s="55"/>
      <c r="B244" s="55"/>
      <c r="C244" s="55"/>
      <c r="D244" s="55"/>
      <c r="E244" s="55"/>
      <c r="F244" s="55"/>
      <c r="Z244" s="71"/>
      <c r="AA244" s="71"/>
      <c r="AB244" s="71"/>
      <c r="AC244" s="71"/>
      <c r="AD244" s="71"/>
      <c r="AE244" s="71"/>
      <c r="AF244" s="71"/>
      <c r="AG244" s="71"/>
      <c r="AH244" s="71"/>
      <c r="AI244" s="71"/>
      <c r="AJ244" s="71"/>
      <c r="AK244" s="71"/>
      <c r="AL244" s="71"/>
      <c r="AM244" s="71"/>
    </row>
    <row r="245" spans="1:39" ht="16.5" customHeight="1">
      <c r="A245" s="55"/>
      <c r="B245" s="55"/>
      <c r="C245" s="55"/>
      <c r="D245" s="55"/>
      <c r="E245" s="55"/>
      <c r="F245" s="55"/>
      <c r="Z245" s="71"/>
      <c r="AA245" s="71"/>
      <c r="AB245" s="71"/>
      <c r="AC245" s="71"/>
      <c r="AD245" s="71"/>
      <c r="AE245" s="71"/>
      <c r="AF245" s="71"/>
      <c r="AG245" s="71"/>
      <c r="AH245" s="71"/>
      <c r="AI245" s="71"/>
      <c r="AJ245" s="71"/>
      <c r="AK245" s="71"/>
      <c r="AL245" s="71"/>
      <c r="AM245" s="71"/>
    </row>
    <row r="246" spans="1:39" ht="16.5" customHeight="1">
      <c r="A246" s="55"/>
      <c r="B246" s="55"/>
      <c r="C246" s="55"/>
      <c r="D246" s="55"/>
      <c r="E246" s="55"/>
      <c r="F246" s="55"/>
      <c r="Z246" s="71"/>
      <c r="AA246" s="71"/>
      <c r="AB246" s="71"/>
      <c r="AC246" s="71"/>
      <c r="AD246" s="71"/>
      <c r="AE246" s="71"/>
      <c r="AF246" s="71"/>
      <c r="AG246" s="71"/>
      <c r="AH246" s="71"/>
      <c r="AI246" s="71"/>
      <c r="AJ246" s="71"/>
      <c r="AK246" s="71"/>
      <c r="AL246" s="71"/>
      <c r="AM246" s="71"/>
    </row>
    <row r="247" spans="1:39" ht="16.5" customHeight="1">
      <c r="A247" s="55"/>
      <c r="B247" s="55"/>
      <c r="C247" s="55"/>
      <c r="D247" s="55"/>
      <c r="E247" s="55"/>
      <c r="F247" s="55"/>
      <c r="Z247" s="71"/>
      <c r="AA247" s="71"/>
      <c r="AB247" s="71"/>
      <c r="AC247" s="71"/>
      <c r="AD247" s="71"/>
      <c r="AE247" s="71"/>
      <c r="AF247" s="71"/>
      <c r="AG247" s="71"/>
      <c r="AH247" s="71"/>
      <c r="AI247" s="71"/>
      <c r="AJ247" s="71"/>
      <c r="AK247" s="71"/>
      <c r="AL247" s="71"/>
      <c r="AM247" s="71"/>
    </row>
    <row r="248" spans="1:39" ht="16.5" customHeight="1">
      <c r="A248" s="55"/>
      <c r="B248" s="55"/>
      <c r="C248" s="55"/>
      <c r="D248" s="55"/>
      <c r="E248" s="55"/>
      <c r="F248" s="55"/>
      <c r="Z248" s="71"/>
      <c r="AA248" s="71"/>
      <c r="AB248" s="71"/>
      <c r="AC248" s="71"/>
      <c r="AD248" s="71"/>
      <c r="AE248" s="71"/>
      <c r="AF248" s="71"/>
      <c r="AG248" s="71"/>
      <c r="AH248" s="71"/>
      <c r="AI248" s="71"/>
      <c r="AJ248" s="71"/>
      <c r="AK248" s="71"/>
      <c r="AL248" s="71"/>
      <c r="AM248" s="71"/>
    </row>
    <row r="249" spans="1:39" ht="16.5" customHeight="1">
      <c r="A249" s="55"/>
      <c r="B249" s="55"/>
      <c r="C249" s="55"/>
      <c r="D249" s="55"/>
      <c r="E249" s="55"/>
      <c r="F249" s="55"/>
      <c r="Z249" s="71"/>
      <c r="AA249" s="71"/>
      <c r="AB249" s="71"/>
      <c r="AC249" s="71"/>
      <c r="AD249" s="71"/>
      <c r="AE249" s="71"/>
      <c r="AF249" s="71"/>
      <c r="AG249" s="71"/>
      <c r="AH249" s="71"/>
      <c r="AI249" s="71"/>
      <c r="AJ249" s="71"/>
      <c r="AK249" s="71"/>
      <c r="AL249" s="71"/>
      <c r="AM249" s="71"/>
    </row>
    <row r="250" spans="1:39" ht="16.5" customHeight="1">
      <c r="A250" s="55"/>
      <c r="B250" s="55"/>
      <c r="C250" s="55"/>
      <c r="D250" s="55"/>
      <c r="E250" s="55"/>
      <c r="F250" s="55"/>
      <c r="Z250" s="71"/>
      <c r="AA250" s="71"/>
      <c r="AB250" s="71"/>
      <c r="AC250" s="71"/>
      <c r="AD250" s="71"/>
      <c r="AE250" s="71"/>
      <c r="AF250" s="71"/>
      <c r="AG250" s="71"/>
      <c r="AH250" s="71"/>
      <c r="AI250" s="71"/>
      <c r="AJ250" s="71"/>
      <c r="AK250" s="71"/>
      <c r="AL250" s="71"/>
      <c r="AM250" s="71"/>
    </row>
    <row r="251" spans="1:39" ht="16.5" customHeight="1">
      <c r="A251" s="55"/>
      <c r="B251" s="55"/>
      <c r="C251" s="55"/>
      <c r="D251" s="55"/>
      <c r="E251" s="55"/>
      <c r="F251" s="55"/>
      <c r="Z251" s="71"/>
      <c r="AA251" s="71"/>
      <c r="AB251" s="71"/>
      <c r="AC251" s="71"/>
      <c r="AD251" s="71"/>
      <c r="AE251" s="71"/>
      <c r="AF251" s="71"/>
      <c r="AG251" s="71"/>
      <c r="AH251" s="71"/>
      <c r="AI251" s="71"/>
      <c r="AJ251" s="71"/>
      <c r="AK251" s="71"/>
      <c r="AL251" s="71"/>
      <c r="AM251" s="71"/>
    </row>
    <row r="252" spans="1:39" ht="16.5" customHeight="1">
      <c r="A252" s="55"/>
      <c r="B252" s="55"/>
      <c r="C252" s="55"/>
      <c r="D252" s="55"/>
      <c r="E252" s="55"/>
      <c r="F252" s="55"/>
      <c r="Z252" s="71"/>
      <c r="AA252" s="71"/>
      <c r="AB252" s="71"/>
      <c r="AC252" s="71"/>
      <c r="AD252" s="71"/>
      <c r="AE252" s="71"/>
      <c r="AF252" s="71"/>
      <c r="AG252" s="71"/>
      <c r="AH252" s="71"/>
      <c r="AI252" s="71"/>
      <c r="AJ252" s="71"/>
      <c r="AK252" s="71"/>
      <c r="AL252" s="71"/>
      <c r="AM252" s="71"/>
    </row>
    <row r="253" spans="1:39" ht="16.5" customHeight="1">
      <c r="A253" s="43"/>
      <c r="B253" s="43"/>
      <c r="C253" s="43"/>
      <c r="D253" s="43"/>
      <c r="E253" s="43"/>
      <c r="F253" s="43"/>
      <c r="Z253" s="71"/>
      <c r="AA253" s="71"/>
      <c r="AB253" s="71"/>
      <c r="AC253" s="71"/>
      <c r="AD253" s="71"/>
      <c r="AE253" s="71"/>
      <c r="AF253" s="71"/>
      <c r="AG253" s="71"/>
      <c r="AH253" s="71"/>
      <c r="AI253" s="71"/>
      <c r="AJ253" s="71"/>
      <c r="AK253" s="71"/>
      <c r="AL253" s="71"/>
      <c r="AM253" s="71"/>
    </row>
    <row r="254" spans="1:39" ht="16.5" customHeight="1">
      <c r="A254" s="236" t="s">
        <v>153</v>
      </c>
      <c r="B254" s="226"/>
      <c r="C254" s="39">
        <f>D254+E254+F254</f>
        <v>412245</v>
      </c>
      <c r="D254" s="50">
        <f>ROUNDDOWN(SUMIF(N207:N233,M254,D207:D233),0)</f>
        <v>0</v>
      </c>
      <c r="E254" s="45">
        <f>ROUNDDOWN(SUMIF(N207:N233,M254,E207:E233),0)</f>
        <v>412245</v>
      </c>
      <c r="F254" s="39">
        <f>ROUNDDOWN(SUMIF(N207:N233,M254,F207:F233),0)</f>
        <v>0</v>
      </c>
      <c r="M254" s="66" t="s">
        <v>139</v>
      </c>
      <c r="Z254" s="71"/>
      <c r="AA254" s="71"/>
      <c r="AB254" s="71"/>
      <c r="AC254" s="71"/>
      <c r="AD254" s="71"/>
      <c r="AE254" s="71"/>
      <c r="AF254" s="71"/>
      <c r="AG254" s="71"/>
      <c r="AH254" s="71"/>
      <c r="AI254" s="71"/>
      <c r="AJ254" s="71"/>
      <c r="AK254" s="71"/>
      <c r="AL254" s="71"/>
      <c r="AM254" s="71"/>
    </row>
    <row r="255" spans="1:39" ht="16.5" customHeight="1">
      <c r="A255" s="53" t="s">
        <v>14</v>
      </c>
      <c r="B255" s="57" t="s">
        <v>14</v>
      </c>
      <c r="C255" s="238">
        <f>C304</f>
        <v>353353</v>
      </c>
      <c r="D255" s="238">
        <f>D304</f>
        <v>0</v>
      </c>
      <c r="E255" s="238">
        <f>E304</f>
        <v>353353</v>
      </c>
      <c r="F255" s="238">
        <f>F304</f>
        <v>0</v>
      </c>
      <c r="G255" s="65" t="str">
        <f>HYPERLINK("#G"&amp;ROW(G283),"_x0005_`BDCOD|D82470_x0007_`POSS|"&amp;ROW(G257)&amp;"_x0007_`POSE|"&amp;ROW(G283)&amp;"_x0007_`")</f>
        <v>_x0005_`BDCOD|D82470_x0007_`POSS|257_x0007_`POSE|283_x0007_`</v>
      </c>
      <c r="Z255" s="71"/>
      <c r="AA255" s="71"/>
      <c r="AB255" s="71"/>
      <c r="AC255" s="71"/>
      <c r="AD255" s="71"/>
      <c r="AE255" s="71"/>
      <c r="AF255" s="71"/>
      <c r="AG255" s="71"/>
      <c r="AH255" s="71"/>
      <c r="AI255" s="71"/>
      <c r="AJ255" s="71"/>
      <c r="AK255" s="71"/>
      <c r="AL255" s="71"/>
      <c r="AM255" s="71"/>
    </row>
    <row r="256" spans="1:39" ht="16.5" customHeight="1">
      <c r="A256" s="54"/>
      <c r="B256" s="57" t="s">
        <v>504</v>
      </c>
      <c r="C256" s="239"/>
      <c r="D256" s="239"/>
      <c r="E256" s="239"/>
      <c r="F256" s="239"/>
      <c r="M256" s="66" t="s">
        <v>505</v>
      </c>
      <c r="Z256" s="71"/>
      <c r="AA256" s="71"/>
      <c r="AB256" s="71"/>
      <c r="AC256" s="71"/>
      <c r="AD256" s="71"/>
      <c r="AE256" s="71"/>
      <c r="AF256" s="71"/>
      <c r="AG256" s="71"/>
      <c r="AH256" s="71"/>
      <c r="AI256" s="71"/>
      <c r="AJ256" s="71"/>
      <c r="AK256" s="71"/>
      <c r="AL256" s="71"/>
      <c r="AM256" s="71"/>
    </row>
    <row r="257" spans="1:39" ht="16.5" customHeight="1">
      <c r="A257" s="55"/>
      <c r="B257" s="55"/>
      <c r="C257" s="60"/>
      <c r="D257" s="60"/>
      <c r="E257" s="60"/>
      <c r="F257" s="60"/>
      <c r="G257" s="15" t="s">
        <v>134</v>
      </c>
      <c r="Z257" s="71"/>
      <c r="AA257" s="71"/>
      <c r="AB257" s="71"/>
      <c r="AC257" s="71"/>
      <c r="AD257" s="71"/>
      <c r="AE257" s="71"/>
      <c r="AF257" s="71"/>
      <c r="AG257" s="71"/>
      <c r="AH257" s="71"/>
      <c r="AI257" s="71"/>
      <c r="AJ257" s="71"/>
      <c r="AK257" s="71"/>
      <c r="AL257" s="71"/>
      <c r="AM257" s="71"/>
    </row>
    <row r="258" spans="1:39" ht="16.5" customHeight="1">
      <c r="A258" s="56"/>
      <c r="B258" s="58" t="s">
        <v>486</v>
      </c>
      <c r="C258" s="55"/>
      <c r="D258" s="55"/>
      <c r="E258" s="55"/>
      <c r="F258" s="55"/>
      <c r="G258" s="15" t="s">
        <v>487</v>
      </c>
      <c r="Z258" s="71"/>
      <c r="AA258" s="71"/>
      <c r="AB258" s="71"/>
      <c r="AC258" s="71"/>
      <c r="AD258" s="71"/>
      <c r="AE258" s="71"/>
      <c r="AF258" s="71"/>
      <c r="AG258" s="71"/>
      <c r="AH258" s="71"/>
      <c r="AI258" s="71"/>
      <c r="AJ258" s="71"/>
      <c r="AK258" s="71"/>
      <c r="AL258" s="71"/>
      <c r="AM258" s="71"/>
    </row>
    <row r="259" spans="1:39" ht="16.5" customHeight="1">
      <c r="A259" s="55"/>
      <c r="B259" s="55"/>
      <c r="C259" s="55"/>
      <c r="D259" s="55"/>
      <c r="E259" s="55"/>
      <c r="F259" s="55"/>
      <c r="G259" s="15" t="s">
        <v>134</v>
      </c>
      <c r="Z259" s="71"/>
      <c r="AA259" s="71"/>
      <c r="AB259" s="71"/>
      <c r="AC259" s="71"/>
      <c r="AD259" s="71"/>
      <c r="AE259" s="71"/>
      <c r="AF259" s="71"/>
      <c r="AG259" s="71"/>
      <c r="AH259" s="71"/>
      <c r="AI259" s="71"/>
      <c r="AJ259" s="71"/>
      <c r="AK259" s="71"/>
      <c r="AL259" s="71"/>
      <c r="AM259" s="71"/>
    </row>
    <row r="260" spans="1:39" ht="16.5" customHeight="1">
      <c r="A260" s="55"/>
      <c r="B260" s="55"/>
      <c r="C260" s="55"/>
      <c r="D260" s="55"/>
      <c r="E260" s="55"/>
      <c r="F260" s="55"/>
      <c r="G260" s="15" t="s">
        <v>134</v>
      </c>
      <c r="Z260" s="71"/>
      <c r="AA260" s="71"/>
      <c r="AB260" s="71"/>
      <c r="AC260" s="71"/>
      <c r="AD260" s="71"/>
      <c r="AE260" s="71"/>
      <c r="AF260" s="71"/>
      <c r="AG260" s="71"/>
      <c r="AH260" s="71"/>
      <c r="AI260" s="71"/>
      <c r="AJ260" s="71"/>
      <c r="AK260" s="71"/>
      <c r="AL260" s="71"/>
      <c r="AM260" s="71"/>
    </row>
    <row r="261" spans="1:39" ht="16.5" customHeight="1">
      <c r="A261" s="56"/>
      <c r="B261" s="58" t="s">
        <v>488</v>
      </c>
      <c r="C261" s="55"/>
      <c r="D261" s="55"/>
      <c r="E261" s="55"/>
      <c r="F261" s="55"/>
      <c r="G261" s="15" t="s">
        <v>489</v>
      </c>
      <c r="Z261" s="71"/>
      <c r="AA261" s="71"/>
      <c r="AB261" s="71"/>
      <c r="AC261" s="71"/>
      <c r="AD261" s="71"/>
      <c r="AE261" s="71"/>
      <c r="AF261" s="71"/>
      <c r="AG261" s="71"/>
      <c r="AH261" s="71"/>
      <c r="AI261" s="71"/>
      <c r="AJ261" s="71"/>
      <c r="AK261" s="71"/>
      <c r="AL261" s="71"/>
      <c r="AM261" s="71"/>
    </row>
    <row r="262" spans="1:39" ht="16.5" customHeight="1">
      <c r="A262" s="55"/>
      <c r="B262" s="55"/>
      <c r="C262" s="55"/>
      <c r="D262" s="55"/>
      <c r="E262" s="55"/>
      <c r="F262" s="55"/>
      <c r="G262" s="15" t="s">
        <v>134</v>
      </c>
      <c r="Z262" s="71"/>
      <c r="AA262" s="71"/>
      <c r="AB262" s="71"/>
      <c r="AC262" s="71"/>
      <c r="AD262" s="71"/>
      <c r="AE262" s="71"/>
      <c r="AF262" s="71"/>
      <c r="AG262" s="71"/>
      <c r="AH262" s="71"/>
      <c r="AI262" s="71"/>
      <c r="AJ262" s="71"/>
      <c r="AK262" s="71"/>
      <c r="AL262" s="71"/>
      <c r="AM262" s="71"/>
    </row>
    <row r="263" spans="1:39" ht="16.5" customHeight="1">
      <c r="A263" s="56"/>
      <c r="B263" s="58" t="s">
        <v>506</v>
      </c>
      <c r="C263" s="55"/>
      <c r="D263" s="55"/>
      <c r="E263" s="55"/>
      <c r="F263" s="55"/>
      <c r="G263" s="15" t="s">
        <v>507</v>
      </c>
      <c r="Z263" s="71"/>
      <c r="AA263" s="71"/>
      <c r="AB263" s="71"/>
      <c r="AC263" s="71"/>
      <c r="AD263" s="71"/>
      <c r="AE263" s="71"/>
      <c r="AF263" s="71"/>
      <c r="AG263" s="71"/>
      <c r="AH263" s="71"/>
      <c r="AI263" s="71"/>
      <c r="AJ263" s="71"/>
      <c r="AK263" s="71"/>
      <c r="AL263" s="71"/>
      <c r="AM263" s="71"/>
    </row>
    <row r="264" spans="1:39" ht="16.5" customHeight="1">
      <c r="A264" s="55"/>
      <c r="B264" s="55"/>
      <c r="C264" s="55"/>
      <c r="D264" s="55"/>
      <c r="E264" s="55"/>
      <c r="F264" s="55"/>
      <c r="G264" s="15" t="s">
        <v>134</v>
      </c>
      <c r="Z264" s="71"/>
      <c r="AA264" s="71"/>
      <c r="AB264" s="71"/>
      <c r="AC264" s="71"/>
      <c r="AD264" s="71"/>
      <c r="AE264" s="71"/>
      <c r="AF264" s="71"/>
      <c r="AG264" s="71"/>
      <c r="AH264" s="71"/>
      <c r="AI264" s="71"/>
      <c r="AJ264" s="71"/>
      <c r="AK264" s="71"/>
      <c r="AL264" s="71"/>
      <c r="AM264" s="71"/>
    </row>
    <row r="265" spans="1:39" ht="16.5" customHeight="1">
      <c r="A265" s="55"/>
      <c r="B265" s="55"/>
      <c r="C265" s="55"/>
      <c r="D265" s="55"/>
      <c r="E265" s="55"/>
      <c r="F265" s="55"/>
      <c r="G265" s="15" t="s">
        <v>134</v>
      </c>
      <c r="Z265" s="71"/>
      <c r="AA265" s="71"/>
      <c r="AB265" s="71"/>
      <c r="AC265" s="71"/>
      <c r="AD265" s="71"/>
      <c r="AE265" s="71"/>
      <c r="AF265" s="71"/>
      <c r="AG265" s="71"/>
      <c r="AH265" s="71"/>
      <c r="AI265" s="71"/>
      <c r="AJ265" s="71"/>
      <c r="AK265" s="71"/>
      <c r="AL265" s="71"/>
      <c r="AM265" s="71"/>
    </row>
    <row r="266" spans="1:39" ht="16.5" customHeight="1">
      <c r="A266" s="55"/>
      <c r="B266" s="55"/>
      <c r="C266" s="55"/>
      <c r="D266" s="55"/>
      <c r="E266" s="55"/>
      <c r="F266" s="55"/>
      <c r="G266" s="15" t="s">
        <v>134</v>
      </c>
      <c r="Z266" s="71"/>
      <c r="AA266" s="71"/>
      <c r="AB266" s="71"/>
      <c r="AC266" s="71"/>
      <c r="AD266" s="71"/>
      <c r="AE266" s="71"/>
      <c r="AF266" s="71"/>
      <c r="AG266" s="71"/>
      <c r="AH266" s="71"/>
      <c r="AI266" s="71"/>
      <c r="AJ266" s="71"/>
      <c r="AK266" s="71"/>
      <c r="AL266" s="71"/>
      <c r="AM266" s="71"/>
    </row>
    <row r="267" spans="1:39" ht="16.5" customHeight="1">
      <c r="A267" s="56"/>
      <c r="B267" s="58" t="s">
        <v>413</v>
      </c>
      <c r="C267" s="55"/>
      <c r="D267" s="55"/>
      <c r="E267" s="55"/>
      <c r="F267" s="55"/>
      <c r="G267" s="15" t="s">
        <v>414</v>
      </c>
      <c r="Z267" s="71"/>
      <c r="AA267" s="71"/>
      <c r="AB267" s="71"/>
      <c r="AC267" s="71"/>
      <c r="AD267" s="71"/>
      <c r="AE267" s="71"/>
      <c r="AF267" s="71"/>
      <c r="AG267" s="71"/>
      <c r="AH267" s="71"/>
      <c r="AI267" s="71"/>
      <c r="AJ267" s="71"/>
      <c r="AK267" s="71"/>
      <c r="AL267" s="71"/>
      <c r="AM267" s="71"/>
    </row>
    <row r="268" spans="1:39" ht="16.5" customHeight="1">
      <c r="A268" s="55"/>
      <c r="B268" s="55"/>
      <c r="C268" s="55"/>
      <c r="D268" s="55"/>
      <c r="E268" s="55"/>
      <c r="F268" s="55"/>
      <c r="G268" s="15" t="s">
        <v>134</v>
      </c>
      <c r="Z268" s="71"/>
      <c r="AA268" s="71"/>
      <c r="AB268" s="71"/>
      <c r="AC268" s="71"/>
      <c r="AD268" s="71"/>
      <c r="AE268" s="71"/>
      <c r="AF268" s="71"/>
      <c r="AG268" s="71"/>
      <c r="AH268" s="71"/>
      <c r="AI268" s="71"/>
      <c r="AJ268" s="71"/>
      <c r="AK268" s="71"/>
      <c r="AL268" s="71"/>
      <c r="AM268" s="71"/>
    </row>
    <row r="269" spans="1:39" ht="16.5" customHeight="1">
      <c r="A269" s="56"/>
      <c r="B269" s="58" t="str">
        <f>" L="&amp;Z269&amp;" m ,     V="&amp;AD269&amp;" m/hr ,  T="&amp;AH269&amp;" min "</f>
        <v xml:space="preserve"> L=135 m ,     V=2500 m/hr ,  T=450 min </v>
      </c>
      <c r="C269" s="55"/>
      <c r="D269" s="55"/>
      <c r="E269" s="55"/>
      <c r="F269" s="55"/>
      <c r="G269" s="15" t="s">
        <v>508</v>
      </c>
      <c r="Z269" s="72">
        <v>135</v>
      </c>
      <c r="AA269" s="66" t="s">
        <v>136</v>
      </c>
      <c r="AB269" s="73">
        <f>Z269</f>
        <v>135</v>
      </c>
      <c r="AC269" s="75" t="s">
        <v>163</v>
      </c>
      <c r="AD269" s="72">
        <v>2500</v>
      </c>
      <c r="AE269" s="66" t="s">
        <v>136</v>
      </c>
      <c r="AF269" s="73">
        <f>AD269</f>
        <v>2500</v>
      </c>
      <c r="AG269" s="75" t="s">
        <v>163</v>
      </c>
      <c r="AH269" s="72">
        <v>450</v>
      </c>
      <c r="AI269" s="66" t="s">
        <v>136</v>
      </c>
      <c r="AJ269" s="73">
        <f>AH269</f>
        <v>450</v>
      </c>
      <c r="AK269" s="71"/>
      <c r="AL269" s="71"/>
      <c r="AM269" s="71"/>
    </row>
    <row r="270" spans="1:39" ht="16.5" customHeight="1">
      <c r="A270" s="55"/>
      <c r="B270" s="55"/>
      <c r="C270" s="55"/>
      <c r="D270" s="55"/>
      <c r="E270" s="55"/>
      <c r="F270" s="55"/>
      <c r="G270" s="15" t="s">
        <v>134</v>
      </c>
      <c r="Z270" s="71"/>
      <c r="AA270" s="71"/>
      <c r="AB270" s="71"/>
      <c r="AC270" s="71"/>
      <c r="AD270" s="71"/>
      <c r="AE270" s="71"/>
      <c r="AF270" s="71"/>
      <c r="AG270" s="71"/>
      <c r="AH270" s="71"/>
      <c r="AI270" s="71"/>
      <c r="AJ270" s="71"/>
      <c r="AK270" s="71"/>
      <c r="AL270" s="71"/>
      <c r="AM270" s="71"/>
    </row>
    <row r="271" spans="1:39" ht="16.5" customHeight="1">
      <c r="A271" s="56"/>
      <c r="B271" s="58" t="str">
        <f>" t1="&amp;Z271&amp;" 분 ,  q="&amp;AD271&amp;" kg /"&amp;AF271&amp;" kg/㎥ = "&amp;AH271&amp;" ㎥ "</f>
        <v xml:space="preserve"> t1=1.5 분 ,  q=25 kg /1700 kg/㎥ = 0.01 ㎥ </v>
      </c>
      <c r="C271" s="55"/>
      <c r="D271" s="55"/>
      <c r="E271" s="55"/>
      <c r="F271" s="55"/>
      <c r="G271" s="15" t="s">
        <v>493</v>
      </c>
      <c r="Z271" s="74">
        <v>1.5</v>
      </c>
      <c r="AA271" s="66" t="s">
        <v>136</v>
      </c>
      <c r="AB271" s="73">
        <f>Z271</f>
        <v>1.5</v>
      </c>
      <c r="AC271" s="75" t="s">
        <v>163</v>
      </c>
      <c r="AD271" s="72">
        <v>25</v>
      </c>
      <c r="AE271" s="66" t="s">
        <v>137</v>
      </c>
      <c r="AF271" s="72">
        <v>1700</v>
      </c>
      <c r="AG271" s="66" t="s">
        <v>136</v>
      </c>
      <c r="AH271" s="73" t="str">
        <f>TEXT(ROUND(AD271/AF271,2),"#,0.00")</f>
        <v>0.01</v>
      </c>
      <c r="AI271" s="71"/>
      <c r="AJ271" s="71"/>
      <c r="AK271" s="71"/>
      <c r="AL271" s="71"/>
      <c r="AM271" s="71"/>
    </row>
    <row r="272" spans="1:39" ht="16.5" customHeight="1">
      <c r="A272" s="55"/>
      <c r="B272" s="55"/>
      <c r="C272" s="55"/>
      <c r="D272" s="55"/>
      <c r="E272" s="55"/>
      <c r="F272" s="55"/>
      <c r="G272" s="15" t="s">
        <v>134</v>
      </c>
      <c r="Z272" s="71"/>
      <c r="AA272" s="71"/>
      <c r="AB272" s="71"/>
      <c r="AC272" s="71"/>
      <c r="AD272" s="71"/>
      <c r="AE272" s="71"/>
      <c r="AF272" s="71"/>
      <c r="AG272" s="71"/>
      <c r="AH272" s="71"/>
      <c r="AI272" s="71"/>
      <c r="AJ272" s="71"/>
      <c r="AK272" s="71"/>
      <c r="AL272" s="71"/>
      <c r="AM272" s="71"/>
    </row>
    <row r="273" spans="1:39" ht="16.5" customHeight="1">
      <c r="A273" s="56"/>
      <c r="B273" s="58" t="str">
        <f>" N=V*T/(("&amp;AD273&amp;"*L)+(V*t1))= "&amp;AM273&amp;" 회 "</f>
        <v xml:space="preserve"> N=V*T/((120*L)+(V*t1))= 56.39 회 </v>
      </c>
      <c r="C273" s="55"/>
      <c r="D273" s="55"/>
      <c r="E273" s="55"/>
      <c r="F273" s="55"/>
      <c r="G273" s="15" t="s">
        <v>494</v>
      </c>
      <c r="Z273" s="73">
        <f>AF269</f>
        <v>2500</v>
      </c>
      <c r="AA273" s="66" t="s">
        <v>147</v>
      </c>
      <c r="AB273" s="73">
        <f>AJ269</f>
        <v>450</v>
      </c>
      <c r="AC273" s="66" t="s">
        <v>495</v>
      </c>
      <c r="AD273" s="72">
        <v>120</v>
      </c>
      <c r="AE273" s="66" t="s">
        <v>147</v>
      </c>
      <c r="AF273" s="73">
        <f>AB269</f>
        <v>135</v>
      </c>
      <c r="AG273" s="66" t="s">
        <v>496</v>
      </c>
      <c r="AH273" s="73">
        <f>AF269</f>
        <v>2500</v>
      </c>
      <c r="AI273" s="66" t="s">
        <v>147</v>
      </c>
      <c r="AJ273" s="73">
        <f>AB271</f>
        <v>1.5</v>
      </c>
      <c r="AK273" s="66" t="s">
        <v>497</v>
      </c>
      <c r="AL273" s="66" t="s">
        <v>136</v>
      </c>
      <c r="AM273" s="73" t="str">
        <f>TEXT(ROUND(AF269*AJ269/((AD273*AB269)+(AF269*AB271)),2),"#,0.00")</f>
        <v>56.39</v>
      </c>
    </row>
    <row r="274" spans="1:39" ht="16.5" customHeight="1">
      <c r="A274" s="55"/>
      <c r="B274" s="55"/>
      <c r="C274" s="55"/>
      <c r="D274" s="55"/>
      <c r="E274" s="55"/>
      <c r="F274" s="55"/>
      <c r="G274" s="15" t="s">
        <v>134</v>
      </c>
      <c r="Z274" s="71"/>
      <c r="AA274" s="71"/>
      <c r="AB274" s="71"/>
      <c r="AC274" s="71"/>
      <c r="AD274" s="71"/>
      <c r="AE274" s="71"/>
      <c r="AF274" s="71"/>
      <c r="AG274" s="71"/>
      <c r="AH274" s="71"/>
      <c r="AI274" s="71"/>
      <c r="AJ274" s="71"/>
      <c r="AK274" s="71"/>
      <c r="AL274" s="71"/>
      <c r="AM274" s="71"/>
    </row>
    <row r="275" spans="1:39" ht="16.5" customHeight="1">
      <c r="A275" s="56"/>
      <c r="B275" s="58" t="str">
        <f>" Q= N*q= "&amp;AD275&amp;" ㎥/일 "</f>
        <v xml:space="preserve"> Q= N*q= 0.56 ㎥/일 </v>
      </c>
      <c r="C275" s="55"/>
      <c r="D275" s="55"/>
      <c r="E275" s="55"/>
      <c r="F275" s="55"/>
      <c r="G275" s="15" t="s">
        <v>415</v>
      </c>
      <c r="Z275" s="73" t="str">
        <f>AM273</f>
        <v>56.39</v>
      </c>
      <c r="AA275" s="66" t="s">
        <v>147</v>
      </c>
      <c r="AB275" s="73" t="str">
        <f>AH271</f>
        <v>0.01</v>
      </c>
      <c r="AC275" s="66" t="s">
        <v>136</v>
      </c>
      <c r="AD275" s="73" t="str">
        <f>TEXT(ROUND(AM273*AH271,2),"#,0.00")</f>
        <v>0.56</v>
      </c>
      <c r="AE275" s="71"/>
      <c r="AF275" s="71"/>
      <c r="AG275" s="71"/>
      <c r="AH275" s="71"/>
      <c r="AI275" s="71"/>
      <c r="AJ275" s="71"/>
      <c r="AK275" s="71"/>
      <c r="AL275" s="71"/>
      <c r="AM275" s="71"/>
    </row>
    <row r="276" spans="1:39" ht="16.5" customHeight="1">
      <c r="A276" s="55"/>
      <c r="B276" s="55"/>
      <c r="C276" s="55"/>
      <c r="D276" s="55"/>
      <c r="E276" s="55"/>
      <c r="F276" s="55"/>
      <c r="G276" s="15" t="s">
        <v>134</v>
      </c>
      <c r="Z276" s="71"/>
      <c r="AA276" s="71"/>
      <c r="AB276" s="71"/>
      <c r="AC276" s="71"/>
      <c r="AD276" s="71"/>
      <c r="AE276" s="71"/>
      <c r="AF276" s="71"/>
      <c r="AG276" s="71"/>
      <c r="AH276" s="71"/>
      <c r="AI276" s="71"/>
      <c r="AJ276" s="71"/>
      <c r="AK276" s="71"/>
      <c r="AL276" s="71"/>
      <c r="AM276" s="71"/>
    </row>
    <row r="277" spans="1:39" ht="16.5" customHeight="1">
      <c r="A277" s="56" t="s">
        <v>141</v>
      </c>
      <c r="B277" s="59" t="str">
        <f>" 보통인부: "&amp;Z277&amp;" 인  * "&amp;TEXT(I277,"#,##0"&amp;IF(I277&lt;&gt;INT(I277),".###",""))&amp;" / Q = "&amp;TEXT(C277,"#,##0.0")&amp;""</f>
        <v xml:space="preserve"> 보통인부: 1 인  * 197,878 / Q = 353,353.5</v>
      </c>
      <c r="C277" s="61">
        <f>D277+E277+F277</f>
        <v>353353.5</v>
      </c>
      <c r="D277" s="61">
        <f>IF(H277=0,0,ROUNDDOWN(J277*H277,1))</f>
        <v>0</v>
      </c>
      <c r="E277" s="61">
        <f>IF(H277=0,0,ROUNDDOWN(K277*H277,1))</f>
        <v>353353.5</v>
      </c>
      <c r="F277" s="61">
        <f>IF(H277=0,0,ROUNDDOWN(L277*H277,1))</f>
        <v>0</v>
      </c>
      <c r="G277" s="15" t="s">
        <v>498</v>
      </c>
      <c r="H277" s="67">
        <f>ROUNDUP(AD277,14-LEN(ABS(INT(AD277))))</f>
        <v>1.7857142857143</v>
      </c>
      <c r="I277" s="68">
        <f>J277+K277+L277</f>
        <v>197878</v>
      </c>
      <c r="K277" s="69">
        <f>노무비목록표!E4</f>
        <v>197878</v>
      </c>
      <c r="M277" s="66" t="s">
        <v>142</v>
      </c>
      <c r="N277" s="66" t="s">
        <v>145</v>
      </c>
      <c r="X277" s="70" t="str">
        <f>노무비목록표!B4&amp;" / "&amp;노무비목록표!C4</f>
        <v xml:space="preserve">보통인부 / </v>
      </c>
      <c r="Y277" s="2" t="str">
        <f ca="1">HYPERLINK("#"&amp;노무비목록표!G2&amp;"!A"&amp;ROW(노무비목록표!A4),"L00001 →")</f>
        <v>L00001 →</v>
      </c>
      <c r="Z277" s="72">
        <v>1</v>
      </c>
      <c r="AA277" s="66" t="s">
        <v>140</v>
      </c>
      <c r="AB277" s="73" t="str">
        <f>AD275</f>
        <v>0.56</v>
      </c>
      <c r="AC277" s="66" t="s">
        <v>136</v>
      </c>
      <c r="AD277" s="73">
        <f>Z277*1/AD275</f>
        <v>1.7857142857142856</v>
      </c>
      <c r="AE277" s="71"/>
      <c r="AF277" s="71"/>
      <c r="AG277" s="71"/>
      <c r="AH277" s="71"/>
      <c r="AI277" s="71"/>
      <c r="AJ277" s="71"/>
      <c r="AK277" s="71"/>
      <c r="AL277" s="71"/>
      <c r="AM277" s="71"/>
    </row>
    <row r="278" spans="1:39" ht="16.5" customHeight="1">
      <c r="A278" s="55"/>
      <c r="B278" s="55"/>
      <c r="C278" s="55"/>
      <c r="D278" s="55"/>
      <c r="E278" s="55"/>
      <c r="F278" s="55"/>
      <c r="G278" s="15" t="s">
        <v>134</v>
      </c>
      <c r="Z278" s="71"/>
      <c r="AA278" s="71"/>
      <c r="AB278" s="71"/>
      <c r="AC278" s="71"/>
      <c r="AD278" s="71"/>
      <c r="AE278" s="71"/>
      <c r="AF278" s="71"/>
      <c r="AG278" s="71"/>
      <c r="AH278" s="71"/>
      <c r="AI278" s="71"/>
      <c r="AJ278" s="71"/>
      <c r="AK278" s="71"/>
      <c r="AL278" s="71"/>
      <c r="AM278" s="71"/>
    </row>
    <row r="279" spans="1:39" ht="16.5" customHeight="1">
      <c r="A279" s="56"/>
      <c r="B279" s="58" t="s">
        <v>144</v>
      </c>
      <c r="C279" s="62">
        <f>D279+E279+F279</f>
        <v>353353.5</v>
      </c>
      <c r="D279" s="62">
        <f>SUMIF(N257:N278,M279,D257:D278)</f>
        <v>0</v>
      </c>
      <c r="E279" s="62">
        <f>SUMIF(N257:N278,M279,E257:E278)</f>
        <v>353353.5</v>
      </c>
      <c r="F279" s="62">
        <f>SUMIF(N257:N278,M279,F257:F278)</f>
        <v>0</v>
      </c>
      <c r="G279" s="15" t="s">
        <v>143</v>
      </c>
      <c r="M279" s="66" t="s">
        <v>145</v>
      </c>
      <c r="N279" s="66" t="s">
        <v>152</v>
      </c>
      <c r="Z279" s="71"/>
      <c r="AA279" s="71"/>
      <c r="AB279" s="71"/>
      <c r="AC279" s="71"/>
      <c r="AD279" s="71"/>
      <c r="AE279" s="71"/>
      <c r="AF279" s="71"/>
      <c r="AG279" s="71"/>
      <c r="AH279" s="71"/>
      <c r="AI279" s="71"/>
      <c r="AJ279" s="71"/>
      <c r="AK279" s="71"/>
      <c r="AL279" s="71"/>
      <c r="AM279" s="71"/>
    </row>
    <row r="280" spans="1:39" ht="16.5" customHeight="1">
      <c r="A280" s="55"/>
      <c r="B280" s="55"/>
      <c r="C280" s="60"/>
      <c r="D280" s="60"/>
      <c r="E280" s="60"/>
      <c r="F280" s="60"/>
      <c r="G280" s="15" t="s">
        <v>134</v>
      </c>
      <c r="Z280" s="71"/>
      <c r="AA280" s="71"/>
      <c r="AB280" s="71"/>
      <c r="AC280" s="71"/>
      <c r="AD280" s="71"/>
      <c r="AE280" s="71"/>
      <c r="AF280" s="71"/>
      <c r="AG280" s="71"/>
      <c r="AH280" s="71"/>
      <c r="AI280" s="71"/>
      <c r="AJ280" s="71"/>
      <c r="AK280" s="71"/>
      <c r="AL280" s="71"/>
      <c r="AM280" s="71"/>
    </row>
    <row r="281" spans="1:39" ht="16.5" customHeight="1">
      <c r="A281" s="55"/>
      <c r="B281" s="55"/>
      <c r="C281" s="55"/>
      <c r="D281" s="55"/>
      <c r="E281" s="55"/>
      <c r="F281" s="55"/>
      <c r="G281" s="15" t="s">
        <v>134</v>
      </c>
      <c r="Z281" s="71"/>
      <c r="AA281" s="71"/>
      <c r="AB281" s="71"/>
      <c r="AC281" s="71"/>
      <c r="AD281" s="71"/>
      <c r="AE281" s="71"/>
      <c r="AF281" s="71"/>
      <c r="AG281" s="71"/>
      <c r="AH281" s="71"/>
      <c r="AI281" s="71"/>
      <c r="AJ281" s="71"/>
      <c r="AK281" s="71"/>
      <c r="AL281" s="71"/>
      <c r="AM281" s="71"/>
    </row>
    <row r="282" spans="1:39" ht="16.5" customHeight="1">
      <c r="A282" s="55"/>
      <c r="B282" s="55"/>
      <c r="C282" s="55"/>
      <c r="D282" s="55"/>
      <c r="E282" s="55"/>
      <c r="F282" s="55"/>
      <c r="G282" s="15" t="s">
        <v>134</v>
      </c>
      <c r="Z282" s="71"/>
      <c r="AA282" s="71"/>
      <c r="AB282" s="71"/>
      <c r="AC282" s="71"/>
      <c r="AD282" s="71"/>
      <c r="AE282" s="71"/>
      <c r="AF282" s="71"/>
      <c r="AG282" s="71"/>
      <c r="AH282" s="71"/>
      <c r="AI282" s="71"/>
      <c r="AJ282" s="71"/>
      <c r="AK282" s="71"/>
      <c r="AL282" s="71"/>
      <c r="AM282" s="71"/>
    </row>
    <row r="283" spans="1:39" ht="16.5" customHeight="1">
      <c r="A283" s="56"/>
      <c r="B283" s="58" t="s">
        <v>151</v>
      </c>
      <c r="C283" s="62">
        <f>D283+E283+F283</f>
        <v>353353.5</v>
      </c>
      <c r="D283" s="62">
        <f>SUMIF(N257:N282,M283,D257:D282)</f>
        <v>0</v>
      </c>
      <c r="E283" s="62">
        <f>SUMIF(N257:N282,M283,E257:E282)</f>
        <v>353353.5</v>
      </c>
      <c r="F283" s="62">
        <f>SUMIF(N257:N282,M283,F257:F282)</f>
        <v>0</v>
      </c>
      <c r="G283" s="15" t="s">
        <v>150</v>
      </c>
      <c r="M283" s="66" t="s">
        <v>152</v>
      </c>
      <c r="N283" s="66" t="s">
        <v>139</v>
      </c>
      <c r="Z283" s="71"/>
      <c r="AA283" s="71"/>
      <c r="AB283" s="71"/>
      <c r="AC283" s="71"/>
      <c r="AD283" s="71"/>
      <c r="AE283" s="71"/>
      <c r="AF283" s="71"/>
      <c r="AG283" s="71"/>
      <c r="AH283" s="71"/>
      <c r="AI283" s="71"/>
      <c r="AJ283" s="71"/>
      <c r="AK283" s="71"/>
      <c r="AL283" s="71"/>
      <c r="AM283" s="71"/>
    </row>
    <row r="284" spans="1:39" ht="16.5" customHeight="1">
      <c r="A284" s="55"/>
      <c r="B284" s="55"/>
      <c r="C284" s="60"/>
      <c r="D284" s="60"/>
      <c r="E284" s="60"/>
      <c r="F284" s="60"/>
      <c r="Z284" s="71"/>
      <c r="AA284" s="71"/>
      <c r="AB284" s="71"/>
      <c r="AC284" s="71"/>
      <c r="AD284" s="71"/>
      <c r="AE284" s="71"/>
      <c r="AF284" s="71"/>
      <c r="AG284" s="71"/>
      <c r="AH284" s="71"/>
      <c r="AI284" s="71"/>
      <c r="AJ284" s="71"/>
      <c r="AK284" s="71"/>
      <c r="AL284" s="71"/>
      <c r="AM284" s="71"/>
    </row>
    <row r="285" spans="1:39" ht="16.5" customHeight="1">
      <c r="A285" s="55"/>
      <c r="B285" s="55"/>
      <c r="C285" s="55"/>
      <c r="D285" s="55"/>
      <c r="E285" s="55"/>
      <c r="F285" s="55"/>
      <c r="Z285" s="71"/>
      <c r="AA285" s="71"/>
      <c r="AB285" s="71"/>
      <c r="AC285" s="71"/>
      <c r="AD285" s="71"/>
      <c r="AE285" s="71"/>
      <c r="AF285" s="71"/>
      <c r="AG285" s="71"/>
      <c r="AH285" s="71"/>
      <c r="AI285" s="71"/>
      <c r="AJ285" s="71"/>
      <c r="AK285" s="71"/>
      <c r="AL285" s="71"/>
      <c r="AM285" s="71"/>
    </row>
    <row r="286" spans="1:39" ht="16.5" customHeight="1">
      <c r="A286" s="55"/>
      <c r="B286" s="55"/>
      <c r="C286" s="55"/>
      <c r="D286" s="55"/>
      <c r="E286" s="55"/>
      <c r="F286" s="55"/>
      <c r="Z286" s="71"/>
      <c r="AA286" s="71"/>
      <c r="AB286" s="71"/>
      <c r="AC286" s="71"/>
      <c r="AD286" s="71"/>
      <c r="AE286" s="71"/>
      <c r="AF286" s="71"/>
      <c r="AG286" s="71"/>
      <c r="AH286" s="71"/>
      <c r="AI286" s="71"/>
      <c r="AJ286" s="71"/>
      <c r="AK286" s="71"/>
      <c r="AL286" s="71"/>
      <c r="AM286" s="71"/>
    </row>
    <row r="287" spans="1:39" ht="16.5" customHeight="1">
      <c r="A287" s="55"/>
      <c r="B287" s="55"/>
      <c r="C287" s="55"/>
      <c r="D287" s="55"/>
      <c r="E287" s="55"/>
      <c r="F287" s="55"/>
      <c r="Z287" s="71"/>
      <c r="AA287" s="71"/>
      <c r="AB287" s="71"/>
      <c r="AC287" s="71"/>
      <c r="AD287" s="71"/>
      <c r="AE287" s="71"/>
      <c r="AF287" s="71"/>
      <c r="AG287" s="71"/>
      <c r="AH287" s="71"/>
      <c r="AI287" s="71"/>
      <c r="AJ287" s="71"/>
      <c r="AK287" s="71"/>
      <c r="AL287" s="71"/>
      <c r="AM287" s="71"/>
    </row>
    <row r="288" spans="1:39" ht="16.5" customHeight="1">
      <c r="A288" s="55"/>
      <c r="B288" s="55"/>
      <c r="C288" s="55"/>
      <c r="D288" s="55"/>
      <c r="E288" s="55"/>
      <c r="F288" s="55"/>
      <c r="Z288" s="71"/>
      <c r="AA288" s="71"/>
      <c r="AB288" s="71"/>
      <c r="AC288" s="71"/>
      <c r="AD288" s="71"/>
      <c r="AE288" s="71"/>
      <c r="AF288" s="71"/>
      <c r="AG288" s="71"/>
      <c r="AH288" s="71"/>
      <c r="AI288" s="71"/>
      <c r="AJ288" s="71"/>
      <c r="AK288" s="71"/>
      <c r="AL288" s="71"/>
      <c r="AM288" s="71"/>
    </row>
    <row r="289" spans="1:39" ht="16.5" customHeight="1">
      <c r="A289" s="55"/>
      <c r="B289" s="55"/>
      <c r="C289" s="55"/>
      <c r="D289" s="55"/>
      <c r="E289" s="55"/>
      <c r="F289" s="55"/>
      <c r="Z289" s="71"/>
      <c r="AA289" s="71"/>
      <c r="AB289" s="71"/>
      <c r="AC289" s="71"/>
      <c r="AD289" s="71"/>
      <c r="AE289" s="71"/>
      <c r="AF289" s="71"/>
      <c r="AG289" s="71"/>
      <c r="AH289" s="71"/>
      <c r="AI289" s="71"/>
      <c r="AJ289" s="71"/>
      <c r="AK289" s="71"/>
      <c r="AL289" s="71"/>
      <c r="AM289" s="71"/>
    </row>
    <row r="290" spans="1:39" ht="16.5" customHeight="1">
      <c r="A290" s="55"/>
      <c r="B290" s="55"/>
      <c r="C290" s="55"/>
      <c r="D290" s="55"/>
      <c r="E290" s="55"/>
      <c r="F290" s="55"/>
      <c r="Z290" s="71"/>
      <c r="AA290" s="71"/>
      <c r="AB290" s="71"/>
      <c r="AC290" s="71"/>
      <c r="AD290" s="71"/>
      <c r="AE290" s="71"/>
      <c r="AF290" s="71"/>
      <c r="AG290" s="71"/>
      <c r="AH290" s="71"/>
      <c r="AI290" s="71"/>
      <c r="AJ290" s="71"/>
      <c r="AK290" s="71"/>
      <c r="AL290" s="71"/>
      <c r="AM290" s="71"/>
    </row>
    <row r="291" spans="1:39" ht="16.5" customHeight="1">
      <c r="A291" s="55"/>
      <c r="B291" s="55"/>
      <c r="C291" s="55"/>
      <c r="D291" s="55"/>
      <c r="E291" s="55"/>
      <c r="F291" s="55"/>
      <c r="Z291" s="71"/>
      <c r="AA291" s="71"/>
      <c r="AB291" s="71"/>
      <c r="AC291" s="71"/>
      <c r="AD291" s="71"/>
      <c r="AE291" s="71"/>
      <c r="AF291" s="71"/>
      <c r="AG291" s="71"/>
      <c r="AH291" s="71"/>
      <c r="AI291" s="71"/>
      <c r="AJ291" s="71"/>
      <c r="AK291" s="71"/>
      <c r="AL291" s="71"/>
      <c r="AM291" s="71"/>
    </row>
    <row r="292" spans="1:39" ht="16.5" customHeight="1">
      <c r="A292" s="55"/>
      <c r="B292" s="55"/>
      <c r="C292" s="55"/>
      <c r="D292" s="55"/>
      <c r="E292" s="55"/>
      <c r="F292" s="55"/>
      <c r="Z292" s="71"/>
      <c r="AA292" s="71"/>
      <c r="AB292" s="71"/>
      <c r="AC292" s="71"/>
      <c r="AD292" s="71"/>
      <c r="AE292" s="71"/>
      <c r="AF292" s="71"/>
      <c r="AG292" s="71"/>
      <c r="AH292" s="71"/>
      <c r="AI292" s="71"/>
      <c r="AJ292" s="71"/>
      <c r="AK292" s="71"/>
      <c r="AL292" s="71"/>
      <c r="AM292" s="71"/>
    </row>
    <row r="293" spans="1:39" ht="16.5" customHeight="1">
      <c r="A293" s="55"/>
      <c r="B293" s="55"/>
      <c r="C293" s="55"/>
      <c r="D293" s="55"/>
      <c r="E293" s="55"/>
      <c r="F293" s="55"/>
      <c r="Z293" s="71"/>
      <c r="AA293" s="71"/>
      <c r="AB293" s="71"/>
      <c r="AC293" s="71"/>
      <c r="AD293" s="71"/>
      <c r="AE293" s="71"/>
      <c r="AF293" s="71"/>
      <c r="AG293" s="71"/>
      <c r="AH293" s="71"/>
      <c r="AI293" s="71"/>
      <c r="AJ293" s="71"/>
      <c r="AK293" s="71"/>
      <c r="AL293" s="71"/>
      <c r="AM293" s="71"/>
    </row>
    <row r="294" spans="1:39" ht="16.5" customHeight="1">
      <c r="A294" s="55"/>
      <c r="B294" s="55"/>
      <c r="C294" s="55"/>
      <c r="D294" s="55"/>
      <c r="E294" s="55"/>
      <c r="F294" s="55"/>
      <c r="Z294" s="71"/>
      <c r="AA294" s="71"/>
      <c r="AB294" s="71"/>
      <c r="AC294" s="71"/>
      <c r="AD294" s="71"/>
      <c r="AE294" s="71"/>
      <c r="AF294" s="71"/>
      <c r="AG294" s="71"/>
      <c r="AH294" s="71"/>
      <c r="AI294" s="71"/>
      <c r="AJ294" s="71"/>
      <c r="AK294" s="71"/>
      <c r="AL294" s="71"/>
      <c r="AM294" s="71"/>
    </row>
    <row r="295" spans="1:39" ht="16.5" customHeight="1">
      <c r="A295" s="55"/>
      <c r="B295" s="55"/>
      <c r="C295" s="55"/>
      <c r="D295" s="55"/>
      <c r="E295" s="55"/>
      <c r="F295" s="55"/>
      <c r="Z295" s="71"/>
      <c r="AA295" s="71"/>
      <c r="AB295" s="71"/>
      <c r="AC295" s="71"/>
      <c r="AD295" s="71"/>
      <c r="AE295" s="71"/>
      <c r="AF295" s="71"/>
      <c r="AG295" s="71"/>
      <c r="AH295" s="71"/>
      <c r="AI295" s="71"/>
      <c r="AJ295" s="71"/>
      <c r="AK295" s="71"/>
      <c r="AL295" s="71"/>
      <c r="AM295" s="71"/>
    </row>
    <row r="296" spans="1:39" ht="16.5" customHeight="1">
      <c r="A296" s="55"/>
      <c r="B296" s="55"/>
      <c r="C296" s="55"/>
      <c r="D296" s="55"/>
      <c r="E296" s="55"/>
      <c r="F296" s="55"/>
      <c r="Z296" s="71"/>
      <c r="AA296" s="71"/>
      <c r="AB296" s="71"/>
      <c r="AC296" s="71"/>
      <c r="AD296" s="71"/>
      <c r="AE296" s="71"/>
      <c r="AF296" s="71"/>
      <c r="AG296" s="71"/>
      <c r="AH296" s="71"/>
      <c r="AI296" s="71"/>
      <c r="AJ296" s="71"/>
      <c r="AK296" s="71"/>
      <c r="AL296" s="71"/>
      <c r="AM296" s="71"/>
    </row>
    <row r="297" spans="1:39" ht="16.5" customHeight="1">
      <c r="A297" s="55"/>
      <c r="B297" s="55"/>
      <c r="C297" s="55"/>
      <c r="D297" s="55"/>
      <c r="E297" s="55"/>
      <c r="F297" s="55"/>
      <c r="Z297" s="71"/>
      <c r="AA297" s="71"/>
      <c r="AB297" s="71"/>
      <c r="AC297" s="71"/>
      <c r="AD297" s="71"/>
      <c r="AE297" s="71"/>
      <c r="AF297" s="71"/>
      <c r="AG297" s="71"/>
      <c r="AH297" s="71"/>
      <c r="AI297" s="71"/>
      <c r="AJ297" s="71"/>
      <c r="AK297" s="71"/>
      <c r="AL297" s="71"/>
      <c r="AM297" s="71"/>
    </row>
    <row r="298" spans="1:39" ht="16.5" customHeight="1">
      <c r="A298" s="55"/>
      <c r="B298" s="55"/>
      <c r="C298" s="55"/>
      <c r="D298" s="55"/>
      <c r="E298" s="55"/>
      <c r="F298" s="55"/>
      <c r="Z298" s="71"/>
      <c r="AA298" s="71"/>
      <c r="AB298" s="71"/>
      <c r="AC298" s="71"/>
      <c r="AD298" s="71"/>
      <c r="AE298" s="71"/>
      <c r="AF298" s="71"/>
      <c r="AG298" s="71"/>
      <c r="AH298" s="71"/>
      <c r="AI298" s="71"/>
      <c r="AJ298" s="71"/>
      <c r="AK298" s="71"/>
      <c r="AL298" s="71"/>
      <c r="AM298" s="71"/>
    </row>
    <row r="299" spans="1:39" ht="16.5" customHeight="1">
      <c r="A299" s="55"/>
      <c r="B299" s="55"/>
      <c r="C299" s="55"/>
      <c r="D299" s="55"/>
      <c r="E299" s="55"/>
      <c r="F299" s="55"/>
      <c r="Z299" s="71"/>
      <c r="AA299" s="71"/>
      <c r="AB299" s="71"/>
      <c r="AC299" s="71"/>
      <c r="AD299" s="71"/>
      <c r="AE299" s="71"/>
      <c r="AF299" s="71"/>
      <c r="AG299" s="71"/>
      <c r="AH299" s="71"/>
      <c r="AI299" s="71"/>
      <c r="AJ299" s="71"/>
      <c r="AK299" s="71"/>
      <c r="AL299" s="71"/>
      <c r="AM299" s="71"/>
    </row>
    <row r="300" spans="1:39" ht="16.5" customHeight="1">
      <c r="A300" s="55"/>
      <c r="B300" s="55"/>
      <c r="C300" s="55"/>
      <c r="D300" s="55"/>
      <c r="E300" s="55"/>
      <c r="F300" s="55"/>
      <c r="Z300" s="71"/>
      <c r="AA300" s="71"/>
      <c r="AB300" s="71"/>
      <c r="AC300" s="71"/>
      <c r="AD300" s="71"/>
      <c r="AE300" s="71"/>
      <c r="AF300" s="71"/>
      <c r="AG300" s="71"/>
      <c r="AH300" s="71"/>
      <c r="AI300" s="71"/>
      <c r="AJ300" s="71"/>
      <c r="AK300" s="71"/>
      <c r="AL300" s="71"/>
      <c r="AM300" s="71"/>
    </row>
    <row r="301" spans="1:39" ht="16.5" customHeight="1">
      <c r="A301" s="55"/>
      <c r="B301" s="55"/>
      <c r="C301" s="55"/>
      <c r="D301" s="55"/>
      <c r="E301" s="55"/>
      <c r="F301" s="55"/>
      <c r="Z301" s="71"/>
      <c r="AA301" s="71"/>
      <c r="AB301" s="71"/>
      <c r="AC301" s="71"/>
      <c r="AD301" s="71"/>
      <c r="AE301" s="71"/>
      <c r="AF301" s="71"/>
      <c r="AG301" s="71"/>
      <c r="AH301" s="71"/>
      <c r="AI301" s="71"/>
      <c r="AJ301" s="71"/>
      <c r="AK301" s="71"/>
      <c r="AL301" s="71"/>
      <c r="AM301" s="71"/>
    </row>
    <row r="302" spans="1:39" ht="16.5" customHeight="1">
      <c r="A302" s="55"/>
      <c r="B302" s="55"/>
      <c r="C302" s="55"/>
      <c r="D302" s="55"/>
      <c r="E302" s="55"/>
      <c r="F302" s="55"/>
      <c r="Z302" s="71"/>
      <c r="AA302" s="71"/>
      <c r="AB302" s="71"/>
      <c r="AC302" s="71"/>
      <c r="AD302" s="71"/>
      <c r="AE302" s="71"/>
      <c r="AF302" s="71"/>
      <c r="AG302" s="71"/>
      <c r="AH302" s="71"/>
      <c r="AI302" s="71"/>
      <c r="AJ302" s="71"/>
      <c r="AK302" s="71"/>
      <c r="AL302" s="71"/>
      <c r="AM302" s="71"/>
    </row>
    <row r="303" spans="1:39" ht="16.5" customHeight="1">
      <c r="A303" s="43"/>
      <c r="B303" s="43"/>
      <c r="C303" s="43"/>
      <c r="D303" s="43"/>
      <c r="E303" s="43"/>
      <c r="F303" s="43"/>
      <c r="Z303" s="71"/>
      <c r="AA303" s="71"/>
      <c r="AB303" s="71"/>
      <c r="AC303" s="71"/>
      <c r="AD303" s="71"/>
      <c r="AE303" s="71"/>
      <c r="AF303" s="71"/>
      <c r="AG303" s="71"/>
      <c r="AH303" s="71"/>
      <c r="AI303" s="71"/>
      <c r="AJ303" s="71"/>
      <c r="AK303" s="71"/>
      <c r="AL303" s="71"/>
      <c r="AM303" s="71"/>
    </row>
    <row r="304" spans="1:39" ht="16.5" customHeight="1">
      <c r="A304" s="236" t="s">
        <v>153</v>
      </c>
      <c r="B304" s="226"/>
      <c r="C304" s="39">
        <f>D304+E304+F304</f>
        <v>353353</v>
      </c>
      <c r="D304" s="50">
        <f>ROUNDDOWN(SUMIF(N257:N283,M304,D257:D283),0)</f>
        <v>0</v>
      </c>
      <c r="E304" s="45">
        <f>ROUNDDOWN(SUMIF(N257:N283,M304,E257:E283),0)</f>
        <v>353353</v>
      </c>
      <c r="F304" s="39">
        <f>ROUNDDOWN(SUMIF(N257:N283,M304,F257:F283),0)</f>
        <v>0</v>
      </c>
      <c r="M304" s="66" t="s">
        <v>139</v>
      </c>
      <c r="Z304" s="71"/>
      <c r="AA304" s="71"/>
      <c r="AB304" s="71"/>
      <c r="AC304" s="71"/>
      <c r="AD304" s="71"/>
      <c r="AE304" s="71"/>
      <c r="AF304" s="71"/>
      <c r="AG304" s="71"/>
      <c r="AH304" s="71"/>
      <c r="AI304" s="71"/>
      <c r="AJ304" s="71"/>
      <c r="AK304" s="71"/>
      <c r="AL304" s="71"/>
      <c r="AM304" s="71"/>
    </row>
    <row r="305" spans="1:39" ht="16.5" customHeight="1">
      <c r="A305" s="53" t="s">
        <v>15</v>
      </c>
      <c r="B305" s="57" t="s">
        <v>15</v>
      </c>
      <c r="C305" s="238">
        <f>C354</f>
        <v>618368</v>
      </c>
      <c r="D305" s="238">
        <f>D354</f>
        <v>0</v>
      </c>
      <c r="E305" s="238">
        <f>E354</f>
        <v>618368</v>
      </c>
      <c r="F305" s="238">
        <f>F354</f>
        <v>0</v>
      </c>
      <c r="G305" s="65" t="str">
        <f>HYPERLINK("#G"&amp;ROW(G333),"_x0005_`BDCOD|D82859_x0007_`POSS|"&amp;ROW(G307)&amp;"_x0007_`POSE|"&amp;ROW(G333)&amp;"_x0007_`")</f>
        <v>_x0005_`BDCOD|D82859_x0007_`POSS|307_x0007_`POSE|333_x0007_`</v>
      </c>
      <c r="Z305" s="71"/>
      <c r="AA305" s="71"/>
      <c r="AB305" s="71"/>
      <c r="AC305" s="71"/>
      <c r="AD305" s="71"/>
      <c r="AE305" s="71"/>
      <c r="AF305" s="71"/>
      <c r="AG305" s="71"/>
      <c r="AH305" s="71"/>
      <c r="AI305" s="71"/>
      <c r="AJ305" s="71"/>
      <c r="AK305" s="71"/>
      <c r="AL305" s="71"/>
      <c r="AM305" s="71"/>
    </row>
    <row r="306" spans="1:39" ht="16.5" customHeight="1">
      <c r="A306" s="54"/>
      <c r="B306" s="57" t="s">
        <v>509</v>
      </c>
      <c r="C306" s="239"/>
      <c r="D306" s="239"/>
      <c r="E306" s="239"/>
      <c r="F306" s="239"/>
      <c r="M306" s="66" t="s">
        <v>510</v>
      </c>
      <c r="Z306" s="71"/>
      <c r="AA306" s="71"/>
      <c r="AB306" s="71"/>
      <c r="AC306" s="71"/>
      <c r="AD306" s="71"/>
      <c r="AE306" s="71"/>
      <c r="AF306" s="71"/>
      <c r="AG306" s="71"/>
      <c r="AH306" s="71"/>
      <c r="AI306" s="71"/>
      <c r="AJ306" s="71"/>
      <c r="AK306" s="71"/>
      <c r="AL306" s="71"/>
      <c r="AM306" s="71"/>
    </row>
    <row r="307" spans="1:39" ht="16.5" customHeight="1">
      <c r="A307" s="55"/>
      <c r="B307" s="55"/>
      <c r="C307" s="60"/>
      <c r="D307" s="60"/>
      <c r="E307" s="60"/>
      <c r="F307" s="60"/>
      <c r="G307" s="15" t="s">
        <v>134</v>
      </c>
      <c r="Z307" s="71"/>
      <c r="AA307" s="71"/>
      <c r="AB307" s="71"/>
      <c r="AC307" s="71"/>
      <c r="AD307" s="71"/>
      <c r="AE307" s="71"/>
      <c r="AF307" s="71"/>
      <c r="AG307" s="71"/>
      <c r="AH307" s="71"/>
      <c r="AI307" s="71"/>
      <c r="AJ307" s="71"/>
      <c r="AK307" s="71"/>
      <c r="AL307" s="71"/>
      <c r="AM307" s="71"/>
    </row>
    <row r="308" spans="1:39" ht="16.5" customHeight="1">
      <c r="A308" s="56"/>
      <c r="B308" s="58" t="s">
        <v>486</v>
      </c>
      <c r="C308" s="55"/>
      <c r="D308" s="55"/>
      <c r="E308" s="55"/>
      <c r="F308" s="55"/>
      <c r="G308" s="15" t="s">
        <v>487</v>
      </c>
      <c r="Z308" s="71"/>
      <c r="AA308" s="71"/>
      <c r="AB308" s="71"/>
      <c r="AC308" s="71"/>
      <c r="AD308" s="71"/>
      <c r="AE308" s="71"/>
      <c r="AF308" s="71"/>
      <c r="AG308" s="71"/>
      <c r="AH308" s="71"/>
      <c r="AI308" s="71"/>
      <c r="AJ308" s="71"/>
      <c r="AK308" s="71"/>
      <c r="AL308" s="71"/>
      <c r="AM308" s="71"/>
    </row>
    <row r="309" spans="1:39" ht="16.5" customHeight="1">
      <c r="A309" s="55"/>
      <c r="B309" s="55"/>
      <c r="C309" s="55"/>
      <c r="D309" s="55"/>
      <c r="E309" s="55"/>
      <c r="F309" s="55"/>
      <c r="G309" s="15" t="s">
        <v>134</v>
      </c>
      <c r="Z309" s="71"/>
      <c r="AA309" s="71"/>
      <c r="AB309" s="71"/>
      <c r="AC309" s="71"/>
      <c r="AD309" s="71"/>
      <c r="AE309" s="71"/>
      <c r="AF309" s="71"/>
      <c r="AG309" s="71"/>
      <c r="AH309" s="71"/>
      <c r="AI309" s="71"/>
      <c r="AJ309" s="71"/>
      <c r="AK309" s="71"/>
      <c r="AL309" s="71"/>
      <c r="AM309" s="71"/>
    </row>
    <row r="310" spans="1:39" ht="16.5" customHeight="1">
      <c r="A310" s="55"/>
      <c r="B310" s="55"/>
      <c r="C310" s="55"/>
      <c r="D310" s="55"/>
      <c r="E310" s="55"/>
      <c r="F310" s="55"/>
      <c r="G310" s="15" t="s">
        <v>134</v>
      </c>
      <c r="Z310" s="71"/>
      <c r="AA310" s="71"/>
      <c r="AB310" s="71"/>
      <c r="AC310" s="71"/>
      <c r="AD310" s="71"/>
      <c r="AE310" s="71"/>
      <c r="AF310" s="71"/>
      <c r="AG310" s="71"/>
      <c r="AH310" s="71"/>
      <c r="AI310" s="71"/>
      <c r="AJ310" s="71"/>
      <c r="AK310" s="71"/>
      <c r="AL310" s="71"/>
      <c r="AM310" s="71"/>
    </row>
    <row r="311" spans="1:39" ht="16.5" customHeight="1">
      <c r="A311" s="56"/>
      <c r="B311" s="58" t="s">
        <v>488</v>
      </c>
      <c r="C311" s="55"/>
      <c r="D311" s="55"/>
      <c r="E311" s="55"/>
      <c r="F311" s="55"/>
      <c r="G311" s="15" t="s">
        <v>489</v>
      </c>
      <c r="Z311" s="71"/>
      <c r="AA311" s="71"/>
      <c r="AB311" s="71"/>
      <c r="AC311" s="71"/>
      <c r="AD311" s="71"/>
      <c r="AE311" s="71"/>
      <c r="AF311" s="71"/>
      <c r="AG311" s="71"/>
      <c r="AH311" s="71"/>
      <c r="AI311" s="71"/>
      <c r="AJ311" s="71"/>
      <c r="AK311" s="71"/>
      <c r="AL311" s="71"/>
      <c r="AM311" s="71"/>
    </row>
    <row r="312" spans="1:39" ht="16.5" customHeight="1">
      <c r="A312" s="55"/>
      <c r="B312" s="55"/>
      <c r="C312" s="55"/>
      <c r="D312" s="55"/>
      <c r="E312" s="55"/>
      <c r="F312" s="55"/>
      <c r="G312" s="15" t="s">
        <v>134</v>
      </c>
      <c r="Z312" s="71"/>
      <c r="AA312" s="71"/>
      <c r="AB312" s="71"/>
      <c r="AC312" s="71"/>
      <c r="AD312" s="71"/>
      <c r="AE312" s="71"/>
      <c r="AF312" s="71"/>
      <c r="AG312" s="71"/>
      <c r="AH312" s="71"/>
      <c r="AI312" s="71"/>
      <c r="AJ312" s="71"/>
      <c r="AK312" s="71"/>
      <c r="AL312" s="71"/>
      <c r="AM312" s="71"/>
    </row>
    <row r="313" spans="1:39" ht="16.5" customHeight="1">
      <c r="A313" s="56"/>
      <c r="B313" s="58" t="s">
        <v>511</v>
      </c>
      <c r="C313" s="55"/>
      <c r="D313" s="55"/>
      <c r="E313" s="55"/>
      <c r="F313" s="55"/>
      <c r="G313" s="15" t="s">
        <v>512</v>
      </c>
      <c r="Z313" s="71"/>
      <c r="AA313" s="71"/>
      <c r="AB313" s="71"/>
      <c r="AC313" s="71"/>
      <c r="AD313" s="71"/>
      <c r="AE313" s="71"/>
      <c r="AF313" s="71"/>
      <c r="AG313" s="71"/>
      <c r="AH313" s="71"/>
      <c r="AI313" s="71"/>
      <c r="AJ313" s="71"/>
      <c r="AK313" s="71"/>
      <c r="AL313" s="71"/>
      <c r="AM313" s="71"/>
    </row>
    <row r="314" spans="1:39" ht="16.5" customHeight="1">
      <c r="A314" s="55"/>
      <c r="B314" s="55"/>
      <c r="C314" s="55"/>
      <c r="D314" s="55"/>
      <c r="E314" s="55"/>
      <c r="F314" s="55"/>
      <c r="G314" s="15" t="s">
        <v>134</v>
      </c>
      <c r="Z314" s="71"/>
      <c r="AA314" s="71"/>
      <c r="AB314" s="71"/>
      <c r="AC314" s="71"/>
      <c r="AD314" s="71"/>
      <c r="AE314" s="71"/>
      <c r="AF314" s="71"/>
      <c r="AG314" s="71"/>
      <c r="AH314" s="71"/>
      <c r="AI314" s="71"/>
      <c r="AJ314" s="71"/>
      <c r="AK314" s="71"/>
      <c r="AL314" s="71"/>
      <c r="AM314" s="71"/>
    </row>
    <row r="315" spans="1:39" ht="16.5" customHeight="1">
      <c r="A315" s="55"/>
      <c r="B315" s="55"/>
      <c r="C315" s="55"/>
      <c r="D315" s="55"/>
      <c r="E315" s="55"/>
      <c r="F315" s="55"/>
      <c r="G315" s="15" t="s">
        <v>134</v>
      </c>
      <c r="Z315" s="71"/>
      <c r="AA315" s="71"/>
      <c r="AB315" s="71"/>
      <c r="AC315" s="71"/>
      <c r="AD315" s="71"/>
      <c r="AE315" s="71"/>
      <c r="AF315" s="71"/>
      <c r="AG315" s="71"/>
      <c r="AH315" s="71"/>
      <c r="AI315" s="71"/>
      <c r="AJ315" s="71"/>
      <c r="AK315" s="71"/>
      <c r="AL315" s="71"/>
      <c r="AM315" s="71"/>
    </row>
    <row r="316" spans="1:39" ht="16.5" customHeight="1">
      <c r="A316" s="55"/>
      <c r="B316" s="55"/>
      <c r="C316" s="55"/>
      <c r="D316" s="55"/>
      <c r="E316" s="55"/>
      <c r="F316" s="55"/>
      <c r="G316" s="15" t="s">
        <v>134</v>
      </c>
      <c r="Z316" s="71"/>
      <c r="AA316" s="71"/>
      <c r="AB316" s="71"/>
      <c r="AC316" s="71"/>
      <c r="AD316" s="71"/>
      <c r="AE316" s="71"/>
      <c r="AF316" s="71"/>
      <c r="AG316" s="71"/>
      <c r="AH316" s="71"/>
      <c r="AI316" s="71"/>
      <c r="AJ316" s="71"/>
      <c r="AK316" s="71"/>
      <c r="AL316" s="71"/>
      <c r="AM316" s="71"/>
    </row>
    <row r="317" spans="1:39" ht="16.5" customHeight="1">
      <c r="A317" s="56"/>
      <c r="B317" s="58" t="s">
        <v>413</v>
      </c>
      <c r="C317" s="55"/>
      <c r="D317" s="55"/>
      <c r="E317" s="55"/>
      <c r="F317" s="55"/>
      <c r="G317" s="15" t="s">
        <v>414</v>
      </c>
      <c r="Z317" s="71"/>
      <c r="AA317" s="71"/>
      <c r="AB317" s="71"/>
      <c r="AC317" s="71"/>
      <c r="AD317" s="71"/>
      <c r="AE317" s="71"/>
      <c r="AF317" s="71"/>
      <c r="AG317" s="71"/>
      <c r="AH317" s="71"/>
      <c r="AI317" s="71"/>
      <c r="AJ317" s="71"/>
      <c r="AK317" s="71"/>
      <c r="AL317" s="71"/>
      <c r="AM317" s="71"/>
    </row>
    <row r="318" spans="1:39" ht="16.5" customHeight="1">
      <c r="A318" s="55"/>
      <c r="B318" s="55"/>
      <c r="C318" s="55"/>
      <c r="D318" s="55"/>
      <c r="E318" s="55"/>
      <c r="F318" s="55"/>
      <c r="G318" s="15" t="s">
        <v>134</v>
      </c>
      <c r="Z318" s="71"/>
      <c r="AA318" s="71"/>
      <c r="AB318" s="71"/>
      <c r="AC318" s="71"/>
      <c r="AD318" s="71"/>
      <c r="AE318" s="71"/>
      <c r="AF318" s="71"/>
      <c r="AG318" s="71"/>
      <c r="AH318" s="71"/>
      <c r="AI318" s="71"/>
      <c r="AJ318" s="71"/>
      <c r="AK318" s="71"/>
      <c r="AL318" s="71"/>
      <c r="AM318" s="71"/>
    </row>
    <row r="319" spans="1:39" ht="16.5" customHeight="1">
      <c r="A319" s="56"/>
      <c r="B319" s="58" t="str">
        <f>" L="&amp;Z319&amp;" m ,     V="&amp;AD319&amp;" m/hr ,  T="&amp;AH319&amp;" min "</f>
        <v xml:space="preserve"> L=259 m ,     V=2500 m/hr ,  T=450 min </v>
      </c>
      <c r="C319" s="55"/>
      <c r="D319" s="55"/>
      <c r="E319" s="55"/>
      <c r="F319" s="55"/>
      <c r="G319" s="15" t="s">
        <v>513</v>
      </c>
      <c r="Z319" s="72">
        <v>259</v>
      </c>
      <c r="AA319" s="66" t="s">
        <v>136</v>
      </c>
      <c r="AB319" s="73">
        <f>Z319</f>
        <v>259</v>
      </c>
      <c r="AC319" s="75" t="s">
        <v>163</v>
      </c>
      <c r="AD319" s="72">
        <v>2500</v>
      </c>
      <c r="AE319" s="66" t="s">
        <v>136</v>
      </c>
      <c r="AF319" s="73">
        <f>AD319</f>
        <v>2500</v>
      </c>
      <c r="AG319" s="75" t="s">
        <v>163</v>
      </c>
      <c r="AH319" s="72">
        <v>450</v>
      </c>
      <c r="AI319" s="66" t="s">
        <v>136</v>
      </c>
      <c r="AJ319" s="73">
        <f>AH319</f>
        <v>450</v>
      </c>
      <c r="AK319" s="71"/>
      <c r="AL319" s="71"/>
      <c r="AM319" s="71"/>
    </row>
    <row r="320" spans="1:39" ht="16.5" customHeight="1">
      <c r="A320" s="55"/>
      <c r="B320" s="55"/>
      <c r="C320" s="55"/>
      <c r="D320" s="55"/>
      <c r="E320" s="55"/>
      <c r="F320" s="55"/>
      <c r="G320" s="15" t="s">
        <v>134</v>
      </c>
      <c r="Z320" s="71"/>
      <c r="AA320" s="71"/>
      <c r="AB320" s="71"/>
      <c r="AC320" s="71"/>
      <c r="AD320" s="71"/>
      <c r="AE320" s="71"/>
      <c r="AF320" s="71"/>
      <c r="AG320" s="71"/>
      <c r="AH320" s="71"/>
      <c r="AI320" s="71"/>
      <c r="AJ320" s="71"/>
      <c r="AK320" s="71"/>
      <c r="AL320" s="71"/>
      <c r="AM320" s="71"/>
    </row>
    <row r="321" spans="1:39" ht="16.5" customHeight="1">
      <c r="A321" s="56"/>
      <c r="B321" s="58" t="str">
        <f>" t1="&amp;Z321&amp;" 분 ,  q="&amp;AD321&amp;" kg /"&amp;AF321&amp;" kg/㎥ = "&amp;AH321&amp;" ㎥ "</f>
        <v xml:space="preserve"> t1=1.5 분 ,  q=25 kg /1700 kg/㎥ = 0.01 ㎥ </v>
      </c>
      <c r="C321" s="55"/>
      <c r="D321" s="55"/>
      <c r="E321" s="55"/>
      <c r="F321" s="55"/>
      <c r="G321" s="15" t="s">
        <v>493</v>
      </c>
      <c r="Z321" s="74">
        <v>1.5</v>
      </c>
      <c r="AA321" s="66" t="s">
        <v>136</v>
      </c>
      <c r="AB321" s="73">
        <f>Z321</f>
        <v>1.5</v>
      </c>
      <c r="AC321" s="75" t="s">
        <v>163</v>
      </c>
      <c r="AD321" s="72">
        <v>25</v>
      </c>
      <c r="AE321" s="66" t="s">
        <v>137</v>
      </c>
      <c r="AF321" s="72">
        <v>1700</v>
      </c>
      <c r="AG321" s="66" t="s">
        <v>136</v>
      </c>
      <c r="AH321" s="73" t="str">
        <f>TEXT(ROUND(AD321/AF321,2),"#,0.00")</f>
        <v>0.01</v>
      </c>
      <c r="AI321" s="71"/>
      <c r="AJ321" s="71"/>
      <c r="AK321" s="71"/>
      <c r="AL321" s="71"/>
      <c r="AM321" s="71"/>
    </row>
    <row r="322" spans="1:39" ht="16.5" customHeight="1">
      <c r="A322" s="55"/>
      <c r="B322" s="55"/>
      <c r="C322" s="55"/>
      <c r="D322" s="55"/>
      <c r="E322" s="55"/>
      <c r="F322" s="55"/>
      <c r="G322" s="15" t="s">
        <v>134</v>
      </c>
      <c r="Z322" s="71"/>
      <c r="AA322" s="71"/>
      <c r="AB322" s="71"/>
      <c r="AC322" s="71"/>
      <c r="AD322" s="71"/>
      <c r="AE322" s="71"/>
      <c r="AF322" s="71"/>
      <c r="AG322" s="71"/>
      <c r="AH322" s="71"/>
      <c r="AI322" s="71"/>
      <c r="AJ322" s="71"/>
      <c r="AK322" s="71"/>
      <c r="AL322" s="71"/>
      <c r="AM322" s="71"/>
    </row>
    <row r="323" spans="1:39" ht="16.5" customHeight="1">
      <c r="A323" s="56"/>
      <c r="B323" s="58" t="str">
        <f>" N=V*T/(("&amp;AD323&amp;"*L)+(V*t1))= "&amp;AM323&amp;" 회 "</f>
        <v xml:space="preserve"> N=V*T/((120*L)+(V*t1))= 32.30 회 </v>
      </c>
      <c r="C323" s="55"/>
      <c r="D323" s="55"/>
      <c r="E323" s="55"/>
      <c r="F323" s="55"/>
      <c r="G323" s="15" t="s">
        <v>494</v>
      </c>
      <c r="Z323" s="73">
        <f>AF319</f>
        <v>2500</v>
      </c>
      <c r="AA323" s="66" t="s">
        <v>147</v>
      </c>
      <c r="AB323" s="73">
        <f>AJ319</f>
        <v>450</v>
      </c>
      <c r="AC323" s="66" t="s">
        <v>495</v>
      </c>
      <c r="AD323" s="72">
        <v>120</v>
      </c>
      <c r="AE323" s="66" t="s">
        <v>147</v>
      </c>
      <c r="AF323" s="73">
        <f>AB319</f>
        <v>259</v>
      </c>
      <c r="AG323" s="66" t="s">
        <v>496</v>
      </c>
      <c r="AH323" s="73">
        <f>AF319</f>
        <v>2500</v>
      </c>
      <c r="AI323" s="66" t="s">
        <v>147</v>
      </c>
      <c r="AJ323" s="73">
        <f>AB321</f>
        <v>1.5</v>
      </c>
      <c r="AK323" s="66" t="s">
        <v>497</v>
      </c>
      <c r="AL323" s="66" t="s">
        <v>136</v>
      </c>
      <c r="AM323" s="73" t="str">
        <f>TEXT(ROUND(AF319*AJ319/((AD323*AB319)+(AF319*AB321)),2),"#,0.00")</f>
        <v>32.30</v>
      </c>
    </row>
    <row r="324" spans="1:39" ht="16.5" customHeight="1">
      <c r="A324" s="55"/>
      <c r="B324" s="55"/>
      <c r="C324" s="55"/>
      <c r="D324" s="55"/>
      <c r="E324" s="55"/>
      <c r="F324" s="55"/>
      <c r="G324" s="15" t="s">
        <v>134</v>
      </c>
      <c r="Z324" s="71"/>
      <c r="AA324" s="71"/>
      <c r="AB324" s="71"/>
      <c r="AC324" s="71"/>
      <c r="AD324" s="71"/>
      <c r="AE324" s="71"/>
      <c r="AF324" s="71"/>
      <c r="AG324" s="71"/>
      <c r="AH324" s="71"/>
      <c r="AI324" s="71"/>
      <c r="AJ324" s="71"/>
      <c r="AK324" s="71"/>
      <c r="AL324" s="71"/>
      <c r="AM324" s="71"/>
    </row>
    <row r="325" spans="1:39" ht="16.5" customHeight="1">
      <c r="A325" s="56"/>
      <c r="B325" s="58" t="str">
        <f>" Q= N*q= "&amp;AD325&amp;" ㎥/일 "</f>
        <v xml:space="preserve"> Q= N*q= 0.32 ㎥/일 </v>
      </c>
      <c r="C325" s="55"/>
      <c r="D325" s="55"/>
      <c r="E325" s="55"/>
      <c r="F325" s="55"/>
      <c r="G325" s="15" t="s">
        <v>415</v>
      </c>
      <c r="Z325" s="73" t="str">
        <f>AM323</f>
        <v>32.30</v>
      </c>
      <c r="AA325" s="66" t="s">
        <v>147</v>
      </c>
      <c r="AB325" s="73" t="str">
        <f>AH321</f>
        <v>0.01</v>
      </c>
      <c r="AC325" s="66" t="s">
        <v>136</v>
      </c>
      <c r="AD325" s="73" t="str">
        <f>TEXT(ROUND(AM323*AH321,2),"#,0.00")</f>
        <v>0.32</v>
      </c>
      <c r="AE325" s="71"/>
      <c r="AF325" s="71"/>
      <c r="AG325" s="71"/>
      <c r="AH325" s="71"/>
      <c r="AI325" s="71"/>
      <c r="AJ325" s="71"/>
      <c r="AK325" s="71"/>
      <c r="AL325" s="71"/>
      <c r="AM325" s="71"/>
    </row>
    <row r="326" spans="1:39" ht="16.5" customHeight="1">
      <c r="A326" s="55"/>
      <c r="B326" s="55"/>
      <c r="C326" s="55"/>
      <c r="D326" s="55"/>
      <c r="E326" s="55"/>
      <c r="F326" s="55"/>
      <c r="G326" s="15" t="s">
        <v>134</v>
      </c>
      <c r="Z326" s="71"/>
      <c r="AA326" s="71"/>
      <c r="AB326" s="71"/>
      <c r="AC326" s="71"/>
      <c r="AD326" s="71"/>
      <c r="AE326" s="71"/>
      <c r="AF326" s="71"/>
      <c r="AG326" s="71"/>
      <c r="AH326" s="71"/>
      <c r="AI326" s="71"/>
      <c r="AJ326" s="71"/>
      <c r="AK326" s="71"/>
      <c r="AL326" s="71"/>
      <c r="AM326" s="71"/>
    </row>
    <row r="327" spans="1:39" ht="16.5" customHeight="1">
      <c r="A327" s="56" t="s">
        <v>141</v>
      </c>
      <c r="B327" s="59" t="str">
        <f>" 보통인부: "&amp;Z327&amp;" 인  * "&amp;TEXT(I327,"#,##0"&amp;IF(I327&lt;&gt;INT(I327),".###",""))&amp;" / Q = "&amp;TEXT(C327,"#,##0.0")&amp;""</f>
        <v xml:space="preserve"> 보통인부: 1 인  * 197,878 / Q = 618,368.7</v>
      </c>
      <c r="C327" s="61">
        <f>D327+E327+F327</f>
        <v>618368.69999999995</v>
      </c>
      <c r="D327" s="61">
        <f>IF(H327=0,0,ROUNDDOWN(J327*H327,1))</f>
        <v>0</v>
      </c>
      <c r="E327" s="61">
        <f>IF(H327=0,0,ROUNDDOWN(K327*H327,1))</f>
        <v>618368.69999999995</v>
      </c>
      <c r="F327" s="61">
        <f>IF(H327=0,0,ROUNDDOWN(L327*H327,1))</f>
        <v>0</v>
      </c>
      <c r="G327" s="15" t="s">
        <v>498</v>
      </c>
      <c r="H327" s="67">
        <f>ROUNDUP(AD327,14-LEN(ABS(INT(AD327))))</f>
        <v>3.125</v>
      </c>
      <c r="I327" s="68">
        <f>J327+K327+L327</f>
        <v>197878</v>
      </c>
      <c r="K327" s="69">
        <f>노무비목록표!E4</f>
        <v>197878</v>
      </c>
      <c r="M327" s="66" t="s">
        <v>142</v>
      </c>
      <c r="N327" s="66" t="s">
        <v>145</v>
      </c>
      <c r="X327" s="70" t="str">
        <f>노무비목록표!B4&amp;" / "&amp;노무비목록표!C4</f>
        <v xml:space="preserve">보통인부 / </v>
      </c>
      <c r="Y327" s="2" t="str">
        <f ca="1">HYPERLINK("#"&amp;노무비목록표!G2&amp;"!A"&amp;ROW(노무비목록표!A4),"L00001 →")</f>
        <v>L00001 →</v>
      </c>
      <c r="Z327" s="72">
        <v>1</v>
      </c>
      <c r="AA327" s="66" t="s">
        <v>140</v>
      </c>
      <c r="AB327" s="73" t="str">
        <f>AD325</f>
        <v>0.32</v>
      </c>
      <c r="AC327" s="66" t="s">
        <v>136</v>
      </c>
      <c r="AD327" s="73">
        <f>Z327*1/AD325</f>
        <v>3.125</v>
      </c>
      <c r="AE327" s="71"/>
      <c r="AF327" s="71"/>
      <c r="AG327" s="71"/>
      <c r="AH327" s="71"/>
      <c r="AI327" s="71"/>
      <c r="AJ327" s="71"/>
      <c r="AK327" s="71"/>
      <c r="AL327" s="71"/>
      <c r="AM327" s="71"/>
    </row>
    <row r="328" spans="1:39" ht="16.5" customHeight="1">
      <c r="A328" s="55"/>
      <c r="B328" s="55"/>
      <c r="C328" s="55"/>
      <c r="D328" s="55"/>
      <c r="E328" s="55"/>
      <c r="F328" s="55"/>
      <c r="G328" s="15" t="s">
        <v>134</v>
      </c>
      <c r="Z328" s="71"/>
      <c r="AA328" s="71"/>
      <c r="AB328" s="71"/>
      <c r="AC328" s="71"/>
      <c r="AD328" s="71"/>
      <c r="AE328" s="71"/>
      <c r="AF328" s="71"/>
      <c r="AG328" s="71"/>
      <c r="AH328" s="71"/>
      <c r="AI328" s="71"/>
      <c r="AJ328" s="71"/>
      <c r="AK328" s="71"/>
      <c r="AL328" s="71"/>
      <c r="AM328" s="71"/>
    </row>
    <row r="329" spans="1:39" ht="16.5" customHeight="1">
      <c r="A329" s="56"/>
      <c r="B329" s="58" t="s">
        <v>144</v>
      </c>
      <c r="C329" s="62">
        <f>D329+E329+F329</f>
        <v>618368.69999999995</v>
      </c>
      <c r="D329" s="62">
        <f>SUMIF(N307:N328,M329,D307:D328)</f>
        <v>0</v>
      </c>
      <c r="E329" s="62">
        <f>SUMIF(N307:N328,M329,E307:E328)</f>
        <v>618368.69999999995</v>
      </c>
      <c r="F329" s="62">
        <f>SUMIF(N307:N328,M329,F307:F328)</f>
        <v>0</v>
      </c>
      <c r="G329" s="15" t="s">
        <v>143</v>
      </c>
      <c r="M329" s="66" t="s">
        <v>145</v>
      </c>
      <c r="N329" s="66" t="s">
        <v>152</v>
      </c>
      <c r="Z329" s="71"/>
      <c r="AA329" s="71"/>
      <c r="AB329" s="71"/>
      <c r="AC329" s="71"/>
      <c r="AD329" s="71"/>
      <c r="AE329" s="71"/>
      <c r="AF329" s="71"/>
      <c r="AG329" s="71"/>
      <c r="AH329" s="71"/>
      <c r="AI329" s="71"/>
      <c r="AJ329" s="71"/>
      <c r="AK329" s="71"/>
      <c r="AL329" s="71"/>
      <c r="AM329" s="71"/>
    </row>
    <row r="330" spans="1:39" ht="16.5" customHeight="1">
      <c r="A330" s="55"/>
      <c r="B330" s="55"/>
      <c r="C330" s="60"/>
      <c r="D330" s="60"/>
      <c r="E330" s="60"/>
      <c r="F330" s="60"/>
      <c r="G330" s="15" t="s">
        <v>134</v>
      </c>
      <c r="Z330" s="71"/>
      <c r="AA330" s="71"/>
      <c r="AB330" s="71"/>
      <c r="AC330" s="71"/>
      <c r="AD330" s="71"/>
      <c r="AE330" s="71"/>
      <c r="AF330" s="71"/>
      <c r="AG330" s="71"/>
      <c r="AH330" s="71"/>
      <c r="AI330" s="71"/>
      <c r="AJ330" s="71"/>
      <c r="AK330" s="71"/>
      <c r="AL330" s="71"/>
      <c r="AM330" s="71"/>
    </row>
    <row r="331" spans="1:39" ht="16.5" customHeight="1">
      <c r="A331" s="55"/>
      <c r="B331" s="55"/>
      <c r="C331" s="55"/>
      <c r="D331" s="55"/>
      <c r="E331" s="55"/>
      <c r="F331" s="55"/>
      <c r="G331" s="15" t="s">
        <v>134</v>
      </c>
      <c r="Z331" s="71"/>
      <c r="AA331" s="71"/>
      <c r="AB331" s="71"/>
      <c r="AC331" s="71"/>
      <c r="AD331" s="71"/>
      <c r="AE331" s="71"/>
      <c r="AF331" s="71"/>
      <c r="AG331" s="71"/>
      <c r="AH331" s="71"/>
      <c r="AI331" s="71"/>
      <c r="AJ331" s="71"/>
      <c r="AK331" s="71"/>
      <c r="AL331" s="71"/>
      <c r="AM331" s="71"/>
    </row>
    <row r="332" spans="1:39" ht="16.5" customHeight="1">
      <c r="A332" s="55"/>
      <c r="B332" s="55"/>
      <c r="C332" s="55"/>
      <c r="D332" s="55"/>
      <c r="E332" s="55"/>
      <c r="F332" s="55"/>
      <c r="G332" s="15" t="s">
        <v>134</v>
      </c>
      <c r="Z332" s="71"/>
      <c r="AA332" s="71"/>
      <c r="AB332" s="71"/>
      <c r="AC332" s="71"/>
      <c r="AD332" s="71"/>
      <c r="AE332" s="71"/>
      <c r="AF332" s="71"/>
      <c r="AG332" s="71"/>
      <c r="AH332" s="71"/>
      <c r="AI332" s="71"/>
      <c r="AJ332" s="71"/>
      <c r="AK332" s="71"/>
      <c r="AL332" s="71"/>
      <c r="AM332" s="71"/>
    </row>
    <row r="333" spans="1:39" ht="16.5" customHeight="1">
      <c r="A333" s="56"/>
      <c r="B333" s="58" t="s">
        <v>151</v>
      </c>
      <c r="C333" s="62">
        <f>D333+E333+F333</f>
        <v>618368.69999999995</v>
      </c>
      <c r="D333" s="62">
        <f>SUMIF(N307:N332,M333,D307:D332)</f>
        <v>0</v>
      </c>
      <c r="E333" s="62">
        <f>SUMIF(N307:N332,M333,E307:E332)</f>
        <v>618368.69999999995</v>
      </c>
      <c r="F333" s="62">
        <f>SUMIF(N307:N332,M333,F307:F332)</f>
        <v>0</v>
      </c>
      <c r="G333" s="15" t="s">
        <v>150</v>
      </c>
      <c r="M333" s="66" t="s">
        <v>152</v>
      </c>
      <c r="N333" s="66" t="s">
        <v>139</v>
      </c>
      <c r="Z333" s="71"/>
      <c r="AA333" s="71"/>
      <c r="AB333" s="71"/>
      <c r="AC333" s="71"/>
      <c r="AD333" s="71"/>
      <c r="AE333" s="71"/>
      <c r="AF333" s="71"/>
      <c r="AG333" s="71"/>
      <c r="AH333" s="71"/>
      <c r="AI333" s="71"/>
      <c r="AJ333" s="71"/>
      <c r="AK333" s="71"/>
      <c r="AL333" s="71"/>
      <c r="AM333" s="71"/>
    </row>
    <row r="334" spans="1:39" ht="16.5" customHeight="1">
      <c r="A334" s="55"/>
      <c r="B334" s="55"/>
      <c r="C334" s="60"/>
      <c r="D334" s="60"/>
      <c r="E334" s="60"/>
      <c r="F334" s="60"/>
      <c r="Z334" s="71"/>
      <c r="AA334" s="71"/>
      <c r="AB334" s="71"/>
      <c r="AC334" s="71"/>
      <c r="AD334" s="71"/>
      <c r="AE334" s="71"/>
      <c r="AF334" s="71"/>
      <c r="AG334" s="71"/>
      <c r="AH334" s="71"/>
      <c r="AI334" s="71"/>
      <c r="AJ334" s="71"/>
      <c r="AK334" s="71"/>
      <c r="AL334" s="71"/>
      <c r="AM334" s="71"/>
    </row>
    <row r="335" spans="1:39" ht="16.5" customHeight="1">
      <c r="A335" s="55"/>
      <c r="B335" s="55"/>
      <c r="C335" s="55"/>
      <c r="D335" s="55"/>
      <c r="E335" s="55"/>
      <c r="F335" s="55"/>
      <c r="Z335" s="71"/>
      <c r="AA335" s="71"/>
      <c r="AB335" s="71"/>
      <c r="AC335" s="71"/>
      <c r="AD335" s="71"/>
      <c r="AE335" s="71"/>
      <c r="AF335" s="71"/>
      <c r="AG335" s="71"/>
      <c r="AH335" s="71"/>
      <c r="AI335" s="71"/>
      <c r="AJ335" s="71"/>
      <c r="AK335" s="71"/>
      <c r="AL335" s="71"/>
      <c r="AM335" s="71"/>
    </row>
    <row r="336" spans="1:39" ht="16.5" customHeight="1">
      <c r="A336" s="55"/>
      <c r="B336" s="55"/>
      <c r="C336" s="55"/>
      <c r="D336" s="55"/>
      <c r="E336" s="55"/>
      <c r="F336" s="55"/>
      <c r="Z336" s="71"/>
      <c r="AA336" s="71"/>
      <c r="AB336" s="71"/>
      <c r="AC336" s="71"/>
      <c r="AD336" s="71"/>
      <c r="AE336" s="71"/>
      <c r="AF336" s="71"/>
      <c r="AG336" s="71"/>
      <c r="AH336" s="71"/>
      <c r="AI336" s="71"/>
      <c r="AJ336" s="71"/>
      <c r="AK336" s="71"/>
      <c r="AL336" s="71"/>
      <c r="AM336" s="71"/>
    </row>
    <row r="337" spans="1:39" ht="16.5" customHeight="1">
      <c r="A337" s="55"/>
      <c r="B337" s="55"/>
      <c r="C337" s="55"/>
      <c r="D337" s="55"/>
      <c r="E337" s="55"/>
      <c r="F337" s="55"/>
      <c r="Z337" s="71"/>
      <c r="AA337" s="71"/>
      <c r="AB337" s="71"/>
      <c r="AC337" s="71"/>
      <c r="AD337" s="71"/>
      <c r="AE337" s="71"/>
      <c r="AF337" s="71"/>
      <c r="AG337" s="71"/>
      <c r="AH337" s="71"/>
      <c r="AI337" s="71"/>
      <c r="AJ337" s="71"/>
      <c r="AK337" s="71"/>
      <c r="AL337" s="71"/>
      <c r="AM337" s="71"/>
    </row>
    <row r="338" spans="1:39" ht="16.5" customHeight="1">
      <c r="A338" s="55"/>
      <c r="B338" s="55"/>
      <c r="C338" s="55"/>
      <c r="D338" s="55"/>
      <c r="E338" s="55"/>
      <c r="F338" s="55"/>
      <c r="Z338" s="71"/>
      <c r="AA338" s="71"/>
      <c r="AB338" s="71"/>
      <c r="AC338" s="71"/>
      <c r="AD338" s="71"/>
      <c r="AE338" s="71"/>
      <c r="AF338" s="71"/>
      <c r="AG338" s="71"/>
      <c r="AH338" s="71"/>
      <c r="AI338" s="71"/>
      <c r="AJ338" s="71"/>
      <c r="AK338" s="71"/>
      <c r="AL338" s="71"/>
      <c r="AM338" s="71"/>
    </row>
    <row r="339" spans="1:39" ht="16.5" customHeight="1">
      <c r="A339" s="55"/>
      <c r="B339" s="55"/>
      <c r="C339" s="55"/>
      <c r="D339" s="55"/>
      <c r="E339" s="55"/>
      <c r="F339" s="55"/>
      <c r="Z339" s="71"/>
      <c r="AA339" s="71"/>
      <c r="AB339" s="71"/>
      <c r="AC339" s="71"/>
      <c r="AD339" s="71"/>
      <c r="AE339" s="71"/>
      <c r="AF339" s="71"/>
      <c r="AG339" s="71"/>
      <c r="AH339" s="71"/>
      <c r="AI339" s="71"/>
      <c r="AJ339" s="71"/>
      <c r="AK339" s="71"/>
      <c r="AL339" s="71"/>
      <c r="AM339" s="71"/>
    </row>
    <row r="340" spans="1:39" ht="16.5" customHeight="1">
      <c r="A340" s="55"/>
      <c r="B340" s="55"/>
      <c r="C340" s="55"/>
      <c r="D340" s="55"/>
      <c r="E340" s="55"/>
      <c r="F340" s="55"/>
      <c r="Z340" s="71"/>
      <c r="AA340" s="71"/>
      <c r="AB340" s="71"/>
      <c r="AC340" s="71"/>
      <c r="AD340" s="71"/>
      <c r="AE340" s="71"/>
      <c r="AF340" s="71"/>
      <c r="AG340" s="71"/>
      <c r="AH340" s="71"/>
      <c r="AI340" s="71"/>
      <c r="AJ340" s="71"/>
      <c r="AK340" s="71"/>
      <c r="AL340" s="71"/>
      <c r="AM340" s="71"/>
    </row>
    <row r="341" spans="1:39" ht="16.5" customHeight="1">
      <c r="A341" s="55"/>
      <c r="B341" s="55"/>
      <c r="C341" s="55"/>
      <c r="D341" s="55"/>
      <c r="E341" s="55"/>
      <c r="F341" s="55"/>
      <c r="Z341" s="71"/>
      <c r="AA341" s="71"/>
      <c r="AB341" s="71"/>
      <c r="AC341" s="71"/>
      <c r="AD341" s="71"/>
      <c r="AE341" s="71"/>
      <c r="AF341" s="71"/>
      <c r="AG341" s="71"/>
      <c r="AH341" s="71"/>
      <c r="AI341" s="71"/>
      <c r="AJ341" s="71"/>
      <c r="AK341" s="71"/>
      <c r="AL341" s="71"/>
      <c r="AM341" s="71"/>
    </row>
    <row r="342" spans="1:39" ht="16.5" customHeight="1">
      <c r="A342" s="55"/>
      <c r="B342" s="55"/>
      <c r="C342" s="55"/>
      <c r="D342" s="55"/>
      <c r="E342" s="55"/>
      <c r="F342" s="55"/>
      <c r="Z342" s="71"/>
      <c r="AA342" s="71"/>
      <c r="AB342" s="71"/>
      <c r="AC342" s="71"/>
      <c r="AD342" s="71"/>
      <c r="AE342" s="71"/>
      <c r="AF342" s="71"/>
      <c r="AG342" s="71"/>
      <c r="AH342" s="71"/>
      <c r="AI342" s="71"/>
      <c r="AJ342" s="71"/>
      <c r="AK342" s="71"/>
      <c r="AL342" s="71"/>
      <c r="AM342" s="71"/>
    </row>
    <row r="343" spans="1:39" ht="16.5" customHeight="1">
      <c r="A343" s="55"/>
      <c r="B343" s="55"/>
      <c r="C343" s="55"/>
      <c r="D343" s="55"/>
      <c r="E343" s="55"/>
      <c r="F343" s="55"/>
      <c r="Z343" s="71"/>
      <c r="AA343" s="71"/>
      <c r="AB343" s="71"/>
      <c r="AC343" s="71"/>
      <c r="AD343" s="71"/>
      <c r="AE343" s="71"/>
      <c r="AF343" s="71"/>
      <c r="AG343" s="71"/>
      <c r="AH343" s="71"/>
      <c r="AI343" s="71"/>
      <c r="AJ343" s="71"/>
      <c r="AK343" s="71"/>
      <c r="AL343" s="71"/>
      <c r="AM343" s="71"/>
    </row>
    <row r="344" spans="1:39" ht="16.5" customHeight="1">
      <c r="A344" s="55"/>
      <c r="B344" s="55"/>
      <c r="C344" s="55"/>
      <c r="D344" s="55"/>
      <c r="E344" s="55"/>
      <c r="F344" s="55"/>
      <c r="Z344" s="71"/>
      <c r="AA344" s="71"/>
      <c r="AB344" s="71"/>
      <c r="AC344" s="71"/>
      <c r="AD344" s="71"/>
      <c r="AE344" s="71"/>
      <c r="AF344" s="71"/>
      <c r="AG344" s="71"/>
      <c r="AH344" s="71"/>
      <c r="AI344" s="71"/>
      <c r="AJ344" s="71"/>
      <c r="AK344" s="71"/>
      <c r="AL344" s="71"/>
      <c r="AM344" s="71"/>
    </row>
    <row r="345" spans="1:39" ht="16.5" customHeight="1">
      <c r="A345" s="55"/>
      <c r="B345" s="55"/>
      <c r="C345" s="55"/>
      <c r="D345" s="55"/>
      <c r="E345" s="55"/>
      <c r="F345" s="55"/>
      <c r="Z345" s="71"/>
      <c r="AA345" s="71"/>
      <c r="AB345" s="71"/>
      <c r="AC345" s="71"/>
      <c r="AD345" s="71"/>
      <c r="AE345" s="71"/>
      <c r="AF345" s="71"/>
      <c r="AG345" s="71"/>
      <c r="AH345" s="71"/>
      <c r="AI345" s="71"/>
      <c r="AJ345" s="71"/>
      <c r="AK345" s="71"/>
      <c r="AL345" s="71"/>
      <c r="AM345" s="71"/>
    </row>
    <row r="346" spans="1:39" ht="16.5" customHeight="1">
      <c r="A346" s="55"/>
      <c r="B346" s="55"/>
      <c r="C346" s="55"/>
      <c r="D346" s="55"/>
      <c r="E346" s="55"/>
      <c r="F346" s="55"/>
      <c r="Z346" s="71"/>
      <c r="AA346" s="71"/>
      <c r="AB346" s="71"/>
      <c r="AC346" s="71"/>
      <c r="AD346" s="71"/>
      <c r="AE346" s="71"/>
      <c r="AF346" s="71"/>
      <c r="AG346" s="71"/>
      <c r="AH346" s="71"/>
      <c r="AI346" s="71"/>
      <c r="AJ346" s="71"/>
      <c r="AK346" s="71"/>
      <c r="AL346" s="71"/>
      <c r="AM346" s="71"/>
    </row>
    <row r="347" spans="1:39" ht="16.5" customHeight="1">
      <c r="A347" s="55"/>
      <c r="B347" s="55"/>
      <c r="C347" s="55"/>
      <c r="D347" s="55"/>
      <c r="E347" s="55"/>
      <c r="F347" s="55"/>
      <c r="Z347" s="71"/>
      <c r="AA347" s="71"/>
      <c r="AB347" s="71"/>
      <c r="AC347" s="71"/>
      <c r="AD347" s="71"/>
      <c r="AE347" s="71"/>
      <c r="AF347" s="71"/>
      <c r="AG347" s="71"/>
      <c r="AH347" s="71"/>
      <c r="AI347" s="71"/>
      <c r="AJ347" s="71"/>
      <c r="AK347" s="71"/>
      <c r="AL347" s="71"/>
      <c r="AM347" s="71"/>
    </row>
    <row r="348" spans="1:39" ht="16.5" customHeight="1">
      <c r="A348" s="55"/>
      <c r="B348" s="55"/>
      <c r="C348" s="55"/>
      <c r="D348" s="55"/>
      <c r="E348" s="55"/>
      <c r="F348" s="55"/>
      <c r="Z348" s="71"/>
      <c r="AA348" s="71"/>
      <c r="AB348" s="71"/>
      <c r="AC348" s="71"/>
      <c r="AD348" s="71"/>
      <c r="AE348" s="71"/>
      <c r="AF348" s="71"/>
      <c r="AG348" s="71"/>
      <c r="AH348" s="71"/>
      <c r="AI348" s="71"/>
      <c r="AJ348" s="71"/>
      <c r="AK348" s="71"/>
      <c r="AL348" s="71"/>
      <c r="AM348" s="71"/>
    </row>
    <row r="349" spans="1:39" ht="16.5" customHeight="1">
      <c r="A349" s="55"/>
      <c r="B349" s="55"/>
      <c r="C349" s="55"/>
      <c r="D349" s="55"/>
      <c r="E349" s="55"/>
      <c r="F349" s="55"/>
      <c r="Z349" s="71"/>
      <c r="AA349" s="71"/>
      <c r="AB349" s="71"/>
      <c r="AC349" s="71"/>
      <c r="AD349" s="71"/>
      <c r="AE349" s="71"/>
      <c r="AF349" s="71"/>
      <c r="AG349" s="71"/>
      <c r="AH349" s="71"/>
      <c r="AI349" s="71"/>
      <c r="AJ349" s="71"/>
      <c r="AK349" s="71"/>
      <c r="AL349" s="71"/>
      <c r="AM349" s="71"/>
    </row>
    <row r="350" spans="1:39" ht="16.5" customHeight="1">
      <c r="A350" s="55"/>
      <c r="B350" s="55"/>
      <c r="C350" s="55"/>
      <c r="D350" s="55"/>
      <c r="E350" s="55"/>
      <c r="F350" s="55"/>
      <c r="Z350" s="71"/>
      <c r="AA350" s="71"/>
      <c r="AB350" s="71"/>
      <c r="AC350" s="71"/>
      <c r="AD350" s="71"/>
      <c r="AE350" s="71"/>
      <c r="AF350" s="71"/>
      <c r="AG350" s="71"/>
      <c r="AH350" s="71"/>
      <c r="AI350" s="71"/>
      <c r="AJ350" s="71"/>
      <c r="AK350" s="71"/>
      <c r="AL350" s="71"/>
      <c r="AM350" s="71"/>
    </row>
    <row r="351" spans="1:39" ht="16.5" customHeight="1">
      <c r="A351" s="55"/>
      <c r="B351" s="55"/>
      <c r="C351" s="55"/>
      <c r="D351" s="55"/>
      <c r="E351" s="55"/>
      <c r="F351" s="55"/>
      <c r="Z351" s="71"/>
      <c r="AA351" s="71"/>
      <c r="AB351" s="71"/>
      <c r="AC351" s="71"/>
      <c r="AD351" s="71"/>
      <c r="AE351" s="71"/>
      <c r="AF351" s="71"/>
      <c r="AG351" s="71"/>
      <c r="AH351" s="71"/>
      <c r="AI351" s="71"/>
      <c r="AJ351" s="71"/>
      <c r="AK351" s="71"/>
      <c r="AL351" s="71"/>
      <c r="AM351" s="71"/>
    </row>
    <row r="352" spans="1:39" ht="16.5" customHeight="1">
      <c r="A352" s="55"/>
      <c r="B352" s="55"/>
      <c r="C352" s="55"/>
      <c r="D352" s="55"/>
      <c r="E352" s="55"/>
      <c r="F352" s="55"/>
      <c r="Z352" s="71"/>
      <c r="AA352" s="71"/>
      <c r="AB352" s="71"/>
      <c r="AC352" s="71"/>
      <c r="AD352" s="71"/>
      <c r="AE352" s="71"/>
      <c r="AF352" s="71"/>
      <c r="AG352" s="71"/>
      <c r="AH352" s="71"/>
      <c r="AI352" s="71"/>
      <c r="AJ352" s="71"/>
      <c r="AK352" s="71"/>
      <c r="AL352" s="71"/>
      <c r="AM352" s="71"/>
    </row>
    <row r="353" spans="1:39" ht="16.5" customHeight="1">
      <c r="A353" s="43"/>
      <c r="B353" s="43"/>
      <c r="C353" s="43"/>
      <c r="D353" s="43"/>
      <c r="E353" s="43"/>
      <c r="F353" s="43"/>
      <c r="Z353" s="71"/>
      <c r="AA353" s="71"/>
      <c r="AB353" s="71"/>
      <c r="AC353" s="71"/>
      <c r="AD353" s="71"/>
      <c r="AE353" s="71"/>
      <c r="AF353" s="71"/>
      <c r="AG353" s="71"/>
      <c r="AH353" s="71"/>
      <c r="AI353" s="71"/>
      <c r="AJ353" s="71"/>
      <c r="AK353" s="71"/>
      <c r="AL353" s="71"/>
      <c r="AM353" s="71"/>
    </row>
    <row r="354" spans="1:39" ht="16.5" customHeight="1">
      <c r="A354" s="236" t="s">
        <v>153</v>
      </c>
      <c r="B354" s="226"/>
      <c r="C354" s="39">
        <f>D354+E354+F354</f>
        <v>618368</v>
      </c>
      <c r="D354" s="50">
        <f>ROUNDDOWN(SUMIF(N307:N333,M354,D307:D333),0)</f>
        <v>0</v>
      </c>
      <c r="E354" s="45">
        <f>ROUNDDOWN(SUMIF(N307:N333,M354,E307:E333),0)</f>
        <v>618368</v>
      </c>
      <c r="F354" s="39">
        <f>ROUNDDOWN(SUMIF(N307:N333,M354,F307:F333),0)</f>
        <v>0</v>
      </c>
      <c r="M354" s="66" t="s">
        <v>139</v>
      </c>
      <c r="Z354" s="71"/>
      <c r="AA354" s="71"/>
      <c r="AB354" s="71"/>
      <c r="AC354" s="71"/>
      <c r="AD354" s="71"/>
      <c r="AE354" s="71"/>
      <c r="AF354" s="71"/>
      <c r="AG354" s="71"/>
      <c r="AH354" s="71"/>
      <c r="AI354" s="71"/>
      <c r="AJ354" s="71"/>
      <c r="AK354" s="71"/>
      <c r="AL354" s="71"/>
      <c r="AM354" s="71"/>
    </row>
    <row r="355" spans="1:39" ht="16.5" customHeight="1">
      <c r="A355" s="53" t="s">
        <v>16</v>
      </c>
      <c r="B355" s="57" t="s">
        <v>16</v>
      </c>
      <c r="C355" s="238">
        <f>C404</f>
        <v>5356</v>
      </c>
      <c r="D355" s="238">
        <f>D404</f>
        <v>932</v>
      </c>
      <c r="E355" s="238">
        <f>E404</f>
        <v>3249</v>
      </c>
      <c r="F355" s="238">
        <f>F404</f>
        <v>1175</v>
      </c>
      <c r="G355" s="65" t="str">
        <f>HYPERLINK("#G"&amp;ROW(G381),"_x0005_`BDCOD|D10103_x0007_`POSS|"&amp;ROW(G357)&amp;"_x0007_`POSE|"&amp;ROW(G381)&amp;"_x0007_`")</f>
        <v>_x0005_`BDCOD|D10103_x0007_`POSS|357_x0007_`POSE|381_x0007_`</v>
      </c>
      <c r="Z355" s="71"/>
      <c r="AA355" s="71"/>
      <c r="AB355" s="71"/>
      <c r="AC355" s="71"/>
      <c r="AD355" s="71"/>
      <c r="AE355" s="71"/>
      <c r="AF355" s="71"/>
      <c r="AG355" s="71"/>
      <c r="AH355" s="71"/>
      <c r="AI355" s="71"/>
      <c r="AJ355" s="71"/>
      <c r="AK355" s="71"/>
      <c r="AL355" s="71"/>
      <c r="AM355" s="71"/>
    </row>
    <row r="356" spans="1:39" ht="16.5" customHeight="1">
      <c r="A356" s="54"/>
      <c r="B356" s="57" t="s">
        <v>514</v>
      </c>
      <c r="C356" s="239"/>
      <c r="D356" s="239"/>
      <c r="E356" s="239"/>
      <c r="F356" s="239"/>
      <c r="M356" s="66" t="s">
        <v>515</v>
      </c>
      <c r="Z356" s="71"/>
      <c r="AA356" s="71"/>
      <c r="AB356" s="71"/>
      <c r="AC356" s="71"/>
      <c r="AD356" s="71"/>
      <c r="AE356" s="71"/>
      <c r="AF356" s="71"/>
      <c r="AG356" s="71"/>
      <c r="AH356" s="71"/>
      <c r="AI356" s="71"/>
      <c r="AJ356" s="71"/>
      <c r="AK356" s="71"/>
      <c r="AL356" s="71"/>
      <c r="AM356" s="71"/>
    </row>
    <row r="357" spans="1:39" ht="16.5" customHeight="1">
      <c r="A357" s="55"/>
      <c r="B357" s="55"/>
      <c r="C357" s="60"/>
      <c r="D357" s="60"/>
      <c r="E357" s="60"/>
      <c r="F357" s="60"/>
      <c r="G357" s="15" t="s">
        <v>134</v>
      </c>
      <c r="Z357" s="71"/>
      <c r="AA357" s="71"/>
      <c r="AB357" s="71"/>
      <c r="AC357" s="71"/>
      <c r="AD357" s="71"/>
      <c r="AE357" s="71"/>
      <c r="AF357" s="71"/>
      <c r="AG357" s="71"/>
      <c r="AH357" s="71"/>
      <c r="AI357" s="71"/>
      <c r="AJ357" s="71"/>
      <c r="AK357" s="71"/>
      <c r="AL357" s="71"/>
      <c r="AM357" s="71"/>
    </row>
    <row r="358" spans="1:39" ht="16.5" customHeight="1">
      <c r="A358" s="55"/>
      <c r="B358" s="55"/>
      <c r="C358" s="55"/>
      <c r="D358" s="55"/>
      <c r="E358" s="55"/>
      <c r="F358" s="55"/>
      <c r="G358" s="15" t="s">
        <v>134</v>
      </c>
      <c r="Z358" s="71"/>
      <c r="AA358" s="71"/>
      <c r="AB358" s="71"/>
      <c r="AC358" s="71"/>
      <c r="AD358" s="71"/>
      <c r="AE358" s="71"/>
      <c r="AF358" s="71"/>
      <c r="AG358" s="71"/>
      <c r="AH358" s="71"/>
      <c r="AI358" s="71"/>
      <c r="AJ358" s="71"/>
      <c r="AK358" s="71"/>
      <c r="AL358" s="71"/>
      <c r="AM358" s="71"/>
    </row>
    <row r="359" spans="1:39" ht="16.5" customHeight="1">
      <c r="A359" s="56"/>
      <c r="B359" s="58" t="s">
        <v>387</v>
      </c>
      <c r="C359" s="55"/>
      <c r="D359" s="55"/>
      <c r="E359" s="55"/>
      <c r="F359" s="55"/>
      <c r="G359" s="15" t="s">
        <v>388</v>
      </c>
      <c r="Z359" s="71"/>
      <c r="AA359" s="71"/>
      <c r="AB359" s="71"/>
      <c r="AC359" s="71"/>
      <c r="AD359" s="71"/>
      <c r="AE359" s="71"/>
      <c r="AF359" s="71"/>
      <c r="AG359" s="71"/>
      <c r="AH359" s="71"/>
      <c r="AI359" s="71"/>
      <c r="AJ359" s="71"/>
      <c r="AK359" s="71"/>
      <c r="AL359" s="71"/>
      <c r="AM359" s="71"/>
    </row>
    <row r="360" spans="1:39" ht="16.5" customHeight="1">
      <c r="A360" s="55"/>
      <c r="B360" s="55"/>
      <c r="C360" s="55"/>
      <c r="D360" s="55"/>
      <c r="E360" s="55"/>
      <c r="F360" s="55"/>
      <c r="G360" s="15" t="s">
        <v>134</v>
      </c>
      <c r="Z360" s="71"/>
      <c r="AA360" s="71"/>
      <c r="AB360" s="71"/>
      <c r="AC360" s="71"/>
      <c r="AD360" s="71"/>
      <c r="AE360" s="71"/>
      <c r="AF360" s="71"/>
      <c r="AG360" s="71"/>
      <c r="AH360" s="71"/>
      <c r="AI360" s="71"/>
      <c r="AJ360" s="71"/>
      <c r="AK360" s="71"/>
      <c r="AL360" s="71"/>
      <c r="AM360" s="71"/>
    </row>
    <row r="361" spans="1:39" ht="16.5" customHeight="1">
      <c r="A361" s="55"/>
      <c r="B361" s="55"/>
      <c r="C361" s="55"/>
      <c r="D361" s="55"/>
      <c r="E361" s="55"/>
      <c r="F361" s="55"/>
      <c r="G361" s="15" t="s">
        <v>134</v>
      </c>
      <c r="Z361" s="71"/>
      <c r="AA361" s="71"/>
      <c r="AB361" s="71"/>
      <c r="AC361" s="71"/>
      <c r="AD361" s="71"/>
      <c r="AE361" s="71"/>
      <c r="AF361" s="71"/>
      <c r="AG361" s="71"/>
      <c r="AH361" s="71"/>
      <c r="AI361" s="71"/>
      <c r="AJ361" s="71"/>
      <c r="AK361" s="71"/>
      <c r="AL361" s="71"/>
      <c r="AM361" s="71"/>
    </row>
    <row r="362" spans="1:39" ht="16.5" customHeight="1">
      <c r="A362" s="56"/>
      <c r="B362" s="58" t="str">
        <f>" qs="&amp;Z362&amp;",     K="&amp;AD362&amp;",     f="&amp;AH362&amp;"/"&amp;AJ362&amp;"= "&amp;AL362&amp;""</f>
        <v xml:space="preserve"> qs=0.7,     K=0.55,     f=1/1.5= 0.67</v>
      </c>
      <c r="C362" s="55"/>
      <c r="D362" s="55"/>
      <c r="E362" s="55"/>
      <c r="F362" s="55"/>
      <c r="G362" s="15" t="s">
        <v>389</v>
      </c>
      <c r="Z362" s="74">
        <v>0.7</v>
      </c>
      <c r="AA362" s="66" t="s">
        <v>136</v>
      </c>
      <c r="AB362" s="73">
        <f>Z362</f>
        <v>0.7</v>
      </c>
      <c r="AC362" s="75" t="s">
        <v>163</v>
      </c>
      <c r="AD362" s="74">
        <v>0.55000000000000004</v>
      </c>
      <c r="AE362" s="66" t="s">
        <v>136</v>
      </c>
      <c r="AF362" s="73">
        <f>AD362</f>
        <v>0.55000000000000004</v>
      </c>
      <c r="AG362" s="75" t="s">
        <v>163</v>
      </c>
      <c r="AH362" s="72">
        <v>1</v>
      </c>
      <c r="AI362" s="66" t="s">
        <v>137</v>
      </c>
      <c r="AJ362" s="74">
        <v>1.5</v>
      </c>
      <c r="AK362" s="66" t="s">
        <v>136</v>
      </c>
      <c r="AL362" s="73" t="str">
        <f>TEXT(ROUND(AH362/AJ362,2),"#,0.00")</f>
        <v>0.67</v>
      </c>
      <c r="AM362" s="71"/>
    </row>
    <row r="363" spans="1:39" ht="16.5" customHeight="1">
      <c r="A363" s="55"/>
      <c r="B363" s="55"/>
      <c r="C363" s="55"/>
      <c r="D363" s="55"/>
      <c r="E363" s="55"/>
      <c r="F363" s="55"/>
      <c r="G363" s="15" t="s">
        <v>134</v>
      </c>
      <c r="Z363" s="71"/>
      <c r="AA363" s="71"/>
      <c r="AB363" s="71"/>
      <c r="AC363" s="71"/>
      <c r="AD363" s="71"/>
      <c r="AE363" s="71"/>
      <c r="AF363" s="71"/>
      <c r="AG363" s="71"/>
      <c r="AH363" s="71"/>
      <c r="AI363" s="71"/>
      <c r="AJ363" s="71"/>
      <c r="AK363" s="71"/>
      <c r="AL363" s="71"/>
      <c r="AM363" s="71"/>
    </row>
    <row r="364" spans="1:39" ht="16.5" customHeight="1">
      <c r="A364" s="56"/>
      <c r="B364" s="58" t="str">
        <f>" Es="&amp;Z364&amp;""</f>
        <v xml:space="preserve"> Es=0.45</v>
      </c>
      <c r="C364" s="55"/>
      <c r="D364" s="55"/>
      <c r="E364" s="55"/>
      <c r="F364" s="55"/>
      <c r="G364" s="15" t="s">
        <v>390</v>
      </c>
      <c r="Z364" s="74">
        <v>0.45</v>
      </c>
      <c r="AA364" s="66" t="s">
        <v>136</v>
      </c>
      <c r="AB364" s="73">
        <f>Z364</f>
        <v>0.45</v>
      </c>
      <c r="AC364" s="71"/>
      <c r="AD364" s="71"/>
      <c r="AE364" s="71"/>
      <c r="AF364" s="71"/>
      <c r="AG364" s="71"/>
      <c r="AH364" s="71"/>
      <c r="AI364" s="71"/>
      <c r="AJ364" s="71"/>
      <c r="AK364" s="71"/>
      <c r="AL364" s="71"/>
      <c r="AM364" s="71"/>
    </row>
    <row r="365" spans="1:39" ht="16.5" customHeight="1">
      <c r="A365" s="55"/>
      <c r="B365" s="55"/>
      <c r="C365" s="55"/>
      <c r="D365" s="55"/>
      <c r="E365" s="55"/>
      <c r="F365" s="55"/>
      <c r="G365" s="15" t="s">
        <v>134</v>
      </c>
      <c r="Z365" s="71"/>
      <c r="AA365" s="71"/>
      <c r="AB365" s="71"/>
      <c r="AC365" s="71"/>
      <c r="AD365" s="71"/>
      <c r="AE365" s="71"/>
      <c r="AF365" s="71"/>
      <c r="AG365" s="71"/>
      <c r="AH365" s="71"/>
      <c r="AI365" s="71"/>
      <c r="AJ365" s="71"/>
      <c r="AK365" s="71"/>
      <c r="AL365" s="71"/>
      <c r="AM365" s="71"/>
    </row>
    <row r="366" spans="1:39" ht="16.5" customHeight="1">
      <c r="A366" s="56"/>
      <c r="B366" s="58" t="str">
        <f>" Cms="&amp;Z366&amp;" Sec(135도) "</f>
        <v xml:space="preserve"> Cms=20 Sec(135도) </v>
      </c>
      <c r="C366" s="55"/>
      <c r="D366" s="55"/>
      <c r="E366" s="55"/>
      <c r="F366" s="55"/>
      <c r="G366" s="15" t="s">
        <v>391</v>
      </c>
      <c r="Z366" s="72">
        <v>20</v>
      </c>
      <c r="AA366" s="66" t="s">
        <v>136</v>
      </c>
      <c r="AB366" s="73">
        <f>Z366</f>
        <v>20</v>
      </c>
      <c r="AC366" s="71"/>
      <c r="AD366" s="71"/>
      <c r="AE366" s="71"/>
      <c r="AF366" s="71"/>
      <c r="AG366" s="71"/>
      <c r="AH366" s="71"/>
      <c r="AI366" s="71"/>
      <c r="AJ366" s="71"/>
      <c r="AK366" s="71"/>
      <c r="AL366" s="71"/>
      <c r="AM366" s="71"/>
    </row>
    <row r="367" spans="1:39" ht="16.5" customHeight="1">
      <c r="A367" s="55"/>
      <c r="B367" s="55"/>
      <c r="C367" s="55"/>
      <c r="D367" s="55"/>
      <c r="E367" s="55"/>
      <c r="F367" s="55"/>
      <c r="G367" s="15" t="s">
        <v>134</v>
      </c>
      <c r="Z367" s="71"/>
      <c r="AA367" s="71"/>
      <c r="AB367" s="71"/>
      <c r="AC367" s="71"/>
      <c r="AD367" s="71"/>
      <c r="AE367" s="71"/>
      <c r="AF367" s="71"/>
      <c r="AG367" s="71"/>
      <c r="AH367" s="71"/>
      <c r="AI367" s="71"/>
      <c r="AJ367" s="71"/>
      <c r="AK367" s="71"/>
      <c r="AL367" s="71"/>
      <c r="AM367" s="71"/>
    </row>
    <row r="368" spans="1:39" ht="16.5" customHeight="1">
      <c r="A368" s="56"/>
      <c r="B368" s="58" t="str">
        <f>" Q="&amp;Z368&amp;"*qs*K*f*Es/Cms= "&amp;AL368&amp;""</f>
        <v xml:space="preserve"> Q=3600*qs*K*f*Es/Cms= 20.89</v>
      </c>
      <c r="C368" s="55"/>
      <c r="D368" s="55"/>
      <c r="E368" s="55"/>
      <c r="F368" s="55"/>
      <c r="G368" s="15" t="s">
        <v>392</v>
      </c>
      <c r="Z368" s="72">
        <v>3600</v>
      </c>
      <c r="AA368" s="66" t="s">
        <v>147</v>
      </c>
      <c r="AB368" s="73">
        <f>AB362</f>
        <v>0.7</v>
      </c>
      <c r="AC368" s="66" t="s">
        <v>147</v>
      </c>
      <c r="AD368" s="73">
        <f>AF362</f>
        <v>0.55000000000000004</v>
      </c>
      <c r="AE368" s="66" t="s">
        <v>147</v>
      </c>
      <c r="AF368" s="73" t="str">
        <f>AL362</f>
        <v>0.67</v>
      </c>
      <c r="AG368" s="66" t="s">
        <v>147</v>
      </c>
      <c r="AH368" s="73">
        <f>AB364</f>
        <v>0.45</v>
      </c>
      <c r="AI368" s="66" t="s">
        <v>137</v>
      </c>
      <c r="AJ368" s="73">
        <f>AB366</f>
        <v>20</v>
      </c>
      <c r="AK368" s="66" t="s">
        <v>136</v>
      </c>
      <c r="AL368" s="73" t="str">
        <f>TEXT(ROUND(Z368*AB362*AF362*AL362*AB364/AB366,2),"#,0.00")</f>
        <v>20.89</v>
      </c>
      <c r="AM368" s="71"/>
    </row>
    <row r="369" spans="1:39" ht="16.5" customHeight="1">
      <c r="A369" s="55"/>
      <c r="B369" s="55"/>
      <c r="C369" s="55"/>
      <c r="D369" s="55"/>
      <c r="E369" s="55"/>
      <c r="F369" s="55"/>
      <c r="G369" s="15" t="s">
        <v>134</v>
      </c>
      <c r="Z369" s="71"/>
      <c r="AA369" s="71"/>
      <c r="AB369" s="71"/>
      <c r="AC369" s="71"/>
      <c r="AD369" s="71"/>
      <c r="AE369" s="71"/>
      <c r="AF369" s="71"/>
      <c r="AG369" s="71"/>
      <c r="AH369" s="71"/>
      <c r="AI369" s="71"/>
      <c r="AJ369" s="71"/>
      <c r="AK369" s="71"/>
      <c r="AL369" s="71"/>
      <c r="AM369" s="71"/>
    </row>
    <row r="370" spans="1:39" ht="16.5" customHeight="1">
      <c r="A370" s="55"/>
      <c r="B370" s="55"/>
      <c r="C370" s="55"/>
      <c r="D370" s="55"/>
      <c r="E370" s="55"/>
      <c r="F370" s="55"/>
      <c r="G370" s="15" t="s">
        <v>134</v>
      </c>
      <c r="Z370" s="71"/>
      <c r="AA370" s="71"/>
      <c r="AB370" s="71"/>
      <c r="AC370" s="71"/>
      <c r="AD370" s="71"/>
      <c r="AE370" s="71"/>
      <c r="AF370" s="71"/>
      <c r="AG370" s="71"/>
      <c r="AH370" s="71"/>
      <c r="AI370" s="71"/>
      <c r="AJ370" s="71"/>
      <c r="AK370" s="71"/>
      <c r="AL370" s="71"/>
      <c r="AM370" s="71"/>
    </row>
    <row r="371" spans="1:39" ht="16.5" customHeight="1">
      <c r="A371" s="56" t="s">
        <v>149</v>
      </c>
      <c r="B371" s="59" t="str">
        <f>"  재료비: "&amp;TEXT(I371,"#,##0"&amp;IF(I371&lt;&gt;INT(I371),".###",""))&amp;"/Q= "&amp;TEXT(C371,"#,##0.0")&amp;""</f>
        <v xml:space="preserve">  재료비: 19,473/Q= 932.1</v>
      </c>
      <c r="C371" s="61">
        <f>D371+E371+F371</f>
        <v>932.1</v>
      </c>
      <c r="D371" s="61">
        <f>IF(H371=0,0,ROUNDDOWN(J371*H371,1))</f>
        <v>932.1</v>
      </c>
      <c r="E371" s="61">
        <f>IF(H371=0,0,ROUNDDOWN(K371*H371,1))</f>
        <v>0</v>
      </c>
      <c r="F371" s="61">
        <f>IF(H371=0,0,ROUNDDOWN(L371*H371,1))</f>
        <v>0</v>
      </c>
      <c r="G371" s="15" t="s">
        <v>393</v>
      </c>
      <c r="H371" s="67">
        <f>ROUNDUP(AC371,14-LEN(ABS(INT(AC371))))</f>
        <v>4.7869794159900003E-2</v>
      </c>
      <c r="I371" s="68">
        <f>J371+K371+L371</f>
        <v>19473</v>
      </c>
      <c r="J371" s="69">
        <f>중기목록표!F4</f>
        <v>19473</v>
      </c>
      <c r="M371" s="66" t="s">
        <v>394</v>
      </c>
      <c r="N371" s="66" t="s">
        <v>145</v>
      </c>
      <c r="X371" s="70" t="str">
        <f>중기목록표!B4&amp;" / "&amp;중기목록표!C4</f>
        <v>굴착기(무한궤도) / 0.7㎥</v>
      </c>
      <c r="Y371" s="2" t="str">
        <f ca="1">HYPERLINK("#"&amp;중기목록표!J2&amp;"!A"&amp;ROW(중기목록표!A4),"X00001 →")</f>
        <v>X00001 →</v>
      </c>
      <c r="Z371" s="66" t="s">
        <v>146</v>
      </c>
      <c r="AA371" s="73" t="str">
        <f>AL368</f>
        <v>20.89</v>
      </c>
      <c r="AB371" s="66" t="s">
        <v>136</v>
      </c>
      <c r="AC371" s="73">
        <f>1/AL368</f>
        <v>4.7869794159885112E-2</v>
      </c>
      <c r="AD371" s="71"/>
      <c r="AE371" s="71"/>
      <c r="AF371" s="71"/>
      <c r="AG371" s="71"/>
      <c r="AH371" s="71"/>
      <c r="AI371" s="71"/>
      <c r="AJ371" s="71"/>
      <c r="AK371" s="71"/>
      <c r="AL371" s="71"/>
      <c r="AM371" s="71"/>
    </row>
    <row r="372" spans="1:39" ht="16.5" customHeight="1">
      <c r="A372" s="55"/>
      <c r="B372" s="55"/>
      <c r="C372" s="55"/>
      <c r="D372" s="55"/>
      <c r="E372" s="55"/>
      <c r="F372" s="55"/>
      <c r="G372" s="15" t="s">
        <v>134</v>
      </c>
      <c r="Z372" s="71"/>
      <c r="AA372" s="71"/>
      <c r="AB372" s="71"/>
      <c r="AC372" s="71"/>
      <c r="AD372" s="71"/>
      <c r="AE372" s="71"/>
      <c r="AF372" s="71"/>
      <c r="AG372" s="71"/>
      <c r="AH372" s="71"/>
      <c r="AI372" s="71"/>
      <c r="AJ372" s="71"/>
      <c r="AK372" s="71"/>
      <c r="AL372" s="71"/>
      <c r="AM372" s="71"/>
    </row>
    <row r="373" spans="1:39" ht="16.5" customHeight="1">
      <c r="A373" s="56" t="s">
        <v>149</v>
      </c>
      <c r="B373" s="59" t="str">
        <f>"  노무비: "&amp;TEXT(I373,"#,##0"&amp;IF(I373&lt;&gt;INT(I373),".###",""))&amp;"/Q= "&amp;TEXT(C373,"#,##0.0")&amp;""</f>
        <v xml:space="preserve">  노무비: 67,873/Q= 3,249.0</v>
      </c>
      <c r="C373" s="61">
        <f>D373+E373+F373</f>
        <v>3249</v>
      </c>
      <c r="D373" s="61">
        <f>IF(H373=0,0,ROUNDDOWN(J373*H373,1))</f>
        <v>0</v>
      </c>
      <c r="E373" s="61">
        <f>IF(H373=0,0,ROUNDDOWN(K373*H373,1))</f>
        <v>3249</v>
      </c>
      <c r="F373" s="61">
        <f>IF(H373=0,0,ROUNDDOWN(L373*H373,1))</f>
        <v>0</v>
      </c>
      <c r="G373" s="15" t="s">
        <v>395</v>
      </c>
      <c r="H373" s="67">
        <f>ROUNDUP(AC373,14-LEN(ABS(INT(AC373))))</f>
        <v>4.7869794159900003E-2</v>
      </c>
      <c r="I373" s="68">
        <f>J373+K373+L373</f>
        <v>67873</v>
      </c>
      <c r="K373" s="69">
        <f>중기목록표!G4</f>
        <v>67873</v>
      </c>
      <c r="M373" s="66" t="s">
        <v>394</v>
      </c>
      <c r="N373" s="66" t="s">
        <v>145</v>
      </c>
      <c r="X373" s="70" t="str">
        <f>중기목록표!B4&amp;" / "&amp;중기목록표!C4</f>
        <v>굴착기(무한궤도) / 0.7㎥</v>
      </c>
      <c r="Y373" s="2" t="str">
        <f ca="1">HYPERLINK("#"&amp;중기목록표!J2&amp;"!A"&amp;ROW(중기목록표!A4),"X00001 →")</f>
        <v>X00001 →</v>
      </c>
      <c r="Z373" s="66" t="s">
        <v>146</v>
      </c>
      <c r="AA373" s="73" t="str">
        <f>AL368</f>
        <v>20.89</v>
      </c>
      <c r="AB373" s="66" t="s">
        <v>136</v>
      </c>
      <c r="AC373" s="73">
        <f>1/AL368</f>
        <v>4.7869794159885112E-2</v>
      </c>
      <c r="AD373" s="71"/>
      <c r="AE373" s="71"/>
      <c r="AF373" s="71"/>
      <c r="AG373" s="71"/>
      <c r="AH373" s="71"/>
      <c r="AI373" s="71"/>
      <c r="AJ373" s="71"/>
      <c r="AK373" s="71"/>
      <c r="AL373" s="71"/>
      <c r="AM373" s="71"/>
    </row>
    <row r="374" spans="1:39" ht="16.5" customHeight="1">
      <c r="A374" s="55"/>
      <c r="B374" s="55"/>
      <c r="C374" s="55"/>
      <c r="D374" s="55"/>
      <c r="E374" s="55"/>
      <c r="F374" s="55"/>
      <c r="G374" s="15" t="s">
        <v>134</v>
      </c>
      <c r="Z374" s="71"/>
      <c r="AA374" s="71"/>
      <c r="AB374" s="71"/>
      <c r="AC374" s="71"/>
      <c r="AD374" s="71"/>
      <c r="AE374" s="71"/>
      <c r="AF374" s="71"/>
      <c r="AG374" s="71"/>
      <c r="AH374" s="71"/>
      <c r="AI374" s="71"/>
      <c r="AJ374" s="71"/>
      <c r="AK374" s="71"/>
      <c r="AL374" s="71"/>
      <c r="AM374" s="71"/>
    </row>
    <row r="375" spans="1:39" ht="16.5" customHeight="1">
      <c r="A375" s="56" t="s">
        <v>149</v>
      </c>
      <c r="B375" s="59" t="str">
        <f>"  경  비: "&amp;TEXT(I375,"#,##0"&amp;IF(I375&lt;&gt;INT(I375),".###",""))&amp;"/Q= "&amp;TEXT(C375,"#,##0.0")&amp;""</f>
        <v xml:space="preserve">  경  비: 24,554/Q= 1,175.3</v>
      </c>
      <c r="C375" s="61">
        <f>D375+E375+F375</f>
        <v>1175.3</v>
      </c>
      <c r="D375" s="61">
        <f>IF(H375=0,0,ROUNDDOWN(J375*H375,1))</f>
        <v>0</v>
      </c>
      <c r="E375" s="61">
        <f>IF(H375=0,0,ROUNDDOWN(K375*H375,1))</f>
        <v>0</v>
      </c>
      <c r="F375" s="61">
        <f>IF(H375=0,0,ROUNDDOWN(L375*H375,1))</f>
        <v>1175.3</v>
      </c>
      <c r="G375" s="15" t="s">
        <v>396</v>
      </c>
      <c r="H375" s="67">
        <f>ROUNDUP(AC375,14-LEN(ABS(INT(AC375))))</f>
        <v>4.7869794159900003E-2</v>
      </c>
      <c r="I375" s="68">
        <f>J375+K375+L375</f>
        <v>24554</v>
      </c>
      <c r="L375" s="69">
        <f>중기목록표!H4</f>
        <v>24554</v>
      </c>
      <c r="M375" s="66" t="s">
        <v>394</v>
      </c>
      <c r="N375" s="66" t="s">
        <v>145</v>
      </c>
      <c r="X375" s="70" t="str">
        <f>중기목록표!B4&amp;" / "&amp;중기목록표!C4</f>
        <v>굴착기(무한궤도) / 0.7㎥</v>
      </c>
      <c r="Y375" s="2" t="str">
        <f ca="1">HYPERLINK("#"&amp;중기목록표!J2&amp;"!A"&amp;ROW(중기목록표!A4),"X00001 →")</f>
        <v>X00001 →</v>
      </c>
      <c r="Z375" s="66" t="s">
        <v>146</v>
      </c>
      <c r="AA375" s="73" t="str">
        <f>AL368</f>
        <v>20.89</v>
      </c>
      <c r="AB375" s="66" t="s">
        <v>136</v>
      </c>
      <c r="AC375" s="73">
        <f>1/AL368</f>
        <v>4.7869794159885112E-2</v>
      </c>
      <c r="AD375" s="71"/>
      <c r="AE375" s="71"/>
      <c r="AF375" s="71"/>
      <c r="AG375" s="71"/>
      <c r="AH375" s="71"/>
      <c r="AI375" s="71"/>
      <c r="AJ375" s="71"/>
      <c r="AK375" s="71"/>
      <c r="AL375" s="71"/>
      <c r="AM375" s="71"/>
    </row>
    <row r="376" spans="1:39" ht="16.5" customHeight="1">
      <c r="A376" s="55"/>
      <c r="B376" s="55"/>
      <c r="C376" s="55"/>
      <c r="D376" s="55"/>
      <c r="E376" s="55"/>
      <c r="F376" s="55"/>
      <c r="G376" s="15" t="s">
        <v>134</v>
      </c>
      <c r="Z376" s="71"/>
      <c r="AA376" s="71"/>
      <c r="AB376" s="71"/>
      <c r="AC376" s="71"/>
      <c r="AD376" s="71"/>
      <c r="AE376" s="71"/>
      <c r="AF376" s="71"/>
      <c r="AG376" s="71"/>
      <c r="AH376" s="71"/>
      <c r="AI376" s="71"/>
      <c r="AJ376" s="71"/>
      <c r="AK376" s="71"/>
      <c r="AL376" s="71"/>
      <c r="AM376" s="71"/>
    </row>
    <row r="377" spans="1:39" ht="16.5" customHeight="1">
      <c r="A377" s="55"/>
      <c r="B377" s="55"/>
      <c r="C377" s="55"/>
      <c r="D377" s="55"/>
      <c r="E377" s="55"/>
      <c r="F377" s="55"/>
      <c r="G377" s="15" t="s">
        <v>134</v>
      </c>
      <c r="Z377" s="71"/>
      <c r="AA377" s="71"/>
      <c r="AB377" s="71"/>
      <c r="AC377" s="71"/>
      <c r="AD377" s="71"/>
      <c r="AE377" s="71"/>
      <c r="AF377" s="71"/>
      <c r="AG377" s="71"/>
      <c r="AH377" s="71"/>
      <c r="AI377" s="71"/>
      <c r="AJ377" s="71"/>
      <c r="AK377" s="71"/>
      <c r="AL377" s="71"/>
      <c r="AM377" s="71"/>
    </row>
    <row r="378" spans="1:39" ht="16.5" customHeight="1">
      <c r="A378" s="56"/>
      <c r="B378" s="58" t="s">
        <v>144</v>
      </c>
      <c r="C378" s="62">
        <f>D378+E378+F378</f>
        <v>5356.4000000000005</v>
      </c>
      <c r="D378" s="62">
        <f>SUMIF(N357:N377,M378,D357:D377)</f>
        <v>932.1</v>
      </c>
      <c r="E378" s="62">
        <f>SUMIF(N357:N377,M378,E357:E377)</f>
        <v>3249</v>
      </c>
      <c r="F378" s="62">
        <f>SUMIF(N357:N377,M378,F357:F377)</f>
        <v>1175.3</v>
      </c>
      <c r="G378" s="15" t="s">
        <v>143</v>
      </c>
      <c r="M378" s="66" t="s">
        <v>145</v>
      </c>
      <c r="N378" s="66" t="s">
        <v>152</v>
      </c>
      <c r="Z378" s="71"/>
      <c r="AA378" s="71"/>
      <c r="AB378" s="71"/>
      <c r="AC378" s="71"/>
      <c r="AD378" s="71"/>
      <c r="AE378" s="71"/>
      <c r="AF378" s="71"/>
      <c r="AG378" s="71"/>
      <c r="AH378" s="71"/>
      <c r="AI378" s="71"/>
      <c r="AJ378" s="71"/>
      <c r="AK378" s="71"/>
      <c r="AL378" s="71"/>
      <c r="AM378" s="71"/>
    </row>
    <row r="379" spans="1:39" ht="16.5" customHeight="1">
      <c r="A379" s="55"/>
      <c r="B379" s="55"/>
      <c r="C379" s="60"/>
      <c r="D379" s="60"/>
      <c r="E379" s="60"/>
      <c r="F379" s="60"/>
      <c r="G379" s="15" t="s">
        <v>134</v>
      </c>
      <c r="Z379" s="71"/>
      <c r="AA379" s="71"/>
      <c r="AB379" s="71"/>
      <c r="AC379" s="71"/>
      <c r="AD379" s="71"/>
      <c r="AE379" s="71"/>
      <c r="AF379" s="71"/>
      <c r="AG379" s="71"/>
      <c r="AH379" s="71"/>
      <c r="AI379" s="71"/>
      <c r="AJ379" s="71"/>
      <c r="AK379" s="71"/>
      <c r="AL379" s="71"/>
      <c r="AM379" s="71"/>
    </row>
    <row r="380" spans="1:39" ht="16.5" customHeight="1">
      <c r="A380" s="55"/>
      <c r="B380" s="55"/>
      <c r="C380" s="55"/>
      <c r="D380" s="55"/>
      <c r="E380" s="55"/>
      <c r="F380" s="55"/>
      <c r="G380" s="15" t="s">
        <v>134</v>
      </c>
      <c r="Z380" s="71"/>
      <c r="AA380" s="71"/>
      <c r="AB380" s="71"/>
      <c r="AC380" s="71"/>
      <c r="AD380" s="71"/>
      <c r="AE380" s="71"/>
      <c r="AF380" s="71"/>
      <c r="AG380" s="71"/>
      <c r="AH380" s="71"/>
      <c r="AI380" s="71"/>
      <c r="AJ380" s="71"/>
      <c r="AK380" s="71"/>
      <c r="AL380" s="71"/>
      <c r="AM380" s="71"/>
    </row>
    <row r="381" spans="1:39" ht="16.5" customHeight="1">
      <c r="A381" s="56"/>
      <c r="B381" s="58" t="s">
        <v>151</v>
      </c>
      <c r="C381" s="62">
        <f>D381+E381+F381</f>
        <v>5356.4000000000005</v>
      </c>
      <c r="D381" s="62">
        <f>SUMIF(N357:N380,M381,D357:D380)</f>
        <v>932.1</v>
      </c>
      <c r="E381" s="62">
        <f>SUMIF(N357:N380,M381,E357:E380)</f>
        <v>3249</v>
      </c>
      <c r="F381" s="62">
        <f>SUMIF(N357:N380,M381,F357:F380)</f>
        <v>1175.3</v>
      </c>
      <c r="G381" s="15" t="s">
        <v>150</v>
      </c>
      <c r="M381" s="66" t="s">
        <v>152</v>
      </c>
      <c r="N381" s="66" t="s">
        <v>139</v>
      </c>
      <c r="Z381" s="71"/>
      <c r="AA381" s="71"/>
      <c r="AB381" s="71"/>
      <c r="AC381" s="71"/>
      <c r="AD381" s="71"/>
      <c r="AE381" s="71"/>
      <c r="AF381" s="71"/>
      <c r="AG381" s="71"/>
      <c r="AH381" s="71"/>
      <c r="AI381" s="71"/>
      <c r="AJ381" s="71"/>
      <c r="AK381" s="71"/>
      <c r="AL381" s="71"/>
      <c r="AM381" s="71"/>
    </row>
    <row r="382" spans="1:39" ht="16.5" customHeight="1">
      <c r="A382" s="55"/>
      <c r="B382" s="55"/>
      <c r="C382" s="60"/>
      <c r="D382" s="60"/>
      <c r="E382" s="60"/>
      <c r="F382" s="60"/>
      <c r="Z382" s="71"/>
      <c r="AA382" s="71"/>
      <c r="AB382" s="71"/>
      <c r="AC382" s="71"/>
      <c r="AD382" s="71"/>
      <c r="AE382" s="71"/>
      <c r="AF382" s="71"/>
      <c r="AG382" s="71"/>
      <c r="AH382" s="71"/>
      <c r="AI382" s="71"/>
      <c r="AJ382" s="71"/>
      <c r="AK382" s="71"/>
      <c r="AL382" s="71"/>
      <c r="AM382" s="71"/>
    </row>
    <row r="383" spans="1:39" ht="16.5" customHeight="1">
      <c r="A383" s="55"/>
      <c r="B383" s="55"/>
      <c r="C383" s="55"/>
      <c r="D383" s="55"/>
      <c r="E383" s="55"/>
      <c r="F383" s="55"/>
      <c r="Z383" s="71"/>
      <c r="AA383" s="71"/>
      <c r="AB383" s="71"/>
      <c r="AC383" s="71"/>
      <c r="AD383" s="71"/>
      <c r="AE383" s="71"/>
      <c r="AF383" s="71"/>
      <c r="AG383" s="71"/>
      <c r="AH383" s="71"/>
      <c r="AI383" s="71"/>
      <c r="AJ383" s="71"/>
      <c r="AK383" s="71"/>
      <c r="AL383" s="71"/>
      <c r="AM383" s="71"/>
    </row>
    <row r="384" spans="1:39" ht="16.5" customHeight="1">
      <c r="A384" s="55"/>
      <c r="B384" s="55"/>
      <c r="C384" s="55"/>
      <c r="D384" s="55"/>
      <c r="E384" s="55"/>
      <c r="F384" s="55"/>
      <c r="Z384" s="71"/>
      <c r="AA384" s="71"/>
      <c r="AB384" s="71"/>
      <c r="AC384" s="71"/>
      <c r="AD384" s="71"/>
      <c r="AE384" s="71"/>
      <c r="AF384" s="71"/>
      <c r="AG384" s="71"/>
      <c r="AH384" s="71"/>
      <c r="AI384" s="71"/>
      <c r="AJ384" s="71"/>
      <c r="AK384" s="71"/>
      <c r="AL384" s="71"/>
      <c r="AM384" s="71"/>
    </row>
    <row r="385" spans="1:39" ht="16.5" customHeight="1">
      <c r="A385" s="55"/>
      <c r="B385" s="55"/>
      <c r="C385" s="55"/>
      <c r="D385" s="55"/>
      <c r="E385" s="55"/>
      <c r="F385" s="55"/>
      <c r="Z385" s="71"/>
      <c r="AA385" s="71"/>
      <c r="AB385" s="71"/>
      <c r="AC385" s="71"/>
      <c r="AD385" s="71"/>
      <c r="AE385" s="71"/>
      <c r="AF385" s="71"/>
      <c r="AG385" s="71"/>
      <c r="AH385" s="71"/>
      <c r="AI385" s="71"/>
      <c r="AJ385" s="71"/>
      <c r="AK385" s="71"/>
      <c r="AL385" s="71"/>
      <c r="AM385" s="71"/>
    </row>
    <row r="386" spans="1:39" ht="16.5" customHeight="1">
      <c r="A386" s="55"/>
      <c r="B386" s="55"/>
      <c r="C386" s="55"/>
      <c r="D386" s="55"/>
      <c r="E386" s="55"/>
      <c r="F386" s="55"/>
      <c r="Z386" s="71"/>
      <c r="AA386" s="71"/>
      <c r="AB386" s="71"/>
      <c r="AC386" s="71"/>
      <c r="AD386" s="71"/>
      <c r="AE386" s="71"/>
      <c r="AF386" s="71"/>
      <c r="AG386" s="71"/>
      <c r="AH386" s="71"/>
      <c r="AI386" s="71"/>
      <c r="AJ386" s="71"/>
      <c r="AK386" s="71"/>
      <c r="AL386" s="71"/>
      <c r="AM386" s="71"/>
    </row>
    <row r="387" spans="1:39" ht="16.5" customHeight="1">
      <c r="A387" s="55"/>
      <c r="B387" s="55"/>
      <c r="C387" s="55"/>
      <c r="D387" s="55"/>
      <c r="E387" s="55"/>
      <c r="F387" s="55"/>
      <c r="Z387" s="71"/>
      <c r="AA387" s="71"/>
      <c r="AB387" s="71"/>
      <c r="AC387" s="71"/>
      <c r="AD387" s="71"/>
      <c r="AE387" s="71"/>
      <c r="AF387" s="71"/>
      <c r="AG387" s="71"/>
      <c r="AH387" s="71"/>
      <c r="AI387" s="71"/>
      <c r="AJ387" s="71"/>
      <c r="AK387" s="71"/>
      <c r="AL387" s="71"/>
      <c r="AM387" s="71"/>
    </row>
    <row r="388" spans="1:39" ht="16.5" customHeight="1">
      <c r="A388" s="55"/>
      <c r="B388" s="55"/>
      <c r="C388" s="55"/>
      <c r="D388" s="55"/>
      <c r="E388" s="55"/>
      <c r="F388" s="55"/>
      <c r="Z388" s="71"/>
      <c r="AA388" s="71"/>
      <c r="AB388" s="71"/>
      <c r="AC388" s="71"/>
      <c r="AD388" s="71"/>
      <c r="AE388" s="71"/>
      <c r="AF388" s="71"/>
      <c r="AG388" s="71"/>
      <c r="AH388" s="71"/>
      <c r="AI388" s="71"/>
      <c r="AJ388" s="71"/>
      <c r="AK388" s="71"/>
      <c r="AL388" s="71"/>
      <c r="AM388" s="71"/>
    </row>
    <row r="389" spans="1:39" ht="16.5" customHeight="1">
      <c r="A389" s="55"/>
      <c r="B389" s="55"/>
      <c r="C389" s="55"/>
      <c r="D389" s="55"/>
      <c r="E389" s="55"/>
      <c r="F389" s="55"/>
      <c r="Z389" s="71"/>
      <c r="AA389" s="71"/>
      <c r="AB389" s="71"/>
      <c r="AC389" s="71"/>
      <c r="AD389" s="71"/>
      <c r="AE389" s="71"/>
      <c r="AF389" s="71"/>
      <c r="AG389" s="71"/>
      <c r="AH389" s="71"/>
      <c r="AI389" s="71"/>
      <c r="AJ389" s="71"/>
      <c r="AK389" s="71"/>
      <c r="AL389" s="71"/>
      <c r="AM389" s="71"/>
    </row>
    <row r="390" spans="1:39" ht="16.5" customHeight="1">
      <c r="A390" s="55"/>
      <c r="B390" s="55"/>
      <c r="C390" s="55"/>
      <c r="D390" s="55"/>
      <c r="E390" s="55"/>
      <c r="F390" s="55"/>
      <c r="Z390" s="71"/>
      <c r="AA390" s="71"/>
      <c r="AB390" s="71"/>
      <c r="AC390" s="71"/>
      <c r="AD390" s="71"/>
      <c r="AE390" s="71"/>
      <c r="AF390" s="71"/>
      <c r="AG390" s="71"/>
      <c r="AH390" s="71"/>
      <c r="AI390" s="71"/>
      <c r="AJ390" s="71"/>
      <c r="AK390" s="71"/>
      <c r="AL390" s="71"/>
      <c r="AM390" s="71"/>
    </row>
    <row r="391" spans="1:39" ht="16.5" customHeight="1">
      <c r="A391" s="55"/>
      <c r="B391" s="55"/>
      <c r="C391" s="55"/>
      <c r="D391" s="55"/>
      <c r="E391" s="55"/>
      <c r="F391" s="55"/>
      <c r="Z391" s="71"/>
      <c r="AA391" s="71"/>
      <c r="AB391" s="71"/>
      <c r="AC391" s="71"/>
      <c r="AD391" s="71"/>
      <c r="AE391" s="71"/>
      <c r="AF391" s="71"/>
      <c r="AG391" s="71"/>
      <c r="AH391" s="71"/>
      <c r="AI391" s="71"/>
      <c r="AJ391" s="71"/>
      <c r="AK391" s="71"/>
      <c r="AL391" s="71"/>
      <c r="AM391" s="71"/>
    </row>
    <row r="392" spans="1:39" ht="16.5" customHeight="1">
      <c r="A392" s="55"/>
      <c r="B392" s="55"/>
      <c r="C392" s="55"/>
      <c r="D392" s="55"/>
      <c r="E392" s="55"/>
      <c r="F392" s="55"/>
      <c r="Z392" s="71"/>
      <c r="AA392" s="71"/>
      <c r="AB392" s="71"/>
      <c r="AC392" s="71"/>
      <c r="AD392" s="71"/>
      <c r="AE392" s="71"/>
      <c r="AF392" s="71"/>
      <c r="AG392" s="71"/>
      <c r="AH392" s="71"/>
      <c r="AI392" s="71"/>
      <c r="AJ392" s="71"/>
      <c r="AK392" s="71"/>
      <c r="AL392" s="71"/>
      <c r="AM392" s="71"/>
    </row>
    <row r="393" spans="1:39" ht="16.5" customHeight="1">
      <c r="A393" s="55"/>
      <c r="B393" s="55"/>
      <c r="C393" s="55"/>
      <c r="D393" s="55"/>
      <c r="E393" s="55"/>
      <c r="F393" s="55"/>
      <c r="Z393" s="71"/>
      <c r="AA393" s="71"/>
      <c r="AB393" s="71"/>
      <c r="AC393" s="71"/>
      <c r="AD393" s="71"/>
      <c r="AE393" s="71"/>
      <c r="AF393" s="71"/>
      <c r="AG393" s="71"/>
      <c r="AH393" s="71"/>
      <c r="AI393" s="71"/>
      <c r="AJ393" s="71"/>
      <c r="AK393" s="71"/>
      <c r="AL393" s="71"/>
      <c r="AM393" s="71"/>
    </row>
    <row r="394" spans="1:39" ht="16.5" customHeight="1">
      <c r="A394" s="55"/>
      <c r="B394" s="55"/>
      <c r="C394" s="55"/>
      <c r="D394" s="55"/>
      <c r="E394" s="55"/>
      <c r="F394" s="55"/>
      <c r="Z394" s="71"/>
      <c r="AA394" s="71"/>
      <c r="AB394" s="71"/>
      <c r="AC394" s="71"/>
      <c r="AD394" s="71"/>
      <c r="AE394" s="71"/>
      <c r="AF394" s="71"/>
      <c r="AG394" s="71"/>
      <c r="AH394" s="71"/>
      <c r="AI394" s="71"/>
      <c r="AJ394" s="71"/>
      <c r="AK394" s="71"/>
      <c r="AL394" s="71"/>
      <c r="AM394" s="71"/>
    </row>
    <row r="395" spans="1:39" ht="16.5" customHeight="1">
      <c r="A395" s="55"/>
      <c r="B395" s="55"/>
      <c r="C395" s="55"/>
      <c r="D395" s="55"/>
      <c r="E395" s="55"/>
      <c r="F395" s="55"/>
      <c r="Z395" s="71"/>
      <c r="AA395" s="71"/>
      <c r="AB395" s="71"/>
      <c r="AC395" s="71"/>
      <c r="AD395" s="71"/>
      <c r="AE395" s="71"/>
      <c r="AF395" s="71"/>
      <c r="AG395" s="71"/>
      <c r="AH395" s="71"/>
      <c r="AI395" s="71"/>
      <c r="AJ395" s="71"/>
      <c r="AK395" s="71"/>
      <c r="AL395" s="71"/>
      <c r="AM395" s="71"/>
    </row>
    <row r="396" spans="1:39" ht="16.5" customHeight="1">
      <c r="A396" s="55"/>
      <c r="B396" s="55"/>
      <c r="C396" s="55"/>
      <c r="D396" s="55"/>
      <c r="E396" s="55"/>
      <c r="F396" s="55"/>
      <c r="Z396" s="71"/>
      <c r="AA396" s="71"/>
      <c r="AB396" s="71"/>
      <c r="AC396" s="71"/>
      <c r="AD396" s="71"/>
      <c r="AE396" s="71"/>
      <c r="AF396" s="71"/>
      <c r="AG396" s="71"/>
      <c r="AH396" s="71"/>
      <c r="AI396" s="71"/>
      <c r="AJ396" s="71"/>
      <c r="AK396" s="71"/>
      <c r="AL396" s="71"/>
      <c r="AM396" s="71"/>
    </row>
    <row r="397" spans="1:39" ht="16.5" customHeight="1">
      <c r="A397" s="55"/>
      <c r="B397" s="55"/>
      <c r="C397" s="55"/>
      <c r="D397" s="55"/>
      <c r="E397" s="55"/>
      <c r="F397" s="55"/>
      <c r="Z397" s="71"/>
      <c r="AA397" s="71"/>
      <c r="AB397" s="71"/>
      <c r="AC397" s="71"/>
      <c r="AD397" s="71"/>
      <c r="AE397" s="71"/>
      <c r="AF397" s="71"/>
      <c r="AG397" s="71"/>
      <c r="AH397" s="71"/>
      <c r="AI397" s="71"/>
      <c r="AJ397" s="71"/>
      <c r="AK397" s="71"/>
      <c r="AL397" s="71"/>
      <c r="AM397" s="71"/>
    </row>
    <row r="398" spans="1:39" ht="16.5" customHeight="1">
      <c r="A398" s="55"/>
      <c r="B398" s="55"/>
      <c r="C398" s="55"/>
      <c r="D398" s="55"/>
      <c r="E398" s="55"/>
      <c r="F398" s="55"/>
      <c r="Z398" s="71"/>
      <c r="AA398" s="71"/>
      <c r="AB398" s="71"/>
      <c r="AC398" s="71"/>
      <c r="AD398" s="71"/>
      <c r="AE398" s="71"/>
      <c r="AF398" s="71"/>
      <c r="AG398" s="71"/>
      <c r="AH398" s="71"/>
      <c r="AI398" s="71"/>
      <c r="AJ398" s="71"/>
      <c r="AK398" s="71"/>
      <c r="AL398" s="71"/>
      <c r="AM398" s="71"/>
    </row>
    <row r="399" spans="1:39" ht="16.5" customHeight="1">
      <c r="A399" s="55"/>
      <c r="B399" s="55"/>
      <c r="C399" s="55"/>
      <c r="D399" s="55"/>
      <c r="E399" s="55"/>
      <c r="F399" s="55"/>
      <c r="Z399" s="71"/>
      <c r="AA399" s="71"/>
      <c r="AB399" s="71"/>
      <c r="AC399" s="71"/>
      <c r="AD399" s="71"/>
      <c r="AE399" s="71"/>
      <c r="AF399" s="71"/>
      <c r="AG399" s="71"/>
      <c r="AH399" s="71"/>
      <c r="AI399" s="71"/>
      <c r="AJ399" s="71"/>
      <c r="AK399" s="71"/>
      <c r="AL399" s="71"/>
      <c r="AM399" s="71"/>
    </row>
    <row r="400" spans="1:39" ht="16.5" customHeight="1">
      <c r="A400" s="55"/>
      <c r="B400" s="55"/>
      <c r="C400" s="55"/>
      <c r="D400" s="55"/>
      <c r="E400" s="55"/>
      <c r="F400" s="55"/>
      <c r="Z400" s="71"/>
      <c r="AA400" s="71"/>
      <c r="AB400" s="71"/>
      <c r="AC400" s="71"/>
      <c r="AD400" s="71"/>
      <c r="AE400" s="71"/>
      <c r="AF400" s="71"/>
      <c r="AG400" s="71"/>
      <c r="AH400" s="71"/>
      <c r="AI400" s="71"/>
      <c r="AJ400" s="71"/>
      <c r="AK400" s="71"/>
      <c r="AL400" s="71"/>
      <c r="AM400" s="71"/>
    </row>
    <row r="401" spans="1:39" ht="16.5" customHeight="1">
      <c r="A401" s="55"/>
      <c r="B401" s="55"/>
      <c r="C401" s="55"/>
      <c r="D401" s="55"/>
      <c r="E401" s="55"/>
      <c r="F401" s="55"/>
      <c r="Z401" s="71"/>
      <c r="AA401" s="71"/>
      <c r="AB401" s="71"/>
      <c r="AC401" s="71"/>
      <c r="AD401" s="71"/>
      <c r="AE401" s="71"/>
      <c r="AF401" s="71"/>
      <c r="AG401" s="71"/>
      <c r="AH401" s="71"/>
      <c r="AI401" s="71"/>
      <c r="AJ401" s="71"/>
      <c r="AK401" s="71"/>
      <c r="AL401" s="71"/>
      <c r="AM401" s="71"/>
    </row>
    <row r="402" spans="1:39" ht="16.5" customHeight="1">
      <c r="A402" s="55"/>
      <c r="B402" s="55"/>
      <c r="C402" s="55"/>
      <c r="D402" s="55"/>
      <c r="E402" s="55"/>
      <c r="F402" s="55"/>
      <c r="Z402" s="71"/>
      <c r="AA402" s="71"/>
      <c r="AB402" s="71"/>
      <c r="AC402" s="71"/>
      <c r="AD402" s="71"/>
      <c r="AE402" s="71"/>
      <c r="AF402" s="71"/>
      <c r="AG402" s="71"/>
      <c r="AH402" s="71"/>
      <c r="AI402" s="71"/>
      <c r="AJ402" s="71"/>
      <c r="AK402" s="71"/>
      <c r="AL402" s="71"/>
      <c r="AM402" s="71"/>
    </row>
    <row r="403" spans="1:39" ht="16.5" customHeight="1">
      <c r="A403" s="43"/>
      <c r="B403" s="43"/>
      <c r="C403" s="43"/>
      <c r="D403" s="43"/>
      <c r="E403" s="43"/>
      <c r="F403" s="43"/>
      <c r="Z403" s="71"/>
      <c r="AA403" s="71"/>
      <c r="AB403" s="71"/>
      <c r="AC403" s="71"/>
      <c r="AD403" s="71"/>
      <c r="AE403" s="71"/>
      <c r="AF403" s="71"/>
      <c r="AG403" s="71"/>
      <c r="AH403" s="71"/>
      <c r="AI403" s="71"/>
      <c r="AJ403" s="71"/>
      <c r="AK403" s="71"/>
      <c r="AL403" s="71"/>
      <c r="AM403" s="71"/>
    </row>
    <row r="404" spans="1:39" ht="16.5" customHeight="1">
      <c r="A404" s="236" t="s">
        <v>153</v>
      </c>
      <c r="B404" s="226"/>
      <c r="C404" s="39">
        <f>D404+E404+F404</f>
        <v>5356</v>
      </c>
      <c r="D404" s="50">
        <f>ROUNDDOWN(SUMIF(N357:N381,M404,D357:D381),0)</f>
        <v>932</v>
      </c>
      <c r="E404" s="45">
        <f>ROUNDDOWN(SUMIF(N357:N381,M404,E357:E381),0)</f>
        <v>3249</v>
      </c>
      <c r="F404" s="39">
        <f>ROUNDDOWN(SUMIF(N357:N381,M404,F357:F381),0)</f>
        <v>1175</v>
      </c>
      <c r="M404" s="66" t="s">
        <v>139</v>
      </c>
      <c r="Z404" s="71"/>
      <c r="AA404" s="71"/>
      <c r="AB404" s="71"/>
      <c r="AC404" s="71"/>
      <c r="AD404" s="71"/>
      <c r="AE404" s="71"/>
      <c r="AF404" s="71"/>
      <c r="AG404" s="71"/>
      <c r="AH404" s="71"/>
      <c r="AI404" s="71"/>
      <c r="AJ404" s="71"/>
      <c r="AK404" s="71"/>
      <c r="AL404" s="71"/>
      <c r="AM404" s="71"/>
    </row>
    <row r="405" spans="1:39" ht="16.5" customHeight="1">
      <c r="A405" s="53" t="s">
        <v>17</v>
      </c>
      <c r="B405" s="57" t="s">
        <v>17</v>
      </c>
      <c r="C405" s="238">
        <f>C454</f>
        <v>3599</v>
      </c>
      <c r="D405" s="238">
        <f>D454</f>
        <v>1519</v>
      </c>
      <c r="E405" s="238">
        <f>E454</f>
        <v>2080</v>
      </c>
      <c r="F405" s="238">
        <f>F454</f>
        <v>0</v>
      </c>
      <c r="G405" s="65" t="str">
        <f>HYPERLINK("#G"&amp;ROW(G433),"_x0005_`BDCOD|D81828_x0007_`POSS|"&amp;ROW(G407)&amp;"_x0007_`POSE|"&amp;ROW(G433)&amp;"_x0007_`")</f>
        <v>_x0005_`BDCOD|D81828_x0007_`POSS|407_x0007_`POSE|433_x0007_`</v>
      </c>
      <c r="Z405" s="71"/>
      <c r="AA405" s="71"/>
      <c r="AB405" s="71"/>
      <c r="AC405" s="71"/>
      <c r="AD405" s="71"/>
      <c r="AE405" s="71"/>
      <c r="AF405" s="71"/>
      <c r="AG405" s="71"/>
      <c r="AH405" s="71"/>
      <c r="AI405" s="71"/>
      <c r="AJ405" s="71"/>
      <c r="AK405" s="71"/>
      <c r="AL405" s="71"/>
      <c r="AM405" s="71"/>
    </row>
    <row r="406" spans="1:39" ht="16.5" customHeight="1">
      <c r="A406" s="54"/>
      <c r="B406" s="57" t="s">
        <v>525</v>
      </c>
      <c r="C406" s="239"/>
      <c r="D406" s="239"/>
      <c r="E406" s="239"/>
      <c r="F406" s="239"/>
      <c r="M406" s="66" t="s">
        <v>526</v>
      </c>
      <c r="Z406" s="71"/>
      <c r="AA406" s="71"/>
      <c r="AB406" s="71"/>
      <c r="AC406" s="71"/>
      <c r="AD406" s="71"/>
      <c r="AE406" s="71"/>
      <c r="AF406" s="71"/>
      <c r="AG406" s="71"/>
      <c r="AH406" s="71"/>
      <c r="AI406" s="71"/>
      <c r="AJ406" s="71"/>
      <c r="AK406" s="71"/>
      <c r="AL406" s="71"/>
      <c r="AM406" s="71"/>
    </row>
    <row r="407" spans="1:39" ht="16.5" customHeight="1">
      <c r="A407" s="55"/>
      <c r="B407" s="55"/>
      <c r="C407" s="60"/>
      <c r="D407" s="60"/>
      <c r="E407" s="60"/>
      <c r="F407" s="60"/>
      <c r="G407" s="15" t="s">
        <v>134</v>
      </c>
      <c r="Z407" s="71"/>
      <c r="AA407" s="71"/>
      <c r="AB407" s="71"/>
      <c r="AC407" s="71"/>
      <c r="AD407" s="71"/>
      <c r="AE407" s="71"/>
      <c r="AF407" s="71"/>
      <c r="AG407" s="71"/>
      <c r="AH407" s="71"/>
      <c r="AI407" s="71"/>
      <c r="AJ407" s="71"/>
      <c r="AK407" s="71"/>
      <c r="AL407" s="71"/>
      <c r="AM407" s="71"/>
    </row>
    <row r="408" spans="1:39" ht="16.5" customHeight="1">
      <c r="A408" s="56"/>
      <c r="B408" s="58" t="s">
        <v>527</v>
      </c>
      <c r="C408" s="55"/>
      <c r="D408" s="55"/>
      <c r="E408" s="55"/>
      <c r="F408" s="55"/>
      <c r="G408" s="15" t="s">
        <v>528</v>
      </c>
      <c r="Z408" s="71"/>
      <c r="AA408" s="71"/>
      <c r="AB408" s="71"/>
      <c r="AC408" s="71"/>
      <c r="AD408" s="71"/>
      <c r="AE408" s="71"/>
      <c r="AF408" s="71"/>
      <c r="AG408" s="71"/>
      <c r="AH408" s="71"/>
      <c r="AI408" s="71"/>
      <c r="AJ408" s="71"/>
      <c r="AK408" s="71"/>
      <c r="AL408" s="71"/>
      <c r="AM408" s="71"/>
    </row>
    <row r="409" spans="1:39" ht="16.5" customHeight="1">
      <c r="A409" s="55"/>
      <c r="B409" s="55"/>
      <c r="C409" s="55"/>
      <c r="D409" s="55"/>
      <c r="E409" s="55"/>
      <c r="F409" s="55"/>
      <c r="G409" s="15" t="s">
        <v>134</v>
      </c>
      <c r="Z409" s="71"/>
      <c r="AA409" s="71"/>
      <c r="AB409" s="71"/>
      <c r="AC409" s="71"/>
      <c r="AD409" s="71"/>
      <c r="AE409" s="71"/>
      <c r="AF409" s="71"/>
      <c r="AG409" s="71"/>
      <c r="AH409" s="71"/>
      <c r="AI409" s="71"/>
      <c r="AJ409" s="71"/>
      <c r="AK409" s="71"/>
      <c r="AL409" s="71"/>
      <c r="AM409" s="71"/>
    </row>
    <row r="410" spans="1:39" ht="16.5" customHeight="1">
      <c r="A410" s="56"/>
      <c r="B410" s="58" t="s">
        <v>401</v>
      </c>
      <c r="C410" s="55"/>
      <c r="D410" s="55"/>
      <c r="E410" s="55"/>
      <c r="F410" s="55"/>
      <c r="G410" s="15" t="s">
        <v>402</v>
      </c>
      <c r="Z410" s="71"/>
      <c r="AA410" s="71"/>
      <c r="AB410" s="71"/>
      <c r="AC410" s="71"/>
      <c r="AD410" s="71"/>
      <c r="AE410" s="71"/>
      <c r="AF410" s="71"/>
      <c r="AG410" s="71"/>
      <c r="AH410" s="71"/>
      <c r="AI410" s="71"/>
      <c r="AJ410" s="71"/>
      <c r="AK410" s="71"/>
      <c r="AL410" s="71"/>
      <c r="AM410" s="71"/>
    </row>
    <row r="411" spans="1:39" ht="16.5" customHeight="1">
      <c r="A411" s="55"/>
      <c r="B411" s="55"/>
      <c r="C411" s="55"/>
      <c r="D411" s="55"/>
      <c r="E411" s="55"/>
      <c r="F411" s="55"/>
      <c r="G411" s="15" t="s">
        <v>134</v>
      </c>
      <c r="Z411" s="71"/>
      <c r="AA411" s="71"/>
      <c r="AB411" s="71"/>
      <c r="AC411" s="71"/>
      <c r="AD411" s="71"/>
      <c r="AE411" s="71"/>
      <c r="AF411" s="71"/>
      <c r="AG411" s="71"/>
      <c r="AH411" s="71"/>
      <c r="AI411" s="71"/>
      <c r="AJ411" s="71"/>
      <c r="AK411" s="71"/>
      <c r="AL411" s="71"/>
      <c r="AM411" s="71"/>
    </row>
    <row r="412" spans="1:39" ht="16.5" customHeight="1">
      <c r="A412" s="56"/>
      <c r="B412" s="58" t="str">
        <f>"     R = "&amp;Z412&amp;"  (손율 3개월 31%적용) "</f>
        <v xml:space="preserve">     R = 0.31  (손율 3개월 31%적용) </v>
      </c>
      <c r="C412" s="55"/>
      <c r="D412" s="55"/>
      <c r="E412" s="55"/>
      <c r="F412" s="55"/>
      <c r="G412" s="15" t="s">
        <v>529</v>
      </c>
      <c r="Z412" s="74">
        <v>0.31</v>
      </c>
      <c r="AA412" s="66" t="s">
        <v>136</v>
      </c>
      <c r="AB412" s="73">
        <f>Z412</f>
        <v>0.31</v>
      </c>
      <c r="AC412" s="71"/>
      <c r="AD412" s="71"/>
      <c r="AE412" s="71"/>
      <c r="AF412" s="71"/>
      <c r="AG412" s="71"/>
      <c r="AH412" s="71"/>
      <c r="AI412" s="71"/>
      <c r="AJ412" s="71"/>
      <c r="AK412" s="71"/>
      <c r="AL412" s="71"/>
      <c r="AM412" s="71"/>
    </row>
    <row r="413" spans="1:39" ht="16.5" customHeight="1">
      <c r="A413" s="55"/>
      <c r="B413" s="55"/>
      <c r="C413" s="55"/>
      <c r="D413" s="55"/>
      <c r="E413" s="55"/>
      <c r="F413" s="55"/>
      <c r="G413" s="15" t="s">
        <v>134</v>
      </c>
      <c r="Z413" s="71"/>
      <c r="AA413" s="71"/>
      <c r="AB413" s="71"/>
      <c r="AC413" s="71"/>
      <c r="AD413" s="71"/>
      <c r="AE413" s="71"/>
      <c r="AF413" s="71"/>
      <c r="AG413" s="71"/>
      <c r="AH413" s="71"/>
      <c r="AI413" s="71"/>
      <c r="AJ413" s="71"/>
      <c r="AK413" s="71"/>
      <c r="AL413" s="71"/>
      <c r="AM413" s="71"/>
    </row>
    <row r="414" spans="1:39" ht="16.5" customHeight="1">
      <c r="A414" s="55"/>
      <c r="B414" s="55"/>
      <c r="C414" s="55"/>
      <c r="D414" s="55"/>
      <c r="E414" s="55"/>
      <c r="F414" s="55"/>
      <c r="G414" s="15" t="s">
        <v>134</v>
      </c>
      <c r="Z414" s="71"/>
      <c r="AA414" s="71"/>
      <c r="AB414" s="71"/>
      <c r="AC414" s="71"/>
      <c r="AD414" s="71"/>
      <c r="AE414" s="71"/>
      <c r="AF414" s="71"/>
      <c r="AG414" s="71"/>
      <c r="AH414" s="71"/>
      <c r="AI414" s="71"/>
      <c r="AJ414" s="71"/>
      <c r="AK414" s="71"/>
      <c r="AL414" s="71"/>
      <c r="AM414" s="71"/>
    </row>
    <row r="415" spans="1:39" ht="16.5" customHeight="1">
      <c r="A415" s="56"/>
      <c r="B415" s="58" t="s">
        <v>403</v>
      </c>
      <c r="C415" s="55"/>
      <c r="D415" s="55"/>
      <c r="E415" s="55"/>
      <c r="F415" s="55"/>
      <c r="G415" s="15" t="s">
        <v>404</v>
      </c>
      <c r="Z415" s="71"/>
      <c r="AA415" s="71"/>
      <c r="AB415" s="71"/>
      <c r="AC415" s="71"/>
      <c r="AD415" s="71"/>
      <c r="AE415" s="71"/>
      <c r="AF415" s="71"/>
      <c r="AG415" s="71"/>
      <c r="AH415" s="71"/>
      <c r="AI415" s="71"/>
      <c r="AJ415" s="71"/>
      <c r="AK415" s="71"/>
      <c r="AL415" s="71"/>
      <c r="AM415" s="71"/>
    </row>
    <row r="416" spans="1:39" ht="16.5" customHeight="1">
      <c r="A416" s="55"/>
      <c r="B416" s="55"/>
      <c r="C416" s="55"/>
      <c r="D416" s="55"/>
      <c r="E416" s="55"/>
      <c r="F416" s="55"/>
      <c r="G416" s="15" t="s">
        <v>134</v>
      </c>
      <c r="Z416" s="71"/>
      <c r="AA416" s="71"/>
      <c r="AB416" s="71"/>
      <c r="AC416" s="71"/>
      <c r="AD416" s="71"/>
      <c r="AE416" s="71"/>
      <c r="AF416" s="71"/>
      <c r="AG416" s="71"/>
      <c r="AH416" s="71"/>
      <c r="AI416" s="71"/>
      <c r="AJ416" s="71"/>
      <c r="AK416" s="71"/>
      <c r="AL416" s="71"/>
      <c r="AM416" s="71"/>
    </row>
    <row r="417" spans="1:39" ht="16.5" customHeight="1">
      <c r="A417" s="56" t="s">
        <v>81</v>
      </c>
      <c r="B417" s="59" t="str">
        <f>" PE드럼 : "&amp;TEXT(I417,"#,##0"&amp;IF(I417&lt;&gt;INT(I417),".###",""))&amp;" * "&amp;AA417&amp;" m / "&amp;AC417&amp;" m/조  * R = "&amp;TEXT(C417,"#,##0.0")&amp;""</f>
        <v xml:space="preserve"> PE드럼 : 16,000 * 1 m / 10 m/조  * R = 496.0</v>
      </c>
      <c r="C417" s="61">
        <f>D417+E417+F417</f>
        <v>496</v>
      </c>
      <c r="D417" s="61">
        <f>IF(H417=0,0,ROUNDDOWN(J417*H417,1))</f>
        <v>496</v>
      </c>
      <c r="E417" s="61">
        <f>IF(H417=0,0,ROUNDDOWN(K417*H417,1))</f>
        <v>0</v>
      </c>
      <c r="F417" s="61">
        <f>IF(H417=0,0,ROUNDDOWN(L417*H417,1))</f>
        <v>0</v>
      </c>
      <c r="G417" s="15" t="s">
        <v>405</v>
      </c>
      <c r="H417" s="67">
        <f>ROUNDUP(AG417,14-LEN(ABS(INT(AG417))))</f>
        <v>3.1E-2</v>
      </c>
      <c r="I417" s="68">
        <f>J417+K417+L417</f>
        <v>16000</v>
      </c>
      <c r="J417" s="69">
        <f>재료비목록표!E4</f>
        <v>16000</v>
      </c>
      <c r="M417" s="66" t="s">
        <v>406</v>
      </c>
      <c r="N417" s="66" t="s">
        <v>145</v>
      </c>
      <c r="X417" s="70" t="str">
        <f>재료비목록표!B4&amp;" / "&amp;재료비목록표!C4</f>
        <v>PE드럼 / (일체형)</v>
      </c>
      <c r="Y417" s="2" t="str">
        <f ca="1">HYPERLINK("#"&amp;재료비목록표!G2&amp;"!A"&amp;ROW(재료비목록표!A4),"M00001 →")</f>
        <v>M00001 →</v>
      </c>
      <c r="Z417" s="66" t="s">
        <v>156</v>
      </c>
      <c r="AA417" s="72">
        <v>1</v>
      </c>
      <c r="AB417" s="66" t="s">
        <v>137</v>
      </c>
      <c r="AC417" s="72">
        <v>10</v>
      </c>
      <c r="AD417" s="66" t="s">
        <v>147</v>
      </c>
      <c r="AE417" s="73">
        <f>AB412</f>
        <v>0.31</v>
      </c>
      <c r="AF417" s="66" t="s">
        <v>136</v>
      </c>
      <c r="AG417" s="73">
        <f>1*AA417/AC417*AB412</f>
        <v>3.1E-2</v>
      </c>
      <c r="AH417" s="71"/>
      <c r="AI417" s="71"/>
      <c r="AJ417" s="71"/>
      <c r="AK417" s="71"/>
      <c r="AL417" s="71"/>
      <c r="AM417" s="71"/>
    </row>
    <row r="418" spans="1:39" ht="16.5" customHeight="1">
      <c r="A418" s="55"/>
      <c r="B418" s="55"/>
      <c r="C418" s="55"/>
      <c r="D418" s="55"/>
      <c r="E418" s="55"/>
      <c r="F418" s="55"/>
      <c r="G418" s="15" t="s">
        <v>134</v>
      </c>
      <c r="Z418" s="71"/>
      <c r="AA418" s="71"/>
      <c r="AB418" s="71"/>
      <c r="AC418" s="71"/>
      <c r="AD418" s="71"/>
      <c r="AE418" s="71"/>
      <c r="AF418" s="71"/>
      <c r="AG418" s="71"/>
      <c r="AH418" s="71"/>
      <c r="AI418" s="71"/>
      <c r="AJ418" s="71"/>
      <c r="AK418" s="71"/>
      <c r="AL418" s="71"/>
      <c r="AM418" s="71"/>
    </row>
    <row r="419" spans="1:39" ht="16.5" customHeight="1">
      <c r="A419" s="56" t="s">
        <v>159</v>
      </c>
      <c r="B419" s="59" t="str">
        <f>" 윙카호스 : "&amp;TEXT(I419,"#,##0"&amp;IF(I419&lt;&gt;INT(I419),".###",""))&amp;" * "&amp;AA419&amp;" m / "&amp;AC419&amp;" m/조  * R = "&amp;TEXT(C419,"#,##0.0")&amp;""</f>
        <v xml:space="preserve"> 윙카호스 : 15,000 * 1 m / 10 m/조  * R = 465.0</v>
      </c>
      <c r="C419" s="61">
        <f>D419+E419+F419</f>
        <v>465</v>
      </c>
      <c r="D419" s="61">
        <f>IF(H419=0,0,ROUNDDOWN(J419*H419,1))</f>
        <v>465</v>
      </c>
      <c r="E419" s="61">
        <f>IF(H419=0,0,ROUNDDOWN(K419*H419,1))</f>
        <v>0</v>
      </c>
      <c r="F419" s="61">
        <f>IF(H419=0,0,ROUNDDOWN(L419*H419,1))</f>
        <v>0</v>
      </c>
      <c r="G419" s="15" t="s">
        <v>407</v>
      </c>
      <c r="H419" s="67">
        <f>ROUNDUP(AG419,14-LEN(ABS(INT(AG419))))</f>
        <v>3.1E-2</v>
      </c>
      <c r="I419" s="68">
        <f>J419+K419+L419</f>
        <v>15000</v>
      </c>
      <c r="J419" s="69">
        <f>재료비목록표!E5</f>
        <v>15000</v>
      </c>
      <c r="M419" s="66" t="s">
        <v>408</v>
      </c>
      <c r="N419" s="66" t="s">
        <v>145</v>
      </c>
      <c r="X419" s="70" t="str">
        <f>재료비목록표!B5&amp;" / "&amp;재료비목록표!C5</f>
        <v>윙카호스 / (10m/Roll,DC)</v>
      </c>
      <c r="Y419" s="2" t="str">
        <f ca="1">HYPERLINK("#"&amp;재료비목록표!G2&amp;"!A"&amp;ROW(재료비목록표!A5),"M00002 →")</f>
        <v>M00002 →</v>
      </c>
      <c r="Z419" s="66" t="s">
        <v>156</v>
      </c>
      <c r="AA419" s="72">
        <v>1</v>
      </c>
      <c r="AB419" s="66" t="s">
        <v>137</v>
      </c>
      <c r="AC419" s="72">
        <v>10</v>
      </c>
      <c r="AD419" s="66" t="s">
        <v>147</v>
      </c>
      <c r="AE419" s="73">
        <f>AB412</f>
        <v>0.31</v>
      </c>
      <c r="AF419" s="66" t="s">
        <v>136</v>
      </c>
      <c r="AG419" s="73">
        <f>1*AA419/AC419*AB412</f>
        <v>3.1E-2</v>
      </c>
      <c r="AH419" s="71"/>
      <c r="AI419" s="71"/>
      <c r="AJ419" s="71"/>
      <c r="AK419" s="71"/>
      <c r="AL419" s="71"/>
      <c r="AM419" s="71"/>
    </row>
    <row r="420" spans="1:39" ht="16.5" customHeight="1">
      <c r="A420" s="55"/>
      <c r="B420" s="55"/>
      <c r="C420" s="55"/>
      <c r="D420" s="55"/>
      <c r="E420" s="55"/>
      <c r="F420" s="55"/>
      <c r="G420" s="15" t="s">
        <v>134</v>
      </c>
      <c r="Z420" s="71"/>
      <c r="AA420" s="71"/>
      <c r="AB420" s="71"/>
      <c r="AC420" s="71"/>
      <c r="AD420" s="71"/>
      <c r="AE420" s="71"/>
      <c r="AF420" s="71"/>
      <c r="AG420" s="71"/>
      <c r="AH420" s="71"/>
      <c r="AI420" s="71"/>
      <c r="AJ420" s="71"/>
      <c r="AK420" s="71"/>
      <c r="AL420" s="71"/>
      <c r="AM420" s="71"/>
    </row>
    <row r="421" spans="1:39" ht="16.5" customHeight="1">
      <c r="A421" s="56" t="s">
        <v>158</v>
      </c>
      <c r="B421" s="59" t="str">
        <f>" 야간점멸등 : "&amp;TEXT(I421,"#,##0"&amp;IF(I421&lt;&gt;INT(I421),".###",""))&amp;" * "&amp;AA421&amp;" m / "&amp;AC421&amp;" m/조  * R = "&amp;TEXT(C421,"#,##0.0")&amp;""</f>
        <v xml:space="preserve"> 야간점멸등 : 18,000 * 1 m / 10 m/조  * R = 558.0</v>
      </c>
      <c r="C421" s="61">
        <f>D421+E421+F421</f>
        <v>558</v>
      </c>
      <c r="D421" s="61">
        <f>IF(H421=0,0,ROUNDDOWN(J421*H421,1))</f>
        <v>558</v>
      </c>
      <c r="E421" s="61">
        <f>IF(H421=0,0,ROUNDDOWN(K421*H421,1))</f>
        <v>0</v>
      </c>
      <c r="F421" s="61">
        <f>IF(H421=0,0,ROUNDDOWN(L421*H421,1))</f>
        <v>0</v>
      </c>
      <c r="G421" s="15" t="s">
        <v>409</v>
      </c>
      <c r="H421" s="67">
        <f>ROUNDUP(AG421,14-LEN(ABS(INT(AG421))))</f>
        <v>3.1E-2</v>
      </c>
      <c r="I421" s="68">
        <f>J421+K421+L421</f>
        <v>18000</v>
      </c>
      <c r="J421" s="69">
        <f>재료비목록표!E9</f>
        <v>18000</v>
      </c>
      <c r="M421" s="66" t="s">
        <v>410</v>
      </c>
      <c r="N421" s="66" t="s">
        <v>145</v>
      </c>
      <c r="X421" s="70" t="str">
        <f>재료비목록표!B9&amp;" / "&amp;재료비목록표!C9</f>
        <v>야간점멸등 / (공사용)</v>
      </c>
      <c r="Y421" s="2" t="str">
        <f ca="1">HYPERLINK("#"&amp;재료비목록표!G2&amp;"!A"&amp;ROW(재료비목록표!A9),"M00006 →")</f>
        <v>M00006 →</v>
      </c>
      <c r="Z421" s="66" t="s">
        <v>156</v>
      </c>
      <c r="AA421" s="72">
        <v>1</v>
      </c>
      <c r="AB421" s="66" t="s">
        <v>137</v>
      </c>
      <c r="AC421" s="72">
        <v>10</v>
      </c>
      <c r="AD421" s="66" t="s">
        <v>147</v>
      </c>
      <c r="AE421" s="73">
        <f>AB412</f>
        <v>0.31</v>
      </c>
      <c r="AF421" s="66" t="s">
        <v>136</v>
      </c>
      <c r="AG421" s="73">
        <f>1*AA421/AC421*AB412</f>
        <v>3.1E-2</v>
      </c>
      <c r="AH421" s="71"/>
      <c r="AI421" s="71"/>
      <c r="AJ421" s="71"/>
      <c r="AK421" s="71"/>
      <c r="AL421" s="71"/>
      <c r="AM421" s="71"/>
    </row>
    <row r="422" spans="1:39" ht="16.5" customHeight="1">
      <c r="A422" s="55"/>
      <c r="B422" s="55"/>
      <c r="C422" s="55"/>
      <c r="D422" s="55"/>
      <c r="E422" s="55"/>
      <c r="F422" s="55"/>
      <c r="G422" s="15" t="s">
        <v>134</v>
      </c>
      <c r="Z422" s="71"/>
      <c r="AA422" s="71"/>
      <c r="AB422" s="71"/>
      <c r="AC422" s="71"/>
      <c r="AD422" s="71"/>
      <c r="AE422" s="71"/>
      <c r="AF422" s="71"/>
      <c r="AG422" s="71"/>
      <c r="AH422" s="71"/>
      <c r="AI422" s="71"/>
      <c r="AJ422" s="71"/>
      <c r="AK422" s="71"/>
      <c r="AL422" s="71"/>
      <c r="AM422" s="71"/>
    </row>
    <row r="423" spans="1:39" ht="16.5" customHeight="1">
      <c r="A423" s="56"/>
      <c r="B423" s="58" t="s">
        <v>144</v>
      </c>
      <c r="C423" s="62">
        <f>D423+E423+F423</f>
        <v>1519</v>
      </c>
      <c r="D423" s="62">
        <f>SUMIF(N407:N422,M423,D407:D422)</f>
        <v>1519</v>
      </c>
      <c r="E423" s="62">
        <f>SUMIF(N407:N422,M423,E407:E422)</f>
        <v>0</v>
      </c>
      <c r="F423" s="62">
        <f>SUMIF(N407:N422,M423,F407:F422)</f>
        <v>0</v>
      </c>
      <c r="G423" s="15" t="s">
        <v>143</v>
      </c>
      <c r="M423" s="66" t="s">
        <v>145</v>
      </c>
      <c r="N423" s="66" t="s">
        <v>152</v>
      </c>
      <c r="Z423" s="71"/>
      <c r="AA423" s="71"/>
      <c r="AB423" s="71"/>
      <c r="AC423" s="71"/>
      <c r="AD423" s="71"/>
      <c r="AE423" s="71"/>
      <c r="AF423" s="71"/>
      <c r="AG423" s="71"/>
      <c r="AH423" s="71"/>
      <c r="AI423" s="71"/>
      <c r="AJ423" s="71"/>
      <c r="AK423" s="71"/>
      <c r="AL423" s="71"/>
      <c r="AM423" s="71"/>
    </row>
    <row r="424" spans="1:39" ht="16.5" customHeight="1">
      <c r="A424" s="55"/>
      <c r="B424" s="55"/>
      <c r="C424" s="60"/>
      <c r="D424" s="60"/>
      <c r="E424" s="60"/>
      <c r="F424" s="60"/>
      <c r="G424" s="15" t="s">
        <v>134</v>
      </c>
      <c r="Z424" s="71"/>
      <c r="AA424" s="71"/>
      <c r="AB424" s="71"/>
      <c r="AC424" s="71"/>
      <c r="AD424" s="71"/>
      <c r="AE424" s="71"/>
      <c r="AF424" s="71"/>
      <c r="AG424" s="71"/>
      <c r="AH424" s="71"/>
      <c r="AI424" s="71"/>
      <c r="AJ424" s="71"/>
      <c r="AK424" s="71"/>
      <c r="AL424" s="71"/>
      <c r="AM424" s="71"/>
    </row>
    <row r="425" spans="1:39" ht="16.5" customHeight="1">
      <c r="A425" s="55"/>
      <c r="B425" s="55"/>
      <c r="C425" s="55"/>
      <c r="D425" s="55"/>
      <c r="E425" s="55"/>
      <c r="F425" s="55"/>
      <c r="G425" s="15" t="s">
        <v>134</v>
      </c>
      <c r="Z425" s="71"/>
      <c r="AA425" s="71"/>
      <c r="AB425" s="71"/>
      <c r="AC425" s="71"/>
      <c r="AD425" s="71"/>
      <c r="AE425" s="71"/>
      <c r="AF425" s="71"/>
      <c r="AG425" s="71"/>
      <c r="AH425" s="71"/>
      <c r="AI425" s="71"/>
      <c r="AJ425" s="71"/>
      <c r="AK425" s="71"/>
      <c r="AL425" s="71"/>
      <c r="AM425" s="71"/>
    </row>
    <row r="426" spans="1:39" ht="16.5" customHeight="1">
      <c r="A426" s="56"/>
      <c r="B426" s="58" t="s">
        <v>411</v>
      </c>
      <c r="C426" s="55"/>
      <c r="D426" s="55"/>
      <c r="E426" s="55"/>
      <c r="F426" s="55"/>
      <c r="G426" s="15" t="s">
        <v>412</v>
      </c>
      <c r="Z426" s="71"/>
      <c r="AA426" s="71"/>
      <c r="AB426" s="71"/>
      <c r="AC426" s="71"/>
      <c r="AD426" s="71"/>
      <c r="AE426" s="71"/>
      <c r="AF426" s="71"/>
      <c r="AG426" s="71"/>
      <c r="AH426" s="71"/>
      <c r="AI426" s="71"/>
      <c r="AJ426" s="71"/>
      <c r="AK426" s="71"/>
      <c r="AL426" s="71"/>
      <c r="AM426" s="71"/>
    </row>
    <row r="427" spans="1:39" ht="16.5" customHeight="1">
      <c r="A427" s="55"/>
      <c r="B427" s="55"/>
      <c r="C427" s="55"/>
      <c r="D427" s="55"/>
      <c r="E427" s="55"/>
      <c r="F427" s="55"/>
      <c r="G427" s="15" t="s">
        <v>134</v>
      </c>
      <c r="Z427" s="71"/>
      <c r="AA427" s="71"/>
      <c r="AB427" s="71"/>
      <c r="AC427" s="71"/>
      <c r="AD427" s="71"/>
      <c r="AE427" s="71"/>
      <c r="AF427" s="71"/>
      <c r="AG427" s="71"/>
      <c r="AH427" s="71"/>
      <c r="AI427" s="71"/>
      <c r="AJ427" s="71"/>
      <c r="AK427" s="71"/>
      <c r="AL427" s="71"/>
      <c r="AM427" s="71"/>
    </row>
    <row r="428" spans="1:39" ht="16.5" customHeight="1">
      <c r="A428" s="56" t="s">
        <v>154</v>
      </c>
      <c r="B428" s="59" t="str">
        <f>" 특별인부 : "&amp;TEXT(I428,"#,##0"&amp;IF(I428&lt;&gt;INT(I428),".###",""))&amp;" / "&amp;AA428&amp;" m/조  * "&amp;AC428&amp;" 인  = "&amp;TEXT(C428,"#,##0.0")&amp;""</f>
        <v xml:space="preserve"> 특별인부 : 260,040 / 10 m/조  * 0.08 인  = 2,080.3</v>
      </c>
      <c r="C428" s="61">
        <f>D428+E428+F428</f>
        <v>2080.3000000000002</v>
      </c>
      <c r="D428" s="61">
        <f>IF(H428=0,0,ROUNDDOWN(J428*H428,1))</f>
        <v>0</v>
      </c>
      <c r="E428" s="61">
        <f>IF(H428=0,0,ROUNDDOWN(K428*H428,1))</f>
        <v>2080.3000000000002</v>
      </c>
      <c r="F428" s="61">
        <f>IF(H428=0,0,ROUNDDOWN(L428*H428,1))</f>
        <v>0</v>
      </c>
      <c r="G428" s="15" t="s">
        <v>530</v>
      </c>
      <c r="H428" s="67">
        <f>ROUNDUP(AE428,14-LEN(ABS(INT(AE428))))</f>
        <v>8.0000000000000002E-3</v>
      </c>
      <c r="I428" s="68">
        <f>J428+K428+L428</f>
        <v>260040</v>
      </c>
      <c r="K428" s="69">
        <f>노무비목록표!E5</f>
        <v>260040</v>
      </c>
      <c r="M428" s="66" t="s">
        <v>155</v>
      </c>
      <c r="N428" s="66" t="s">
        <v>145</v>
      </c>
      <c r="X428" s="70" t="str">
        <f>노무비목록표!B5&amp;" / "&amp;노무비목록표!C5</f>
        <v xml:space="preserve">특별인부 / </v>
      </c>
      <c r="Y428" s="2" t="str">
        <f ca="1">HYPERLINK("#"&amp;노무비목록표!G2&amp;"!A"&amp;ROW(노무비목록표!A5),"L00002 →")</f>
        <v>L00002 →</v>
      </c>
      <c r="Z428" s="66" t="s">
        <v>146</v>
      </c>
      <c r="AA428" s="72">
        <v>10</v>
      </c>
      <c r="AB428" s="66" t="s">
        <v>147</v>
      </c>
      <c r="AC428" s="74">
        <v>0.08</v>
      </c>
      <c r="AD428" s="66" t="s">
        <v>136</v>
      </c>
      <c r="AE428" s="73">
        <f>1/AA428*AC428</f>
        <v>8.0000000000000002E-3</v>
      </c>
      <c r="AF428" s="71"/>
      <c r="AG428" s="71"/>
      <c r="AH428" s="71"/>
      <c r="AI428" s="71"/>
      <c r="AJ428" s="71"/>
      <c r="AK428" s="71"/>
      <c r="AL428" s="71"/>
      <c r="AM428" s="71"/>
    </row>
    <row r="429" spans="1:39" ht="16.5" customHeight="1">
      <c r="A429" s="55"/>
      <c r="B429" s="55"/>
      <c r="C429" s="55"/>
      <c r="D429" s="55"/>
      <c r="E429" s="55"/>
      <c r="F429" s="55"/>
      <c r="G429" s="15" t="s">
        <v>134</v>
      </c>
      <c r="Z429" s="71"/>
      <c r="AA429" s="71"/>
      <c r="AB429" s="71"/>
      <c r="AC429" s="71"/>
      <c r="AD429" s="71"/>
      <c r="AE429" s="71"/>
      <c r="AF429" s="71"/>
      <c r="AG429" s="71"/>
      <c r="AH429" s="71"/>
      <c r="AI429" s="71"/>
      <c r="AJ429" s="71"/>
      <c r="AK429" s="71"/>
      <c r="AL429" s="71"/>
      <c r="AM429" s="71"/>
    </row>
    <row r="430" spans="1:39" ht="16.5" customHeight="1">
      <c r="A430" s="56"/>
      <c r="B430" s="58" t="s">
        <v>144</v>
      </c>
      <c r="C430" s="62">
        <f>D430+E430+F430</f>
        <v>2080.3000000000002</v>
      </c>
      <c r="D430" s="62">
        <f>SUMIF(N424:N429,M430,D424:D429)</f>
        <v>0</v>
      </c>
      <c r="E430" s="62">
        <f>SUMIF(N424:N429,M430,E424:E429)</f>
        <v>2080.3000000000002</v>
      </c>
      <c r="F430" s="62">
        <f>SUMIF(N424:N429,M430,F424:F429)</f>
        <v>0</v>
      </c>
      <c r="G430" s="15" t="s">
        <v>143</v>
      </c>
      <c r="M430" s="66" t="s">
        <v>145</v>
      </c>
      <c r="N430" s="66" t="s">
        <v>152</v>
      </c>
      <c r="Z430" s="71"/>
      <c r="AA430" s="71"/>
      <c r="AB430" s="71"/>
      <c r="AC430" s="71"/>
      <c r="AD430" s="71"/>
      <c r="AE430" s="71"/>
      <c r="AF430" s="71"/>
      <c r="AG430" s="71"/>
      <c r="AH430" s="71"/>
      <c r="AI430" s="71"/>
      <c r="AJ430" s="71"/>
      <c r="AK430" s="71"/>
      <c r="AL430" s="71"/>
      <c r="AM430" s="71"/>
    </row>
    <row r="431" spans="1:39" ht="16.5" customHeight="1">
      <c r="A431" s="55"/>
      <c r="B431" s="55"/>
      <c r="C431" s="60"/>
      <c r="D431" s="60"/>
      <c r="E431" s="60"/>
      <c r="F431" s="60"/>
      <c r="G431" s="15" t="s">
        <v>134</v>
      </c>
      <c r="Z431" s="71"/>
      <c r="AA431" s="71"/>
      <c r="AB431" s="71"/>
      <c r="AC431" s="71"/>
      <c r="AD431" s="71"/>
      <c r="AE431" s="71"/>
      <c r="AF431" s="71"/>
      <c r="AG431" s="71"/>
      <c r="AH431" s="71"/>
      <c r="AI431" s="71"/>
      <c r="AJ431" s="71"/>
      <c r="AK431" s="71"/>
      <c r="AL431" s="71"/>
      <c r="AM431" s="71"/>
    </row>
    <row r="432" spans="1:39" ht="16.5" customHeight="1">
      <c r="A432" s="55"/>
      <c r="B432" s="55"/>
      <c r="C432" s="55"/>
      <c r="D432" s="55"/>
      <c r="E432" s="55"/>
      <c r="F432" s="55"/>
      <c r="G432" s="15" t="s">
        <v>134</v>
      </c>
      <c r="Z432" s="71"/>
      <c r="AA432" s="71"/>
      <c r="AB432" s="71"/>
      <c r="AC432" s="71"/>
      <c r="AD432" s="71"/>
      <c r="AE432" s="71"/>
      <c r="AF432" s="71"/>
      <c r="AG432" s="71"/>
      <c r="AH432" s="71"/>
      <c r="AI432" s="71"/>
      <c r="AJ432" s="71"/>
      <c r="AK432" s="71"/>
      <c r="AL432" s="71"/>
      <c r="AM432" s="71"/>
    </row>
    <row r="433" spans="1:39" ht="16.5" customHeight="1">
      <c r="A433" s="56"/>
      <c r="B433" s="58" t="s">
        <v>151</v>
      </c>
      <c r="C433" s="62">
        <f>D433+E433+F433</f>
        <v>3599.3</v>
      </c>
      <c r="D433" s="62">
        <f>SUMIF(N407:N432,M433,D407:D432)</f>
        <v>1519</v>
      </c>
      <c r="E433" s="62">
        <f>SUMIF(N407:N432,M433,E407:E432)</f>
        <v>2080.3000000000002</v>
      </c>
      <c r="F433" s="62">
        <f>SUMIF(N407:N432,M433,F407:F432)</f>
        <v>0</v>
      </c>
      <c r="G433" s="15" t="s">
        <v>150</v>
      </c>
      <c r="M433" s="66" t="s">
        <v>152</v>
      </c>
      <c r="N433" s="66" t="s">
        <v>139</v>
      </c>
      <c r="Z433" s="71"/>
      <c r="AA433" s="71"/>
      <c r="AB433" s="71"/>
      <c r="AC433" s="71"/>
      <c r="AD433" s="71"/>
      <c r="AE433" s="71"/>
      <c r="AF433" s="71"/>
      <c r="AG433" s="71"/>
      <c r="AH433" s="71"/>
      <c r="AI433" s="71"/>
      <c r="AJ433" s="71"/>
      <c r="AK433" s="71"/>
      <c r="AL433" s="71"/>
      <c r="AM433" s="71"/>
    </row>
    <row r="434" spans="1:39" ht="16.5" customHeight="1">
      <c r="A434" s="55"/>
      <c r="B434" s="55"/>
      <c r="C434" s="60"/>
      <c r="D434" s="60"/>
      <c r="E434" s="60"/>
      <c r="F434" s="60"/>
      <c r="Z434" s="71"/>
      <c r="AA434" s="71"/>
      <c r="AB434" s="71"/>
      <c r="AC434" s="71"/>
      <c r="AD434" s="71"/>
      <c r="AE434" s="71"/>
      <c r="AF434" s="71"/>
      <c r="AG434" s="71"/>
      <c r="AH434" s="71"/>
      <c r="AI434" s="71"/>
      <c r="AJ434" s="71"/>
      <c r="AK434" s="71"/>
      <c r="AL434" s="71"/>
      <c r="AM434" s="71"/>
    </row>
    <row r="435" spans="1:39" ht="16.5" customHeight="1">
      <c r="A435" s="55"/>
      <c r="B435" s="55"/>
      <c r="C435" s="55"/>
      <c r="D435" s="55"/>
      <c r="E435" s="55"/>
      <c r="F435" s="55"/>
      <c r="Z435" s="71"/>
      <c r="AA435" s="71"/>
      <c r="AB435" s="71"/>
      <c r="AC435" s="71"/>
      <c r="AD435" s="71"/>
      <c r="AE435" s="71"/>
      <c r="AF435" s="71"/>
      <c r="AG435" s="71"/>
      <c r="AH435" s="71"/>
      <c r="AI435" s="71"/>
      <c r="AJ435" s="71"/>
      <c r="AK435" s="71"/>
      <c r="AL435" s="71"/>
      <c r="AM435" s="71"/>
    </row>
    <row r="436" spans="1:39" ht="16.5" customHeight="1">
      <c r="A436" s="55"/>
      <c r="B436" s="55"/>
      <c r="C436" s="55"/>
      <c r="D436" s="55"/>
      <c r="E436" s="55"/>
      <c r="F436" s="55"/>
      <c r="Z436" s="71"/>
      <c r="AA436" s="71"/>
      <c r="AB436" s="71"/>
      <c r="AC436" s="71"/>
      <c r="AD436" s="71"/>
      <c r="AE436" s="71"/>
      <c r="AF436" s="71"/>
      <c r="AG436" s="71"/>
      <c r="AH436" s="71"/>
      <c r="AI436" s="71"/>
      <c r="AJ436" s="71"/>
      <c r="AK436" s="71"/>
      <c r="AL436" s="71"/>
      <c r="AM436" s="71"/>
    </row>
    <row r="437" spans="1:39" ht="16.5" customHeight="1">
      <c r="A437" s="55"/>
      <c r="B437" s="55"/>
      <c r="C437" s="55"/>
      <c r="D437" s="55"/>
      <c r="E437" s="55"/>
      <c r="F437" s="55"/>
      <c r="Z437" s="71"/>
      <c r="AA437" s="71"/>
      <c r="AB437" s="71"/>
      <c r="AC437" s="71"/>
      <c r="AD437" s="71"/>
      <c r="AE437" s="71"/>
      <c r="AF437" s="71"/>
      <c r="AG437" s="71"/>
      <c r="AH437" s="71"/>
      <c r="AI437" s="71"/>
      <c r="AJ437" s="71"/>
      <c r="AK437" s="71"/>
      <c r="AL437" s="71"/>
      <c r="AM437" s="71"/>
    </row>
    <row r="438" spans="1:39" ht="16.5" customHeight="1">
      <c r="A438" s="55"/>
      <c r="B438" s="55"/>
      <c r="C438" s="55"/>
      <c r="D438" s="55"/>
      <c r="E438" s="55"/>
      <c r="F438" s="55"/>
      <c r="Z438" s="71"/>
      <c r="AA438" s="71"/>
      <c r="AB438" s="71"/>
      <c r="AC438" s="71"/>
      <c r="AD438" s="71"/>
      <c r="AE438" s="71"/>
      <c r="AF438" s="71"/>
      <c r="AG438" s="71"/>
      <c r="AH438" s="71"/>
      <c r="AI438" s="71"/>
      <c r="AJ438" s="71"/>
      <c r="AK438" s="71"/>
      <c r="AL438" s="71"/>
      <c r="AM438" s="71"/>
    </row>
    <row r="439" spans="1:39" ht="16.5" customHeight="1">
      <c r="A439" s="55"/>
      <c r="B439" s="55"/>
      <c r="C439" s="55"/>
      <c r="D439" s="55"/>
      <c r="E439" s="55"/>
      <c r="F439" s="55"/>
      <c r="Z439" s="71"/>
      <c r="AA439" s="71"/>
      <c r="AB439" s="71"/>
      <c r="AC439" s="71"/>
      <c r="AD439" s="71"/>
      <c r="AE439" s="71"/>
      <c r="AF439" s="71"/>
      <c r="AG439" s="71"/>
      <c r="AH439" s="71"/>
      <c r="AI439" s="71"/>
      <c r="AJ439" s="71"/>
      <c r="AK439" s="71"/>
      <c r="AL439" s="71"/>
      <c r="AM439" s="71"/>
    </row>
    <row r="440" spans="1:39" ht="16.5" customHeight="1">
      <c r="A440" s="55"/>
      <c r="B440" s="55"/>
      <c r="C440" s="55"/>
      <c r="D440" s="55"/>
      <c r="E440" s="55"/>
      <c r="F440" s="55"/>
      <c r="Z440" s="71"/>
      <c r="AA440" s="71"/>
      <c r="AB440" s="71"/>
      <c r="AC440" s="71"/>
      <c r="AD440" s="71"/>
      <c r="AE440" s="71"/>
      <c r="AF440" s="71"/>
      <c r="AG440" s="71"/>
      <c r="AH440" s="71"/>
      <c r="AI440" s="71"/>
      <c r="AJ440" s="71"/>
      <c r="AK440" s="71"/>
      <c r="AL440" s="71"/>
      <c r="AM440" s="71"/>
    </row>
    <row r="441" spans="1:39" ht="16.5" customHeight="1">
      <c r="A441" s="55"/>
      <c r="B441" s="55"/>
      <c r="C441" s="55"/>
      <c r="D441" s="55"/>
      <c r="E441" s="55"/>
      <c r="F441" s="55"/>
      <c r="Z441" s="71"/>
      <c r="AA441" s="71"/>
      <c r="AB441" s="71"/>
      <c r="AC441" s="71"/>
      <c r="AD441" s="71"/>
      <c r="AE441" s="71"/>
      <c r="AF441" s="71"/>
      <c r="AG441" s="71"/>
      <c r="AH441" s="71"/>
      <c r="AI441" s="71"/>
      <c r="AJ441" s="71"/>
      <c r="AK441" s="71"/>
      <c r="AL441" s="71"/>
      <c r="AM441" s="71"/>
    </row>
    <row r="442" spans="1:39" ht="16.5" customHeight="1">
      <c r="A442" s="55"/>
      <c r="B442" s="55"/>
      <c r="C442" s="55"/>
      <c r="D442" s="55"/>
      <c r="E442" s="55"/>
      <c r="F442" s="55"/>
      <c r="Z442" s="71"/>
      <c r="AA442" s="71"/>
      <c r="AB442" s="71"/>
      <c r="AC442" s="71"/>
      <c r="AD442" s="71"/>
      <c r="AE442" s="71"/>
      <c r="AF442" s="71"/>
      <c r="AG442" s="71"/>
      <c r="AH442" s="71"/>
      <c r="AI442" s="71"/>
      <c r="AJ442" s="71"/>
      <c r="AK442" s="71"/>
      <c r="AL442" s="71"/>
      <c r="AM442" s="71"/>
    </row>
    <row r="443" spans="1:39" ht="16.5" customHeight="1">
      <c r="A443" s="55"/>
      <c r="B443" s="55"/>
      <c r="C443" s="55"/>
      <c r="D443" s="55"/>
      <c r="E443" s="55"/>
      <c r="F443" s="55"/>
      <c r="Z443" s="71"/>
      <c r="AA443" s="71"/>
      <c r="AB443" s="71"/>
      <c r="AC443" s="71"/>
      <c r="AD443" s="71"/>
      <c r="AE443" s="71"/>
      <c r="AF443" s="71"/>
      <c r="AG443" s="71"/>
      <c r="AH443" s="71"/>
      <c r="AI443" s="71"/>
      <c r="AJ443" s="71"/>
      <c r="AK443" s="71"/>
      <c r="AL443" s="71"/>
      <c r="AM443" s="71"/>
    </row>
    <row r="444" spans="1:39" ht="16.5" customHeight="1">
      <c r="A444" s="55"/>
      <c r="B444" s="55"/>
      <c r="C444" s="55"/>
      <c r="D444" s="55"/>
      <c r="E444" s="55"/>
      <c r="F444" s="55"/>
      <c r="Z444" s="71"/>
      <c r="AA444" s="71"/>
      <c r="AB444" s="71"/>
      <c r="AC444" s="71"/>
      <c r="AD444" s="71"/>
      <c r="AE444" s="71"/>
      <c r="AF444" s="71"/>
      <c r="AG444" s="71"/>
      <c r="AH444" s="71"/>
      <c r="AI444" s="71"/>
      <c r="AJ444" s="71"/>
      <c r="AK444" s="71"/>
      <c r="AL444" s="71"/>
      <c r="AM444" s="71"/>
    </row>
    <row r="445" spans="1:39" ht="16.5" customHeight="1">
      <c r="A445" s="55"/>
      <c r="B445" s="55"/>
      <c r="C445" s="55"/>
      <c r="D445" s="55"/>
      <c r="E445" s="55"/>
      <c r="F445" s="55"/>
      <c r="Z445" s="71"/>
      <c r="AA445" s="71"/>
      <c r="AB445" s="71"/>
      <c r="AC445" s="71"/>
      <c r="AD445" s="71"/>
      <c r="AE445" s="71"/>
      <c r="AF445" s="71"/>
      <c r="AG445" s="71"/>
      <c r="AH445" s="71"/>
      <c r="AI445" s="71"/>
      <c r="AJ445" s="71"/>
      <c r="AK445" s="71"/>
      <c r="AL445" s="71"/>
      <c r="AM445" s="71"/>
    </row>
    <row r="446" spans="1:39" ht="16.5" customHeight="1">
      <c r="A446" s="55"/>
      <c r="B446" s="55"/>
      <c r="C446" s="55"/>
      <c r="D446" s="55"/>
      <c r="E446" s="55"/>
      <c r="F446" s="55"/>
      <c r="Z446" s="71"/>
      <c r="AA446" s="71"/>
      <c r="AB446" s="71"/>
      <c r="AC446" s="71"/>
      <c r="AD446" s="71"/>
      <c r="AE446" s="71"/>
      <c r="AF446" s="71"/>
      <c r="AG446" s="71"/>
      <c r="AH446" s="71"/>
      <c r="AI446" s="71"/>
      <c r="AJ446" s="71"/>
      <c r="AK446" s="71"/>
      <c r="AL446" s="71"/>
      <c r="AM446" s="71"/>
    </row>
    <row r="447" spans="1:39" ht="16.5" customHeight="1">
      <c r="A447" s="55"/>
      <c r="B447" s="55"/>
      <c r="C447" s="55"/>
      <c r="D447" s="55"/>
      <c r="E447" s="55"/>
      <c r="F447" s="55"/>
      <c r="Z447" s="71"/>
      <c r="AA447" s="71"/>
      <c r="AB447" s="71"/>
      <c r="AC447" s="71"/>
      <c r="AD447" s="71"/>
      <c r="AE447" s="71"/>
      <c r="AF447" s="71"/>
      <c r="AG447" s="71"/>
      <c r="AH447" s="71"/>
      <c r="AI447" s="71"/>
      <c r="AJ447" s="71"/>
      <c r="AK447" s="71"/>
      <c r="AL447" s="71"/>
      <c r="AM447" s="71"/>
    </row>
    <row r="448" spans="1:39" ht="16.5" customHeight="1">
      <c r="A448" s="55"/>
      <c r="B448" s="55"/>
      <c r="C448" s="55"/>
      <c r="D448" s="55"/>
      <c r="E448" s="55"/>
      <c r="F448" s="55"/>
      <c r="Z448" s="71"/>
      <c r="AA448" s="71"/>
      <c r="AB448" s="71"/>
      <c r="AC448" s="71"/>
      <c r="AD448" s="71"/>
      <c r="AE448" s="71"/>
      <c r="AF448" s="71"/>
      <c r="AG448" s="71"/>
      <c r="AH448" s="71"/>
      <c r="AI448" s="71"/>
      <c r="AJ448" s="71"/>
      <c r="AK448" s="71"/>
      <c r="AL448" s="71"/>
      <c r="AM448" s="71"/>
    </row>
    <row r="449" spans="1:39" ht="16.5" customHeight="1">
      <c r="A449" s="55"/>
      <c r="B449" s="55"/>
      <c r="C449" s="55"/>
      <c r="D449" s="55"/>
      <c r="E449" s="55"/>
      <c r="F449" s="55"/>
      <c r="Z449" s="71"/>
      <c r="AA449" s="71"/>
      <c r="AB449" s="71"/>
      <c r="AC449" s="71"/>
      <c r="AD449" s="71"/>
      <c r="AE449" s="71"/>
      <c r="AF449" s="71"/>
      <c r="AG449" s="71"/>
      <c r="AH449" s="71"/>
      <c r="AI449" s="71"/>
      <c r="AJ449" s="71"/>
      <c r="AK449" s="71"/>
      <c r="AL449" s="71"/>
      <c r="AM449" s="71"/>
    </row>
    <row r="450" spans="1:39" ht="16.5" customHeight="1">
      <c r="A450" s="55"/>
      <c r="B450" s="55"/>
      <c r="C450" s="55"/>
      <c r="D450" s="55"/>
      <c r="E450" s="55"/>
      <c r="F450" s="55"/>
      <c r="Z450" s="71"/>
      <c r="AA450" s="71"/>
      <c r="AB450" s="71"/>
      <c r="AC450" s="71"/>
      <c r="AD450" s="71"/>
      <c r="AE450" s="71"/>
      <c r="AF450" s="71"/>
      <c r="AG450" s="71"/>
      <c r="AH450" s="71"/>
      <c r="AI450" s="71"/>
      <c r="AJ450" s="71"/>
      <c r="AK450" s="71"/>
      <c r="AL450" s="71"/>
      <c r="AM450" s="71"/>
    </row>
    <row r="451" spans="1:39" ht="16.5" customHeight="1">
      <c r="A451" s="55"/>
      <c r="B451" s="55"/>
      <c r="C451" s="55"/>
      <c r="D451" s="55"/>
      <c r="E451" s="55"/>
      <c r="F451" s="55"/>
      <c r="Z451" s="71"/>
      <c r="AA451" s="71"/>
      <c r="AB451" s="71"/>
      <c r="AC451" s="71"/>
      <c r="AD451" s="71"/>
      <c r="AE451" s="71"/>
      <c r="AF451" s="71"/>
      <c r="AG451" s="71"/>
      <c r="AH451" s="71"/>
      <c r="AI451" s="71"/>
      <c r="AJ451" s="71"/>
      <c r="AK451" s="71"/>
      <c r="AL451" s="71"/>
      <c r="AM451" s="71"/>
    </row>
    <row r="452" spans="1:39" ht="16.5" customHeight="1">
      <c r="A452" s="55"/>
      <c r="B452" s="55"/>
      <c r="C452" s="55"/>
      <c r="D452" s="55"/>
      <c r="E452" s="55"/>
      <c r="F452" s="55"/>
      <c r="Z452" s="71"/>
      <c r="AA452" s="71"/>
      <c r="AB452" s="71"/>
      <c r="AC452" s="71"/>
      <c r="AD452" s="71"/>
      <c r="AE452" s="71"/>
      <c r="AF452" s="71"/>
      <c r="AG452" s="71"/>
      <c r="AH452" s="71"/>
      <c r="AI452" s="71"/>
      <c r="AJ452" s="71"/>
      <c r="AK452" s="71"/>
      <c r="AL452" s="71"/>
      <c r="AM452" s="71"/>
    </row>
    <row r="453" spans="1:39" ht="16.5" customHeight="1">
      <c r="A453" s="43"/>
      <c r="B453" s="43"/>
      <c r="C453" s="43"/>
      <c r="D453" s="43"/>
      <c r="E453" s="43"/>
      <c r="F453" s="43"/>
      <c r="Z453" s="71"/>
      <c r="AA453" s="71"/>
      <c r="AB453" s="71"/>
      <c r="AC453" s="71"/>
      <c r="AD453" s="71"/>
      <c r="AE453" s="71"/>
      <c r="AF453" s="71"/>
      <c r="AG453" s="71"/>
      <c r="AH453" s="71"/>
      <c r="AI453" s="71"/>
      <c r="AJ453" s="71"/>
      <c r="AK453" s="71"/>
      <c r="AL453" s="71"/>
      <c r="AM453" s="71"/>
    </row>
    <row r="454" spans="1:39" ht="16.5" customHeight="1">
      <c r="A454" s="236" t="s">
        <v>153</v>
      </c>
      <c r="B454" s="226"/>
      <c r="C454" s="39">
        <f>D454+E454+F454</f>
        <v>3599</v>
      </c>
      <c r="D454" s="50">
        <f>ROUNDDOWN(SUMIF(N407:N433,M454,D407:D433),0)</f>
        <v>1519</v>
      </c>
      <c r="E454" s="45">
        <f>ROUNDDOWN(SUMIF(N407:N433,M454,E407:E433),0)</f>
        <v>2080</v>
      </c>
      <c r="F454" s="39">
        <f>ROUNDDOWN(SUMIF(N407:N433,M454,F407:F433),0)</f>
        <v>0</v>
      </c>
      <c r="M454" s="66" t="s">
        <v>139</v>
      </c>
      <c r="Z454" s="71"/>
      <c r="AA454" s="71"/>
      <c r="AB454" s="71"/>
      <c r="AC454" s="71"/>
      <c r="AD454" s="71"/>
      <c r="AE454" s="71"/>
      <c r="AF454" s="71"/>
      <c r="AG454" s="71"/>
      <c r="AH454" s="71"/>
      <c r="AI454" s="71"/>
      <c r="AJ454" s="71"/>
      <c r="AK454" s="71"/>
      <c r="AL454" s="71"/>
      <c r="AM454" s="71"/>
    </row>
    <row r="455" spans="1:39" ht="16.5" customHeight="1">
      <c r="A455" s="53" t="s">
        <v>18</v>
      </c>
      <c r="B455" s="57" t="s">
        <v>18</v>
      </c>
      <c r="C455" s="238">
        <f>C504</f>
        <v>199851</v>
      </c>
      <c r="D455" s="238">
        <f>D504</f>
        <v>0</v>
      </c>
      <c r="E455" s="238">
        <f>E504</f>
        <v>199851</v>
      </c>
      <c r="F455" s="238">
        <f>F504</f>
        <v>0</v>
      </c>
      <c r="G455" s="65" t="str">
        <f>HYPERLINK("#G"&amp;ROW(G471),"_x0005_`BDCOD|D81812_x0007_`POSS|"&amp;ROW(G457)&amp;"_x0007_`POSE|"&amp;ROW(G471)&amp;"_x0007_`")</f>
        <v>_x0005_`BDCOD|D81812_x0007_`POSS|457_x0007_`POSE|471_x0007_`</v>
      </c>
      <c r="Z455" s="71"/>
      <c r="AA455" s="71"/>
      <c r="AB455" s="71"/>
      <c r="AC455" s="71"/>
      <c r="AD455" s="71"/>
      <c r="AE455" s="71"/>
      <c r="AF455" s="71"/>
      <c r="AG455" s="71"/>
      <c r="AH455" s="71"/>
      <c r="AI455" s="71"/>
      <c r="AJ455" s="71"/>
      <c r="AK455" s="71"/>
      <c r="AL455" s="71"/>
      <c r="AM455" s="71"/>
    </row>
    <row r="456" spans="1:39" ht="16.5" customHeight="1">
      <c r="A456" s="54"/>
      <c r="B456" s="57" t="s">
        <v>531</v>
      </c>
      <c r="C456" s="239"/>
      <c r="D456" s="239"/>
      <c r="E456" s="239"/>
      <c r="F456" s="239"/>
      <c r="M456" s="66" t="s">
        <v>532</v>
      </c>
      <c r="Z456" s="71"/>
      <c r="AA456" s="71"/>
      <c r="AB456" s="71"/>
      <c r="AC456" s="71"/>
      <c r="AD456" s="71"/>
      <c r="AE456" s="71"/>
      <c r="AF456" s="71"/>
      <c r="AG456" s="71"/>
      <c r="AH456" s="71"/>
      <c r="AI456" s="71"/>
      <c r="AJ456" s="71"/>
      <c r="AK456" s="71"/>
      <c r="AL456" s="71"/>
      <c r="AM456" s="71"/>
    </row>
    <row r="457" spans="1:39" ht="16.5" customHeight="1">
      <c r="A457" s="55"/>
      <c r="B457" s="55"/>
      <c r="C457" s="60"/>
      <c r="D457" s="60"/>
      <c r="E457" s="60"/>
      <c r="F457" s="60"/>
      <c r="G457" s="15" t="s">
        <v>134</v>
      </c>
      <c r="Z457" s="71"/>
      <c r="AA457" s="71"/>
      <c r="AB457" s="71"/>
      <c r="AC457" s="71"/>
      <c r="AD457" s="71"/>
      <c r="AE457" s="71"/>
      <c r="AF457" s="71"/>
      <c r="AG457" s="71"/>
      <c r="AH457" s="71"/>
      <c r="AI457" s="71"/>
      <c r="AJ457" s="71"/>
      <c r="AK457" s="71"/>
      <c r="AL457" s="71"/>
      <c r="AM457" s="71"/>
    </row>
    <row r="458" spans="1:39" ht="16.5" customHeight="1">
      <c r="A458" s="55"/>
      <c r="B458" s="55"/>
      <c r="C458" s="55"/>
      <c r="D458" s="55"/>
      <c r="E458" s="55"/>
      <c r="F458" s="55"/>
      <c r="G458" s="15" t="s">
        <v>134</v>
      </c>
      <c r="Z458" s="71"/>
      <c r="AA458" s="71"/>
      <c r="AB458" s="71"/>
      <c r="AC458" s="71"/>
      <c r="AD458" s="71"/>
      <c r="AE458" s="71"/>
      <c r="AF458" s="71"/>
      <c r="AG458" s="71"/>
      <c r="AH458" s="71"/>
      <c r="AI458" s="71"/>
      <c r="AJ458" s="71"/>
      <c r="AK458" s="71"/>
      <c r="AL458" s="71"/>
      <c r="AM458" s="71"/>
    </row>
    <row r="459" spans="1:39" ht="16.5" customHeight="1">
      <c r="A459" s="55"/>
      <c r="B459" s="55"/>
      <c r="C459" s="55"/>
      <c r="D459" s="55"/>
      <c r="E459" s="55"/>
      <c r="F459" s="55"/>
      <c r="G459" s="15" t="s">
        <v>134</v>
      </c>
      <c r="Z459" s="71"/>
      <c r="AA459" s="71"/>
      <c r="AB459" s="71"/>
      <c r="AC459" s="71"/>
      <c r="AD459" s="71"/>
      <c r="AE459" s="71"/>
      <c r="AF459" s="71"/>
      <c r="AG459" s="71"/>
      <c r="AH459" s="71"/>
      <c r="AI459" s="71"/>
      <c r="AJ459" s="71"/>
      <c r="AK459" s="71"/>
      <c r="AL459" s="71"/>
      <c r="AM459" s="71"/>
    </row>
    <row r="460" spans="1:39" ht="16.5" customHeight="1">
      <c r="A460" s="56"/>
      <c r="B460" s="58" t="s">
        <v>533</v>
      </c>
      <c r="C460" s="55"/>
      <c r="D460" s="55"/>
      <c r="E460" s="55"/>
      <c r="F460" s="55"/>
      <c r="G460" s="15" t="s">
        <v>534</v>
      </c>
      <c r="Z460" s="71"/>
      <c r="AA460" s="71"/>
      <c r="AB460" s="71"/>
      <c r="AC460" s="71"/>
      <c r="AD460" s="71"/>
      <c r="AE460" s="71"/>
      <c r="AF460" s="71"/>
      <c r="AG460" s="71"/>
      <c r="AH460" s="71"/>
      <c r="AI460" s="71"/>
      <c r="AJ460" s="71"/>
      <c r="AK460" s="71"/>
      <c r="AL460" s="71"/>
      <c r="AM460" s="71"/>
    </row>
    <row r="461" spans="1:39" ht="16.5" customHeight="1">
      <c r="A461" s="55"/>
      <c r="B461" s="55"/>
      <c r="C461" s="55"/>
      <c r="D461" s="55"/>
      <c r="E461" s="55"/>
      <c r="F461" s="55"/>
      <c r="G461" s="15" t="s">
        <v>134</v>
      </c>
      <c r="Z461" s="71"/>
      <c r="AA461" s="71"/>
      <c r="AB461" s="71"/>
      <c r="AC461" s="71"/>
      <c r="AD461" s="71"/>
      <c r="AE461" s="71"/>
      <c r="AF461" s="71"/>
      <c r="AG461" s="71"/>
      <c r="AH461" s="71"/>
      <c r="AI461" s="71"/>
      <c r="AJ461" s="71"/>
      <c r="AK461" s="71"/>
      <c r="AL461" s="71"/>
      <c r="AM461" s="71"/>
    </row>
    <row r="462" spans="1:39" ht="16.5" customHeight="1">
      <c r="A462" s="55"/>
      <c r="B462" s="55"/>
      <c r="C462" s="55"/>
      <c r="D462" s="55"/>
      <c r="E462" s="55"/>
      <c r="F462" s="55"/>
      <c r="G462" s="15" t="s">
        <v>134</v>
      </c>
      <c r="Z462" s="71"/>
      <c r="AA462" s="71"/>
      <c r="AB462" s="71"/>
      <c r="AC462" s="71"/>
      <c r="AD462" s="71"/>
      <c r="AE462" s="71"/>
      <c r="AF462" s="71"/>
      <c r="AG462" s="71"/>
      <c r="AH462" s="71"/>
      <c r="AI462" s="71"/>
      <c r="AJ462" s="71"/>
      <c r="AK462" s="71"/>
      <c r="AL462" s="71"/>
      <c r="AM462" s="71"/>
    </row>
    <row r="463" spans="1:39" ht="16.5" customHeight="1">
      <c r="A463" s="56"/>
      <c r="B463" s="58" t="s">
        <v>535</v>
      </c>
      <c r="C463" s="55"/>
      <c r="D463" s="55"/>
      <c r="E463" s="55"/>
      <c r="F463" s="55"/>
      <c r="G463" s="15" t="s">
        <v>536</v>
      </c>
      <c r="Z463" s="71"/>
      <c r="AA463" s="71"/>
      <c r="AB463" s="71"/>
      <c r="AC463" s="71"/>
      <c r="AD463" s="71"/>
      <c r="AE463" s="71"/>
      <c r="AF463" s="71"/>
      <c r="AG463" s="71"/>
      <c r="AH463" s="71"/>
      <c r="AI463" s="71"/>
      <c r="AJ463" s="71"/>
      <c r="AK463" s="71"/>
      <c r="AL463" s="71"/>
      <c r="AM463" s="71"/>
    </row>
    <row r="464" spans="1:39" ht="16.5" customHeight="1">
      <c r="A464" s="55"/>
      <c r="B464" s="55"/>
      <c r="C464" s="55"/>
      <c r="D464" s="55"/>
      <c r="E464" s="55"/>
      <c r="F464" s="55"/>
      <c r="G464" s="15" t="s">
        <v>134</v>
      </c>
      <c r="Z464" s="71"/>
      <c r="AA464" s="71"/>
      <c r="AB464" s="71"/>
      <c r="AC464" s="71"/>
      <c r="AD464" s="71"/>
      <c r="AE464" s="71"/>
      <c r="AF464" s="71"/>
      <c r="AG464" s="71"/>
      <c r="AH464" s="71"/>
      <c r="AI464" s="71"/>
      <c r="AJ464" s="71"/>
      <c r="AK464" s="71"/>
      <c r="AL464" s="71"/>
      <c r="AM464" s="71"/>
    </row>
    <row r="465" spans="1:39" ht="16.5" customHeight="1">
      <c r="A465" s="56" t="s">
        <v>161</v>
      </c>
      <c r="B465" s="59" t="str">
        <f>" 1)교통정리원 : "&amp;TEXT(I465,"#,##0"&amp;IF(I465&lt;&gt;INT(I465),".###",""))&amp;" * "&amp;AA465&amp;" 인  = "&amp;TEXT(C465,"#,##0.0")&amp;""</f>
        <v xml:space="preserve"> 1)교통정리원 : 199,851 * 1 인  = 199,851.0</v>
      </c>
      <c r="C465" s="61">
        <f>D465+E465+F465</f>
        <v>199851</v>
      </c>
      <c r="D465" s="61">
        <f>IF(H465=0,0,ROUNDDOWN(J465*H465,1))</f>
        <v>0</v>
      </c>
      <c r="E465" s="61">
        <f>IF(H465=0,0,ROUNDDOWN(K465*H465,1))</f>
        <v>199851</v>
      </c>
      <c r="F465" s="61">
        <f>IF(H465=0,0,ROUNDDOWN(L465*H465,1))</f>
        <v>0</v>
      </c>
      <c r="G465" s="15" t="s">
        <v>537</v>
      </c>
      <c r="H465" s="67">
        <f>ROUNDUP(AC465,14-LEN(ABS(INT(AC465))))</f>
        <v>1</v>
      </c>
      <c r="I465" s="68">
        <f>J465+K465+L465</f>
        <v>199851</v>
      </c>
      <c r="K465" s="69">
        <f>노무비목록표!E10</f>
        <v>199851</v>
      </c>
      <c r="M465" s="66" t="s">
        <v>538</v>
      </c>
      <c r="N465" s="66" t="s">
        <v>145</v>
      </c>
      <c r="X465" s="70" t="str">
        <f>노무비목록표!B10&amp;" / "&amp;노무비목록표!C10</f>
        <v>교통정리원 / 기타 직종</v>
      </c>
      <c r="Y465" s="2" t="str">
        <f ca="1">HYPERLINK("#"&amp;노무비목록표!G2&amp;"!A"&amp;ROW(노무비목록표!A10),"L00007 →")</f>
        <v>L00007 →</v>
      </c>
      <c r="Z465" s="66" t="s">
        <v>156</v>
      </c>
      <c r="AA465" s="72">
        <v>1</v>
      </c>
      <c r="AB465" s="66" t="s">
        <v>136</v>
      </c>
      <c r="AC465" s="73">
        <f>1*AA465</f>
        <v>1</v>
      </c>
      <c r="AD465" s="71"/>
      <c r="AE465" s="71"/>
      <c r="AF465" s="71"/>
      <c r="AG465" s="71"/>
      <c r="AH465" s="71"/>
      <c r="AI465" s="71"/>
      <c r="AJ465" s="71"/>
      <c r="AK465" s="71"/>
      <c r="AL465" s="71"/>
      <c r="AM465" s="71"/>
    </row>
    <row r="466" spans="1:39" ht="16.5" customHeight="1">
      <c r="A466" s="55"/>
      <c r="B466" s="55"/>
      <c r="C466" s="55"/>
      <c r="D466" s="55"/>
      <c r="E466" s="55"/>
      <c r="F466" s="55"/>
      <c r="G466" s="15" t="s">
        <v>134</v>
      </c>
      <c r="Z466" s="71"/>
      <c r="AA466" s="71"/>
      <c r="AB466" s="71"/>
      <c r="AC466" s="71"/>
      <c r="AD466" s="71"/>
      <c r="AE466" s="71"/>
      <c r="AF466" s="71"/>
      <c r="AG466" s="71"/>
      <c r="AH466" s="71"/>
      <c r="AI466" s="71"/>
      <c r="AJ466" s="71"/>
      <c r="AK466" s="71"/>
      <c r="AL466" s="71"/>
      <c r="AM466" s="71"/>
    </row>
    <row r="467" spans="1:39" ht="16.5" customHeight="1">
      <c r="A467" s="55"/>
      <c r="B467" s="55"/>
      <c r="C467" s="55"/>
      <c r="D467" s="55"/>
      <c r="E467" s="55"/>
      <c r="F467" s="55"/>
      <c r="G467" s="15" t="s">
        <v>134</v>
      </c>
      <c r="Z467" s="71"/>
      <c r="AA467" s="71"/>
      <c r="AB467" s="71"/>
      <c r="AC467" s="71"/>
      <c r="AD467" s="71"/>
      <c r="AE467" s="71"/>
      <c r="AF467" s="71"/>
      <c r="AG467" s="71"/>
      <c r="AH467" s="71"/>
      <c r="AI467" s="71"/>
      <c r="AJ467" s="71"/>
      <c r="AK467" s="71"/>
      <c r="AL467" s="71"/>
      <c r="AM467" s="71"/>
    </row>
    <row r="468" spans="1:39" ht="16.5" customHeight="1">
      <c r="A468" s="56"/>
      <c r="B468" s="58" t="s">
        <v>144</v>
      </c>
      <c r="C468" s="62">
        <f>D468+E468+F468</f>
        <v>199851</v>
      </c>
      <c r="D468" s="62">
        <f>SUMIF(N457:N467,M468,D457:D467)</f>
        <v>0</v>
      </c>
      <c r="E468" s="62">
        <f>SUMIF(N457:N467,M468,E457:E467)</f>
        <v>199851</v>
      </c>
      <c r="F468" s="62">
        <f>SUMIF(N457:N467,M468,F457:F467)</f>
        <v>0</v>
      </c>
      <c r="G468" s="15" t="s">
        <v>143</v>
      </c>
      <c r="M468" s="66" t="s">
        <v>145</v>
      </c>
      <c r="N468" s="66" t="s">
        <v>152</v>
      </c>
      <c r="Z468" s="71"/>
      <c r="AA468" s="71"/>
      <c r="AB468" s="71"/>
      <c r="AC468" s="71"/>
      <c r="AD468" s="71"/>
      <c r="AE468" s="71"/>
      <c r="AF468" s="71"/>
      <c r="AG468" s="71"/>
      <c r="AH468" s="71"/>
      <c r="AI468" s="71"/>
      <c r="AJ468" s="71"/>
      <c r="AK468" s="71"/>
      <c r="AL468" s="71"/>
      <c r="AM468" s="71"/>
    </row>
    <row r="469" spans="1:39" ht="16.5" customHeight="1">
      <c r="A469" s="55"/>
      <c r="B469" s="55"/>
      <c r="C469" s="60"/>
      <c r="D469" s="60"/>
      <c r="E469" s="60"/>
      <c r="F469" s="60"/>
      <c r="G469" s="15" t="s">
        <v>134</v>
      </c>
      <c r="Z469" s="71"/>
      <c r="AA469" s="71"/>
      <c r="AB469" s="71"/>
      <c r="AC469" s="71"/>
      <c r="AD469" s="71"/>
      <c r="AE469" s="71"/>
      <c r="AF469" s="71"/>
      <c r="AG469" s="71"/>
      <c r="AH469" s="71"/>
      <c r="AI469" s="71"/>
      <c r="AJ469" s="71"/>
      <c r="AK469" s="71"/>
      <c r="AL469" s="71"/>
      <c r="AM469" s="71"/>
    </row>
    <row r="470" spans="1:39" ht="16.5" customHeight="1">
      <c r="A470" s="55"/>
      <c r="B470" s="55"/>
      <c r="C470" s="55"/>
      <c r="D470" s="55"/>
      <c r="E470" s="55"/>
      <c r="F470" s="55"/>
      <c r="G470" s="15" t="s">
        <v>134</v>
      </c>
      <c r="Z470" s="71"/>
      <c r="AA470" s="71"/>
      <c r="AB470" s="71"/>
      <c r="AC470" s="71"/>
      <c r="AD470" s="71"/>
      <c r="AE470" s="71"/>
      <c r="AF470" s="71"/>
      <c r="AG470" s="71"/>
      <c r="AH470" s="71"/>
      <c r="AI470" s="71"/>
      <c r="AJ470" s="71"/>
      <c r="AK470" s="71"/>
      <c r="AL470" s="71"/>
      <c r="AM470" s="71"/>
    </row>
    <row r="471" spans="1:39" ht="16.5" customHeight="1">
      <c r="A471" s="56"/>
      <c r="B471" s="58" t="s">
        <v>151</v>
      </c>
      <c r="C471" s="62">
        <f>D471+E471+F471</f>
        <v>199851</v>
      </c>
      <c r="D471" s="62">
        <f>SUMIF(N457:N470,M471,D457:D470)</f>
        <v>0</v>
      </c>
      <c r="E471" s="62">
        <f>SUMIF(N457:N470,M471,E457:E470)</f>
        <v>199851</v>
      </c>
      <c r="F471" s="62">
        <f>SUMIF(N457:N470,M471,F457:F470)</f>
        <v>0</v>
      </c>
      <c r="G471" s="15" t="s">
        <v>150</v>
      </c>
      <c r="M471" s="66" t="s">
        <v>152</v>
      </c>
      <c r="N471" s="66" t="s">
        <v>139</v>
      </c>
      <c r="Z471" s="71"/>
      <c r="AA471" s="71"/>
      <c r="AB471" s="71"/>
      <c r="AC471" s="71"/>
      <c r="AD471" s="71"/>
      <c r="AE471" s="71"/>
      <c r="AF471" s="71"/>
      <c r="AG471" s="71"/>
      <c r="AH471" s="71"/>
      <c r="AI471" s="71"/>
      <c r="AJ471" s="71"/>
      <c r="AK471" s="71"/>
      <c r="AL471" s="71"/>
      <c r="AM471" s="71"/>
    </row>
    <row r="472" spans="1:39" ht="16.5" customHeight="1">
      <c r="A472" s="55"/>
      <c r="B472" s="55"/>
      <c r="C472" s="60"/>
      <c r="D472" s="60"/>
      <c r="E472" s="60"/>
      <c r="F472" s="60"/>
      <c r="Z472" s="71"/>
      <c r="AA472" s="71"/>
      <c r="AB472" s="71"/>
      <c r="AC472" s="71"/>
      <c r="AD472" s="71"/>
      <c r="AE472" s="71"/>
      <c r="AF472" s="71"/>
      <c r="AG472" s="71"/>
      <c r="AH472" s="71"/>
      <c r="AI472" s="71"/>
      <c r="AJ472" s="71"/>
      <c r="AK472" s="71"/>
      <c r="AL472" s="71"/>
      <c r="AM472" s="71"/>
    </row>
    <row r="473" spans="1:39" ht="16.5" customHeight="1">
      <c r="A473" s="55"/>
      <c r="B473" s="55"/>
      <c r="C473" s="55"/>
      <c r="D473" s="55"/>
      <c r="E473" s="55"/>
      <c r="F473" s="55"/>
      <c r="Z473" s="71"/>
      <c r="AA473" s="71"/>
      <c r="AB473" s="71"/>
      <c r="AC473" s="71"/>
      <c r="AD473" s="71"/>
      <c r="AE473" s="71"/>
      <c r="AF473" s="71"/>
      <c r="AG473" s="71"/>
      <c r="AH473" s="71"/>
      <c r="AI473" s="71"/>
      <c r="AJ473" s="71"/>
      <c r="AK473" s="71"/>
      <c r="AL473" s="71"/>
      <c r="AM473" s="71"/>
    </row>
    <row r="474" spans="1:39" ht="16.5" customHeight="1">
      <c r="A474" s="55"/>
      <c r="B474" s="55"/>
      <c r="C474" s="55"/>
      <c r="D474" s="55"/>
      <c r="E474" s="55"/>
      <c r="F474" s="55"/>
      <c r="Z474" s="71"/>
      <c r="AA474" s="71"/>
      <c r="AB474" s="71"/>
      <c r="AC474" s="71"/>
      <c r="AD474" s="71"/>
      <c r="AE474" s="71"/>
      <c r="AF474" s="71"/>
      <c r="AG474" s="71"/>
      <c r="AH474" s="71"/>
      <c r="AI474" s="71"/>
      <c r="AJ474" s="71"/>
      <c r="AK474" s="71"/>
      <c r="AL474" s="71"/>
      <c r="AM474" s="71"/>
    </row>
    <row r="475" spans="1:39" ht="16.5" customHeight="1">
      <c r="A475" s="55"/>
      <c r="B475" s="55"/>
      <c r="C475" s="55"/>
      <c r="D475" s="55"/>
      <c r="E475" s="55"/>
      <c r="F475" s="55"/>
      <c r="Z475" s="71"/>
      <c r="AA475" s="71"/>
      <c r="AB475" s="71"/>
      <c r="AC475" s="71"/>
      <c r="AD475" s="71"/>
      <c r="AE475" s="71"/>
      <c r="AF475" s="71"/>
      <c r="AG475" s="71"/>
      <c r="AH475" s="71"/>
      <c r="AI475" s="71"/>
      <c r="AJ475" s="71"/>
      <c r="AK475" s="71"/>
      <c r="AL475" s="71"/>
      <c r="AM475" s="71"/>
    </row>
    <row r="476" spans="1:39" ht="16.5" customHeight="1">
      <c r="A476" s="55"/>
      <c r="B476" s="55"/>
      <c r="C476" s="55"/>
      <c r="D476" s="55"/>
      <c r="E476" s="55"/>
      <c r="F476" s="55"/>
      <c r="Z476" s="71"/>
      <c r="AA476" s="71"/>
      <c r="AB476" s="71"/>
      <c r="AC476" s="71"/>
      <c r="AD476" s="71"/>
      <c r="AE476" s="71"/>
      <c r="AF476" s="71"/>
      <c r="AG476" s="71"/>
      <c r="AH476" s="71"/>
      <c r="AI476" s="71"/>
      <c r="AJ476" s="71"/>
      <c r="AK476" s="71"/>
      <c r="AL476" s="71"/>
      <c r="AM476" s="71"/>
    </row>
    <row r="477" spans="1:39" ht="16.5" customHeight="1">
      <c r="A477" s="55"/>
      <c r="B477" s="55"/>
      <c r="C477" s="55"/>
      <c r="D477" s="55"/>
      <c r="E477" s="55"/>
      <c r="F477" s="55"/>
      <c r="Z477" s="71"/>
      <c r="AA477" s="71"/>
      <c r="AB477" s="71"/>
      <c r="AC477" s="71"/>
      <c r="AD477" s="71"/>
      <c r="AE477" s="71"/>
      <c r="AF477" s="71"/>
      <c r="AG477" s="71"/>
      <c r="AH477" s="71"/>
      <c r="AI477" s="71"/>
      <c r="AJ477" s="71"/>
      <c r="AK477" s="71"/>
      <c r="AL477" s="71"/>
      <c r="AM477" s="71"/>
    </row>
    <row r="478" spans="1:39" ht="16.5" customHeight="1">
      <c r="A478" s="55"/>
      <c r="B478" s="55"/>
      <c r="C478" s="55"/>
      <c r="D478" s="55"/>
      <c r="E478" s="55"/>
      <c r="F478" s="55"/>
      <c r="Z478" s="71"/>
      <c r="AA478" s="71"/>
      <c r="AB478" s="71"/>
      <c r="AC478" s="71"/>
      <c r="AD478" s="71"/>
      <c r="AE478" s="71"/>
      <c r="AF478" s="71"/>
      <c r="AG478" s="71"/>
      <c r="AH478" s="71"/>
      <c r="AI478" s="71"/>
      <c r="AJ478" s="71"/>
      <c r="AK478" s="71"/>
      <c r="AL478" s="71"/>
      <c r="AM478" s="71"/>
    </row>
    <row r="479" spans="1:39" ht="16.5" customHeight="1">
      <c r="A479" s="55"/>
      <c r="B479" s="55"/>
      <c r="C479" s="55"/>
      <c r="D479" s="55"/>
      <c r="E479" s="55"/>
      <c r="F479" s="55"/>
      <c r="Z479" s="71"/>
      <c r="AA479" s="71"/>
      <c r="AB479" s="71"/>
      <c r="AC479" s="71"/>
      <c r="AD479" s="71"/>
      <c r="AE479" s="71"/>
      <c r="AF479" s="71"/>
      <c r="AG479" s="71"/>
      <c r="AH479" s="71"/>
      <c r="AI479" s="71"/>
      <c r="AJ479" s="71"/>
      <c r="AK479" s="71"/>
      <c r="AL479" s="71"/>
      <c r="AM479" s="71"/>
    </row>
    <row r="480" spans="1:39" ht="16.5" customHeight="1">
      <c r="A480" s="55"/>
      <c r="B480" s="55"/>
      <c r="C480" s="55"/>
      <c r="D480" s="55"/>
      <c r="E480" s="55"/>
      <c r="F480" s="55"/>
      <c r="Z480" s="71"/>
      <c r="AA480" s="71"/>
      <c r="AB480" s="71"/>
      <c r="AC480" s="71"/>
      <c r="AD480" s="71"/>
      <c r="AE480" s="71"/>
      <c r="AF480" s="71"/>
      <c r="AG480" s="71"/>
      <c r="AH480" s="71"/>
      <c r="AI480" s="71"/>
      <c r="AJ480" s="71"/>
      <c r="AK480" s="71"/>
      <c r="AL480" s="71"/>
      <c r="AM480" s="71"/>
    </row>
    <row r="481" spans="1:39" ht="16.5" customHeight="1">
      <c r="A481" s="55"/>
      <c r="B481" s="55"/>
      <c r="C481" s="55"/>
      <c r="D481" s="55"/>
      <c r="E481" s="55"/>
      <c r="F481" s="55"/>
      <c r="Z481" s="71"/>
      <c r="AA481" s="71"/>
      <c r="AB481" s="71"/>
      <c r="AC481" s="71"/>
      <c r="AD481" s="71"/>
      <c r="AE481" s="71"/>
      <c r="AF481" s="71"/>
      <c r="AG481" s="71"/>
      <c r="AH481" s="71"/>
      <c r="AI481" s="71"/>
      <c r="AJ481" s="71"/>
      <c r="AK481" s="71"/>
      <c r="AL481" s="71"/>
      <c r="AM481" s="71"/>
    </row>
    <row r="482" spans="1:39" ht="16.5" customHeight="1">
      <c r="A482" s="55"/>
      <c r="B482" s="55"/>
      <c r="C482" s="55"/>
      <c r="D482" s="55"/>
      <c r="E482" s="55"/>
      <c r="F482" s="55"/>
      <c r="Z482" s="71"/>
      <c r="AA482" s="71"/>
      <c r="AB482" s="71"/>
      <c r="AC482" s="71"/>
      <c r="AD482" s="71"/>
      <c r="AE482" s="71"/>
      <c r="AF482" s="71"/>
      <c r="AG482" s="71"/>
      <c r="AH482" s="71"/>
      <c r="AI482" s="71"/>
      <c r="AJ482" s="71"/>
      <c r="AK482" s="71"/>
      <c r="AL482" s="71"/>
      <c r="AM482" s="71"/>
    </row>
    <row r="483" spans="1:39" ht="16.5" customHeight="1">
      <c r="A483" s="55"/>
      <c r="B483" s="55"/>
      <c r="C483" s="55"/>
      <c r="D483" s="55"/>
      <c r="E483" s="55"/>
      <c r="F483" s="55"/>
      <c r="Z483" s="71"/>
      <c r="AA483" s="71"/>
      <c r="AB483" s="71"/>
      <c r="AC483" s="71"/>
      <c r="AD483" s="71"/>
      <c r="AE483" s="71"/>
      <c r="AF483" s="71"/>
      <c r="AG483" s="71"/>
      <c r="AH483" s="71"/>
      <c r="AI483" s="71"/>
      <c r="AJ483" s="71"/>
      <c r="AK483" s="71"/>
      <c r="AL483" s="71"/>
      <c r="AM483" s="71"/>
    </row>
    <row r="484" spans="1:39" ht="16.5" customHeight="1">
      <c r="A484" s="55"/>
      <c r="B484" s="55"/>
      <c r="C484" s="55"/>
      <c r="D484" s="55"/>
      <c r="E484" s="55"/>
      <c r="F484" s="55"/>
      <c r="Z484" s="71"/>
      <c r="AA484" s="71"/>
      <c r="AB484" s="71"/>
      <c r="AC484" s="71"/>
      <c r="AD484" s="71"/>
      <c r="AE484" s="71"/>
      <c r="AF484" s="71"/>
      <c r="AG484" s="71"/>
      <c r="AH484" s="71"/>
      <c r="AI484" s="71"/>
      <c r="AJ484" s="71"/>
      <c r="AK484" s="71"/>
      <c r="AL484" s="71"/>
      <c r="AM484" s="71"/>
    </row>
    <row r="485" spans="1:39" ht="16.5" customHeight="1">
      <c r="A485" s="55"/>
      <c r="B485" s="55"/>
      <c r="C485" s="55"/>
      <c r="D485" s="55"/>
      <c r="E485" s="55"/>
      <c r="F485" s="55"/>
      <c r="Z485" s="71"/>
      <c r="AA485" s="71"/>
      <c r="AB485" s="71"/>
      <c r="AC485" s="71"/>
      <c r="AD485" s="71"/>
      <c r="AE485" s="71"/>
      <c r="AF485" s="71"/>
      <c r="AG485" s="71"/>
      <c r="AH485" s="71"/>
      <c r="AI485" s="71"/>
      <c r="AJ485" s="71"/>
      <c r="AK485" s="71"/>
      <c r="AL485" s="71"/>
      <c r="AM485" s="71"/>
    </row>
    <row r="486" spans="1:39" ht="16.5" customHeight="1">
      <c r="A486" s="55"/>
      <c r="B486" s="55"/>
      <c r="C486" s="55"/>
      <c r="D486" s="55"/>
      <c r="E486" s="55"/>
      <c r="F486" s="55"/>
      <c r="Z486" s="71"/>
      <c r="AA486" s="71"/>
      <c r="AB486" s="71"/>
      <c r="AC486" s="71"/>
      <c r="AD486" s="71"/>
      <c r="AE486" s="71"/>
      <c r="AF486" s="71"/>
      <c r="AG486" s="71"/>
      <c r="AH486" s="71"/>
      <c r="AI486" s="71"/>
      <c r="AJ486" s="71"/>
      <c r="AK486" s="71"/>
      <c r="AL486" s="71"/>
      <c r="AM486" s="71"/>
    </row>
    <row r="487" spans="1:39" ht="16.5" customHeight="1">
      <c r="A487" s="55"/>
      <c r="B487" s="55"/>
      <c r="C487" s="55"/>
      <c r="D487" s="55"/>
      <c r="E487" s="55"/>
      <c r="F487" s="55"/>
      <c r="Z487" s="71"/>
      <c r="AA487" s="71"/>
      <c r="AB487" s="71"/>
      <c r="AC487" s="71"/>
      <c r="AD487" s="71"/>
      <c r="AE487" s="71"/>
      <c r="AF487" s="71"/>
      <c r="AG487" s="71"/>
      <c r="AH487" s="71"/>
      <c r="AI487" s="71"/>
      <c r="AJ487" s="71"/>
      <c r="AK487" s="71"/>
      <c r="AL487" s="71"/>
      <c r="AM487" s="71"/>
    </row>
    <row r="488" spans="1:39" ht="16.5" customHeight="1">
      <c r="A488" s="55"/>
      <c r="B488" s="55"/>
      <c r="C488" s="55"/>
      <c r="D488" s="55"/>
      <c r="E488" s="55"/>
      <c r="F488" s="55"/>
      <c r="Z488" s="71"/>
      <c r="AA488" s="71"/>
      <c r="AB488" s="71"/>
      <c r="AC488" s="71"/>
      <c r="AD488" s="71"/>
      <c r="AE488" s="71"/>
      <c r="AF488" s="71"/>
      <c r="AG488" s="71"/>
      <c r="AH488" s="71"/>
      <c r="AI488" s="71"/>
      <c r="AJ488" s="71"/>
      <c r="AK488" s="71"/>
      <c r="AL488" s="71"/>
      <c r="AM488" s="71"/>
    </row>
    <row r="489" spans="1:39" ht="16.5" customHeight="1">
      <c r="A489" s="55"/>
      <c r="B489" s="55"/>
      <c r="C489" s="55"/>
      <c r="D489" s="55"/>
      <c r="E489" s="55"/>
      <c r="F489" s="55"/>
      <c r="Z489" s="71"/>
      <c r="AA489" s="71"/>
      <c r="AB489" s="71"/>
      <c r="AC489" s="71"/>
      <c r="AD489" s="71"/>
      <c r="AE489" s="71"/>
      <c r="AF489" s="71"/>
      <c r="AG489" s="71"/>
      <c r="AH489" s="71"/>
      <c r="AI489" s="71"/>
      <c r="AJ489" s="71"/>
      <c r="AK489" s="71"/>
      <c r="AL489" s="71"/>
      <c r="AM489" s="71"/>
    </row>
    <row r="490" spans="1:39" ht="16.5" customHeight="1">
      <c r="A490" s="55"/>
      <c r="B490" s="55"/>
      <c r="C490" s="55"/>
      <c r="D490" s="55"/>
      <c r="E490" s="55"/>
      <c r="F490" s="55"/>
      <c r="Z490" s="71"/>
      <c r="AA490" s="71"/>
      <c r="AB490" s="71"/>
      <c r="AC490" s="71"/>
      <c r="AD490" s="71"/>
      <c r="AE490" s="71"/>
      <c r="AF490" s="71"/>
      <c r="AG490" s="71"/>
      <c r="AH490" s="71"/>
      <c r="AI490" s="71"/>
      <c r="AJ490" s="71"/>
      <c r="AK490" s="71"/>
      <c r="AL490" s="71"/>
      <c r="AM490" s="71"/>
    </row>
    <row r="491" spans="1:39" ht="16.5" customHeight="1">
      <c r="A491" s="55"/>
      <c r="B491" s="55"/>
      <c r="C491" s="55"/>
      <c r="D491" s="55"/>
      <c r="E491" s="55"/>
      <c r="F491" s="55"/>
      <c r="Z491" s="71"/>
      <c r="AA491" s="71"/>
      <c r="AB491" s="71"/>
      <c r="AC491" s="71"/>
      <c r="AD491" s="71"/>
      <c r="AE491" s="71"/>
      <c r="AF491" s="71"/>
      <c r="AG491" s="71"/>
      <c r="AH491" s="71"/>
      <c r="AI491" s="71"/>
      <c r="AJ491" s="71"/>
      <c r="AK491" s="71"/>
      <c r="AL491" s="71"/>
      <c r="AM491" s="71"/>
    </row>
    <row r="492" spans="1:39" ht="16.5" customHeight="1">
      <c r="A492" s="55"/>
      <c r="B492" s="55"/>
      <c r="C492" s="55"/>
      <c r="D492" s="55"/>
      <c r="E492" s="55"/>
      <c r="F492" s="55"/>
      <c r="Z492" s="71"/>
      <c r="AA492" s="71"/>
      <c r="AB492" s="71"/>
      <c r="AC492" s="71"/>
      <c r="AD492" s="71"/>
      <c r="AE492" s="71"/>
      <c r="AF492" s="71"/>
      <c r="AG492" s="71"/>
      <c r="AH492" s="71"/>
      <c r="AI492" s="71"/>
      <c r="AJ492" s="71"/>
      <c r="AK492" s="71"/>
      <c r="AL492" s="71"/>
      <c r="AM492" s="71"/>
    </row>
    <row r="493" spans="1:39" ht="16.5" customHeight="1">
      <c r="A493" s="55"/>
      <c r="B493" s="55"/>
      <c r="C493" s="55"/>
      <c r="D493" s="55"/>
      <c r="E493" s="55"/>
      <c r="F493" s="55"/>
      <c r="Z493" s="71"/>
      <c r="AA493" s="71"/>
      <c r="AB493" s="71"/>
      <c r="AC493" s="71"/>
      <c r="AD493" s="71"/>
      <c r="AE493" s="71"/>
      <c r="AF493" s="71"/>
      <c r="AG493" s="71"/>
      <c r="AH493" s="71"/>
      <c r="AI493" s="71"/>
      <c r="AJ493" s="71"/>
      <c r="AK493" s="71"/>
      <c r="AL493" s="71"/>
      <c r="AM493" s="71"/>
    </row>
    <row r="494" spans="1:39" ht="16.5" customHeight="1">
      <c r="A494" s="55"/>
      <c r="B494" s="55"/>
      <c r="C494" s="55"/>
      <c r="D494" s="55"/>
      <c r="E494" s="55"/>
      <c r="F494" s="55"/>
      <c r="Z494" s="71"/>
      <c r="AA494" s="71"/>
      <c r="AB494" s="71"/>
      <c r="AC494" s="71"/>
      <c r="AD494" s="71"/>
      <c r="AE494" s="71"/>
      <c r="AF494" s="71"/>
      <c r="AG494" s="71"/>
      <c r="AH494" s="71"/>
      <c r="AI494" s="71"/>
      <c r="AJ494" s="71"/>
      <c r="AK494" s="71"/>
      <c r="AL494" s="71"/>
      <c r="AM494" s="71"/>
    </row>
    <row r="495" spans="1:39" ht="16.5" customHeight="1">
      <c r="A495" s="55"/>
      <c r="B495" s="55"/>
      <c r="C495" s="55"/>
      <c r="D495" s="55"/>
      <c r="E495" s="55"/>
      <c r="F495" s="55"/>
      <c r="Z495" s="71"/>
      <c r="AA495" s="71"/>
      <c r="AB495" s="71"/>
      <c r="AC495" s="71"/>
      <c r="AD495" s="71"/>
      <c r="AE495" s="71"/>
      <c r="AF495" s="71"/>
      <c r="AG495" s="71"/>
      <c r="AH495" s="71"/>
      <c r="AI495" s="71"/>
      <c r="AJ495" s="71"/>
      <c r="AK495" s="71"/>
      <c r="AL495" s="71"/>
      <c r="AM495" s="71"/>
    </row>
    <row r="496" spans="1:39" ht="16.5" customHeight="1">
      <c r="A496" s="55"/>
      <c r="B496" s="55"/>
      <c r="C496" s="55"/>
      <c r="D496" s="55"/>
      <c r="E496" s="55"/>
      <c r="F496" s="55"/>
      <c r="Z496" s="71"/>
      <c r="AA496" s="71"/>
      <c r="AB496" s="71"/>
      <c r="AC496" s="71"/>
      <c r="AD496" s="71"/>
      <c r="AE496" s="71"/>
      <c r="AF496" s="71"/>
      <c r="AG496" s="71"/>
      <c r="AH496" s="71"/>
      <c r="AI496" s="71"/>
      <c r="AJ496" s="71"/>
      <c r="AK496" s="71"/>
      <c r="AL496" s="71"/>
      <c r="AM496" s="71"/>
    </row>
    <row r="497" spans="1:39" ht="16.5" customHeight="1">
      <c r="A497" s="55"/>
      <c r="B497" s="55"/>
      <c r="C497" s="55"/>
      <c r="D497" s="55"/>
      <c r="E497" s="55"/>
      <c r="F497" s="55"/>
      <c r="Z497" s="71"/>
      <c r="AA497" s="71"/>
      <c r="AB497" s="71"/>
      <c r="AC497" s="71"/>
      <c r="AD497" s="71"/>
      <c r="AE497" s="71"/>
      <c r="AF497" s="71"/>
      <c r="AG497" s="71"/>
      <c r="AH497" s="71"/>
      <c r="AI497" s="71"/>
      <c r="AJ497" s="71"/>
      <c r="AK497" s="71"/>
      <c r="AL497" s="71"/>
      <c r="AM497" s="71"/>
    </row>
    <row r="498" spans="1:39" ht="16.5" customHeight="1">
      <c r="A498" s="55"/>
      <c r="B498" s="55"/>
      <c r="C498" s="55"/>
      <c r="D498" s="55"/>
      <c r="E498" s="55"/>
      <c r="F498" s="55"/>
      <c r="Z498" s="71"/>
      <c r="AA498" s="71"/>
      <c r="AB498" s="71"/>
      <c r="AC498" s="71"/>
      <c r="AD498" s="71"/>
      <c r="AE498" s="71"/>
      <c r="AF498" s="71"/>
      <c r="AG498" s="71"/>
      <c r="AH498" s="71"/>
      <c r="AI498" s="71"/>
      <c r="AJ498" s="71"/>
      <c r="AK498" s="71"/>
      <c r="AL498" s="71"/>
      <c r="AM498" s="71"/>
    </row>
    <row r="499" spans="1:39" ht="16.5" customHeight="1">
      <c r="A499" s="55"/>
      <c r="B499" s="55"/>
      <c r="C499" s="55"/>
      <c r="D499" s="55"/>
      <c r="E499" s="55"/>
      <c r="F499" s="55"/>
      <c r="Z499" s="71"/>
      <c r="AA499" s="71"/>
      <c r="AB499" s="71"/>
      <c r="AC499" s="71"/>
      <c r="AD499" s="71"/>
      <c r="AE499" s="71"/>
      <c r="AF499" s="71"/>
      <c r="AG499" s="71"/>
      <c r="AH499" s="71"/>
      <c r="AI499" s="71"/>
      <c r="AJ499" s="71"/>
      <c r="AK499" s="71"/>
      <c r="AL499" s="71"/>
      <c r="AM499" s="71"/>
    </row>
    <row r="500" spans="1:39" ht="16.5" customHeight="1">
      <c r="A500" s="55"/>
      <c r="B500" s="55"/>
      <c r="C500" s="55"/>
      <c r="D500" s="55"/>
      <c r="E500" s="55"/>
      <c r="F500" s="55"/>
      <c r="Z500" s="71"/>
      <c r="AA500" s="71"/>
      <c r="AB500" s="71"/>
      <c r="AC500" s="71"/>
      <c r="AD500" s="71"/>
      <c r="AE500" s="71"/>
      <c r="AF500" s="71"/>
      <c r="AG500" s="71"/>
      <c r="AH500" s="71"/>
      <c r="AI500" s="71"/>
      <c r="AJ500" s="71"/>
      <c r="AK500" s="71"/>
      <c r="AL500" s="71"/>
      <c r="AM500" s="71"/>
    </row>
    <row r="501" spans="1:39" ht="16.5" customHeight="1">
      <c r="A501" s="55"/>
      <c r="B501" s="55"/>
      <c r="C501" s="55"/>
      <c r="D501" s="55"/>
      <c r="E501" s="55"/>
      <c r="F501" s="55"/>
      <c r="Z501" s="71"/>
      <c r="AA501" s="71"/>
      <c r="AB501" s="71"/>
      <c r="AC501" s="71"/>
      <c r="AD501" s="71"/>
      <c r="AE501" s="71"/>
      <c r="AF501" s="71"/>
      <c r="AG501" s="71"/>
      <c r="AH501" s="71"/>
      <c r="AI501" s="71"/>
      <c r="AJ501" s="71"/>
      <c r="AK501" s="71"/>
      <c r="AL501" s="71"/>
      <c r="AM501" s="71"/>
    </row>
    <row r="502" spans="1:39" ht="16.5" customHeight="1">
      <c r="A502" s="55"/>
      <c r="B502" s="55"/>
      <c r="C502" s="55"/>
      <c r="D502" s="55"/>
      <c r="E502" s="55"/>
      <c r="F502" s="55"/>
      <c r="Z502" s="71"/>
      <c r="AA502" s="71"/>
      <c r="AB502" s="71"/>
      <c r="AC502" s="71"/>
      <c r="AD502" s="71"/>
      <c r="AE502" s="71"/>
      <c r="AF502" s="71"/>
      <c r="AG502" s="71"/>
      <c r="AH502" s="71"/>
      <c r="AI502" s="71"/>
      <c r="AJ502" s="71"/>
      <c r="AK502" s="71"/>
      <c r="AL502" s="71"/>
      <c r="AM502" s="71"/>
    </row>
    <row r="503" spans="1:39" ht="16.5" customHeight="1">
      <c r="A503" s="43"/>
      <c r="B503" s="43"/>
      <c r="C503" s="43"/>
      <c r="D503" s="43"/>
      <c r="E503" s="43"/>
      <c r="F503" s="43"/>
      <c r="Z503" s="71"/>
      <c r="AA503" s="71"/>
      <c r="AB503" s="71"/>
      <c r="AC503" s="71"/>
      <c r="AD503" s="71"/>
      <c r="AE503" s="71"/>
      <c r="AF503" s="71"/>
      <c r="AG503" s="71"/>
      <c r="AH503" s="71"/>
      <c r="AI503" s="71"/>
      <c r="AJ503" s="71"/>
      <c r="AK503" s="71"/>
      <c r="AL503" s="71"/>
      <c r="AM503" s="71"/>
    </row>
    <row r="504" spans="1:39" ht="16.5" customHeight="1">
      <c r="A504" s="236" t="s">
        <v>153</v>
      </c>
      <c r="B504" s="226"/>
      <c r="C504" s="39">
        <f>D504+E504+F504</f>
        <v>199851</v>
      </c>
      <c r="D504" s="50">
        <f>ROUNDDOWN(SUMIF(N457:N471,M504,D457:D471),0)</f>
        <v>0</v>
      </c>
      <c r="E504" s="45">
        <f>ROUNDDOWN(SUMIF(N457:N471,M504,E457:E471),0)</f>
        <v>199851</v>
      </c>
      <c r="F504" s="39">
        <f>ROUNDDOWN(SUMIF(N457:N471,M504,F457:F471),0)</f>
        <v>0</v>
      </c>
      <c r="M504" s="66" t="s">
        <v>139</v>
      </c>
      <c r="Z504" s="71"/>
      <c r="AA504" s="71"/>
      <c r="AB504" s="71"/>
      <c r="AC504" s="71"/>
      <c r="AD504" s="71"/>
      <c r="AE504" s="71"/>
      <c r="AF504" s="71"/>
      <c r="AG504" s="71"/>
      <c r="AH504" s="71"/>
      <c r="AI504" s="71"/>
      <c r="AJ504" s="71"/>
      <c r="AK504" s="71"/>
      <c r="AL504" s="71"/>
      <c r="AM504" s="71"/>
    </row>
    <row r="505" spans="1:39" ht="16.5" customHeight="1">
      <c r="A505" s="53" t="s">
        <v>20</v>
      </c>
      <c r="B505" s="57" t="s">
        <v>20</v>
      </c>
      <c r="C505" s="238">
        <f>C554</f>
        <v>2424368</v>
      </c>
      <c r="D505" s="238">
        <f>D554</f>
        <v>0</v>
      </c>
      <c r="E505" s="238">
        <f>E554</f>
        <v>0</v>
      </c>
      <c r="F505" s="238">
        <f>F554</f>
        <v>2424368</v>
      </c>
      <c r="G505" s="65" t="str">
        <f>HYPERLINK("#G"&amp;ROW(G552),"_x0005_`BDCOD|D82419_x0007_`POSS|"&amp;ROW(G507)&amp;"_x0007_`POSE|"&amp;ROW(G552)&amp;"_x0007_`")</f>
        <v>_x0005_`BDCOD|D82419_x0007_`POSS|507_x0007_`POSE|552_x0007_`</v>
      </c>
      <c r="Z505" s="71"/>
      <c r="AA505" s="71"/>
      <c r="AB505" s="71"/>
      <c r="AC505" s="71"/>
      <c r="AD505" s="71"/>
      <c r="AE505" s="71"/>
      <c r="AF505" s="71"/>
      <c r="AG505" s="71"/>
      <c r="AH505" s="71"/>
      <c r="AI505" s="71"/>
      <c r="AJ505" s="71"/>
      <c r="AK505" s="71"/>
      <c r="AL505" s="71"/>
      <c r="AM505" s="71"/>
    </row>
    <row r="506" spans="1:39" ht="16.5" customHeight="1">
      <c r="A506" s="54"/>
      <c r="B506" s="57" t="s">
        <v>539</v>
      </c>
      <c r="C506" s="239"/>
      <c r="D506" s="239"/>
      <c r="E506" s="239"/>
      <c r="F506" s="239"/>
      <c r="M506" s="66" t="s">
        <v>540</v>
      </c>
      <c r="Z506" s="71"/>
      <c r="AA506" s="71"/>
      <c r="AB506" s="71"/>
      <c r="AC506" s="71"/>
      <c r="AD506" s="71"/>
      <c r="AE506" s="71"/>
      <c r="AF506" s="71"/>
      <c r="AG506" s="71"/>
      <c r="AH506" s="71"/>
      <c r="AI506" s="71"/>
      <c r="AJ506" s="71"/>
      <c r="AK506" s="71"/>
      <c r="AL506" s="71"/>
      <c r="AM506" s="71"/>
    </row>
    <row r="507" spans="1:39" ht="16.5" customHeight="1">
      <c r="A507" s="55"/>
      <c r="B507" s="55"/>
      <c r="C507" s="60"/>
      <c r="D507" s="60"/>
      <c r="E507" s="60"/>
      <c r="F507" s="60"/>
      <c r="G507" s="15" t="s">
        <v>134</v>
      </c>
      <c r="Z507" s="71"/>
      <c r="AA507" s="71"/>
      <c r="AB507" s="71"/>
      <c r="AC507" s="71"/>
      <c r="AD507" s="71"/>
      <c r="AE507" s="71"/>
      <c r="AF507" s="71"/>
      <c r="AG507" s="71"/>
      <c r="AH507" s="71"/>
      <c r="AI507" s="71"/>
      <c r="AJ507" s="71"/>
      <c r="AK507" s="71"/>
      <c r="AL507" s="71"/>
      <c r="AM507" s="71"/>
    </row>
    <row r="508" spans="1:39" ht="16.5" customHeight="1">
      <c r="A508" s="55"/>
      <c r="B508" s="55"/>
      <c r="C508" s="55"/>
      <c r="D508" s="55"/>
      <c r="E508" s="55"/>
      <c r="F508" s="55"/>
      <c r="G508" s="15" t="s">
        <v>134</v>
      </c>
      <c r="Z508" s="71"/>
      <c r="AA508" s="71"/>
      <c r="AB508" s="71"/>
      <c r="AC508" s="71"/>
      <c r="AD508" s="71"/>
      <c r="AE508" s="71"/>
      <c r="AF508" s="71"/>
      <c r="AG508" s="71"/>
      <c r="AH508" s="71"/>
      <c r="AI508" s="71"/>
      <c r="AJ508" s="71"/>
      <c r="AK508" s="71"/>
      <c r="AL508" s="71"/>
      <c r="AM508" s="71"/>
    </row>
    <row r="509" spans="1:39" ht="16.5" customHeight="1">
      <c r="A509" s="56"/>
      <c r="B509" s="58" t="str">
        <f>" *손율(3개월적용 18%) :  R="&amp;Z509&amp;""</f>
        <v xml:space="preserve"> *손율(3개월적용 18%) :  R=0.18</v>
      </c>
      <c r="C509" s="55"/>
      <c r="D509" s="55"/>
      <c r="E509" s="55"/>
      <c r="F509" s="55"/>
      <c r="G509" s="15" t="s">
        <v>541</v>
      </c>
      <c r="Z509" s="74">
        <v>0.18</v>
      </c>
      <c r="AA509" s="66" t="s">
        <v>136</v>
      </c>
      <c r="AB509" s="73">
        <f>Z509</f>
        <v>0.18</v>
      </c>
      <c r="AC509" s="71"/>
      <c r="AD509" s="71"/>
      <c r="AE509" s="71"/>
      <c r="AF509" s="71"/>
      <c r="AG509" s="71"/>
      <c r="AH509" s="71"/>
      <c r="AI509" s="71"/>
      <c r="AJ509" s="71"/>
      <c r="AK509" s="71"/>
      <c r="AL509" s="71"/>
      <c r="AM509" s="71"/>
    </row>
    <row r="510" spans="1:39" ht="16.5" customHeight="1">
      <c r="A510" s="55"/>
      <c r="B510" s="55"/>
      <c r="C510" s="55"/>
      <c r="D510" s="55"/>
      <c r="E510" s="55"/>
      <c r="F510" s="55"/>
      <c r="G510" s="15" t="s">
        <v>134</v>
      </c>
      <c r="Z510" s="71"/>
      <c r="AA510" s="71"/>
      <c r="AB510" s="71"/>
      <c r="AC510" s="71"/>
      <c r="AD510" s="71"/>
      <c r="AE510" s="71"/>
      <c r="AF510" s="71"/>
      <c r="AG510" s="71"/>
      <c r="AH510" s="71"/>
      <c r="AI510" s="71"/>
      <c r="AJ510" s="71"/>
      <c r="AK510" s="71"/>
      <c r="AL510" s="71"/>
      <c r="AM510" s="71"/>
    </row>
    <row r="511" spans="1:39" ht="16.5" customHeight="1">
      <c r="A511" s="55"/>
      <c r="B511" s="55"/>
      <c r="C511" s="55"/>
      <c r="D511" s="55"/>
      <c r="E511" s="55"/>
      <c r="F511" s="55"/>
      <c r="G511" s="15" t="s">
        <v>134</v>
      </c>
      <c r="Z511" s="71"/>
      <c r="AA511" s="71"/>
      <c r="AB511" s="71"/>
      <c r="AC511" s="71"/>
      <c r="AD511" s="71"/>
      <c r="AE511" s="71"/>
      <c r="AF511" s="71"/>
      <c r="AG511" s="71"/>
      <c r="AH511" s="71"/>
      <c r="AI511" s="71"/>
      <c r="AJ511" s="71"/>
      <c r="AK511" s="71"/>
      <c r="AL511" s="71"/>
      <c r="AM511" s="71"/>
    </row>
    <row r="512" spans="1:39" ht="16.5" customHeight="1">
      <c r="A512" s="56"/>
      <c r="B512" s="58" t="s">
        <v>542</v>
      </c>
      <c r="C512" s="55"/>
      <c r="D512" s="55"/>
      <c r="E512" s="55"/>
      <c r="F512" s="55"/>
      <c r="G512" s="15" t="s">
        <v>543</v>
      </c>
      <c r="Z512" s="71"/>
      <c r="AA512" s="71"/>
      <c r="AB512" s="71"/>
      <c r="AC512" s="71"/>
      <c r="AD512" s="71"/>
      <c r="AE512" s="71"/>
      <c r="AF512" s="71"/>
      <c r="AG512" s="71"/>
      <c r="AH512" s="71"/>
      <c r="AI512" s="71"/>
      <c r="AJ512" s="71"/>
      <c r="AK512" s="71"/>
      <c r="AL512" s="71"/>
      <c r="AM512" s="71"/>
    </row>
    <row r="513" spans="1:39" ht="16.5" customHeight="1">
      <c r="A513" s="55"/>
      <c r="B513" s="55"/>
      <c r="C513" s="55"/>
      <c r="D513" s="55"/>
      <c r="E513" s="55"/>
      <c r="F513" s="55"/>
      <c r="G513" s="15" t="s">
        <v>134</v>
      </c>
      <c r="Z513" s="71"/>
      <c r="AA513" s="71"/>
      <c r="AB513" s="71"/>
      <c r="AC513" s="71"/>
      <c r="AD513" s="71"/>
      <c r="AE513" s="71"/>
      <c r="AF513" s="71"/>
      <c r="AG513" s="71"/>
      <c r="AH513" s="71"/>
      <c r="AI513" s="71"/>
      <c r="AJ513" s="71"/>
      <c r="AK513" s="71"/>
      <c r="AL513" s="71"/>
      <c r="AM513" s="71"/>
    </row>
    <row r="514" spans="1:39" ht="16.5" customHeight="1">
      <c r="A514" s="56" t="s">
        <v>166</v>
      </c>
      <c r="B514" s="59" t="str">
        <f>"  "&amp;Z514&amp;" 개소 *"&amp;TEXT(I514,"#,##0"&amp;IF(I514&lt;&gt;INT(I514),".###",""))&amp;"*R= "&amp;TEXT(C514,"#,##0.0")&amp;""</f>
        <v xml:space="preserve">  1 개소 *4,600,000*R= 828,000.0</v>
      </c>
      <c r="C514" s="61">
        <f>D514+E514+F514</f>
        <v>828000</v>
      </c>
      <c r="D514" s="61">
        <f>IF(H514=0,0,ROUNDDOWN(J514*H514,1))</f>
        <v>828000</v>
      </c>
      <c r="E514" s="61">
        <f>IF(H514=0,0,ROUNDDOWN(K514*H514,1))</f>
        <v>0</v>
      </c>
      <c r="F514" s="61">
        <f>IF(H514=0,0,ROUNDDOWN(L514*H514,1))</f>
        <v>0</v>
      </c>
      <c r="G514" s="15" t="s">
        <v>544</v>
      </c>
      <c r="H514" s="67">
        <f>ROUNDUP(AD514,14-LEN(ABS(INT(AD514))))</f>
        <v>0.18</v>
      </c>
      <c r="I514" s="68">
        <f>J514+K514+L514</f>
        <v>4600000</v>
      </c>
      <c r="J514" s="69">
        <f>재료비목록표!E7</f>
        <v>4600000</v>
      </c>
      <c r="M514" s="66" t="s">
        <v>545</v>
      </c>
      <c r="N514" s="66" t="s">
        <v>145</v>
      </c>
      <c r="X514" s="70" t="str">
        <f>재료비목록표!B7&amp;" / "&amp;재료비목록표!C7</f>
        <v>콘테이너(가설사무실) / (3.0*9.0)</v>
      </c>
      <c r="Y514" s="2" t="str">
        <f ca="1">HYPERLINK("#"&amp;재료비목록표!G2&amp;"!A"&amp;ROW(재료비목록표!A7),"M00004 →")</f>
        <v>M00004 →</v>
      </c>
      <c r="Z514" s="72">
        <v>1</v>
      </c>
      <c r="AA514" s="66" t="s">
        <v>165</v>
      </c>
      <c r="AB514" s="73">
        <f>AB509</f>
        <v>0.18</v>
      </c>
      <c r="AC514" s="66" t="s">
        <v>136</v>
      </c>
      <c r="AD514" s="73">
        <f>Z514*1*AB509</f>
        <v>0.18</v>
      </c>
      <c r="AE514" s="71"/>
      <c r="AF514" s="71"/>
      <c r="AG514" s="71"/>
      <c r="AH514" s="71"/>
      <c r="AI514" s="71"/>
      <c r="AJ514" s="71"/>
      <c r="AK514" s="71"/>
      <c r="AL514" s="71"/>
      <c r="AM514" s="71"/>
    </row>
    <row r="515" spans="1:39" ht="16.5" customHeight="1">
      <c r="A515" s="55"/>
      <c r="B515" s="55"/>
      <c r="C515" s="55"/>
      <c r="D515" s="55"/>
      <c r="E515" s="55"/>
      <c r="F515" s="55"/>
      <c r="G515" s="15" t="s">
        <v>134</v>
      </c>
      <c r="Z515" s="71"/>
      <c r="AA515" s="71"/>
      <c r="AB515" s="71"/>
      <c r="AC515" s="71"/>
      <c r="AD515" s="71"/>
      <c r="AE515" s="71"/>
      <c r="AF515" s="71"/>
      <c r="AG515" s="71"/>
      <c r="AH515" s="71"/>
      <c r="AI515" s="71"/>
      <c r="AJ515" s="71"/>
      <c r="AK515" s="71"/>
      <c r="AL515" s="71"/>
      <c r="AM515" s="71"/>
    </row>
    <row r="516" spans="1:39" ht="16.5" customHeight="1">
      <c r="A516" s="56"/>
      <c r="B516" s="58" t="s">
        <v>144</v>
      </c>
      <c r="C516" s="62">
        <f>D516+E516+F516</f>
        <v>828000</v>
      </c>
      <c r="D516" s="62">
        <f>SUMIF(N507:N515,M516,D507:D515)</f>
        <v>828000</v>
      </c>
      <c r="E516" s="62">
        <f>SUMIF(N507:N515,M516,E507:E515)</f>
        <v>0</v>
      </c>
      <c r="F516" s="62">
        <f>SUMIF(N507:N515,M516,F507:F515)</f>
        <v>0</v>
      </c>
      <c r="G516" s="15" t="s">
        <v>143</v>
      </c>
      <c r="M516" s="66" t="s">
        <v>145</v>
      </c>
      <c r="N516" s="66" t="s">
        <v>152</v>
      </c>
      <c r="Z516" s="71"/>
      <c r="AA516" s="71"/>
      <c r="AB516" s="71"/>
      <c r="AC516" s="71"/>
      <c r="AD516" s="71"/>
      <c r="AE516" s="71"/>
      <c r="AF516" s="71"/>
      <c r="AG516" s="71"/>
      <c r="AH516" s="71"/>
      <c r="AI516" s="71"/>
      <c r="AJ516" s="71"/>
      <c r="AK516" s="71"/>
      <c r="AL516" s="71"/>
      <c r="AM516" s="71"/>
    </row>
    <row r="517" spans="1:39" ht="16.5" customHeight="1">
      <c r="A517" s="55"/>
      <c r="B517" s="55"/>
      <c r="C517" s="60"/>
      <c r="D517" s="60"/>
      <c r="E517" s="60"/>
      <c r="F517" s="60"/>
      <c r="G517" s="15" t="s">
        <v>134</v>
      </c>
      <c r="Z517" s="71"/>
      <c r="AA517" s="71"/>
      <c r="AB517" s="71"/>
      <c r="AC517" s="71"/>
      <c r="AD517" s="71"/>
      <c r="AE517" s="71"/>
      <c r="AF517" s="71"/>
      <c r="AG517" s="71"/>
      <c r="AH517" s="71"/>
      <c r="AI517" s="71"/>
      <c r="AJ517" s="71"/>
      <c r="AK517" s="71"/>
      <c r="AL517" s="71"/>
      <c r="AM517" s="71"/>
    </row>
    <row r="518" spans="1:39" ht="16.5" customHeight="1">
      <c r="A518" s="55"/>
      <c r="B518" s="55"/>
      <c r="C518" s="55"/>
      <c r="D518" s="55"/>
      <c r="E518" s="55"/>
      <c r="F518" s="55"/>
      <c r="G518" s="15" t="s">
        <v>134</v>
      </c>
      <c r="Z518" s="71"/>
      <c r="AA518" s="71"/>
      <c r="AB518" s="71"/>
      <c r="AC518" s="71"/>
      <c r="AD518" s="71"/>
      <c r="AE518" s="71"/>
      <c r="AF518" s="71"/>
      <c r="AG518" s="71"/>
      <c r="AH518" s="71"/>
      <c r="AI518" s="71"/>
      <c r="AJ518" s="71"/>
      <c r="AK518" s="71"/>
      <c r="AL518" s="71"/>
      <c r="AM518" s="71"/>
    </row>
    <row r="519" spans="1:39" ht="16.5" customHeight="1">
      <c r="A519" s="56"/>
      <c r="B519" s="58" t="s">
        <v>546</v>
      </c>
      <c r="C519" s="55"/>
      <c r="D519" s="55"/>
      <c r="E519" s="55"/>
      <c r="F519" s="55"/>
      <c r="G519" s="15" t="s">
        <v>547</v>
      </c>
      <c r="Z519" s="71"/>
      <c r="AA519" s="71"/>
      <c r="AB519" s="71"/>
      <c r="AC519" s="71"/>
      <c r="AD519" s="71"/>
      <c r="AE519" s="71"/>
      <c r="AF519" s="71"/>
      <c r="AG519" s="71"/>
      <c r="AH519" s="71"/>
      <c r="AI519" s="71"/>
      <c r="AJ519" s="71"/>
      <c r="AK519" s="71"/>
      <c r="AL519" s="71"/>
      <c r="AM519" s="71"/>
    </row>
    <row r="520" spans="1:39" ht="16.5" customHeight="1">
      <c r="A520" s="55"/>
      <c r="B520" s="55"/>
      <c r="C520" s="55"/>
      <c r="D520" s="55"/>
      <c r="E520" s="55"/>
      <c r="F520" s="55"/>
      <c r="G520" s="15" t="s">
        <v>134</v>
      </c>
      <c r="Z520" s="71"/>
      <c r="AA520" s="71"/>
      <c r="AB520" s="71"/>
      <c r="AC520" s="71"/>
      <c r="AD520" s="71"/>
      <c r="AE520" s="71"/>
      <c r="AF520" s="71"/>
      <c r="AG520" s="71"/>
      <c r="AH520" s="71"/>
      <c r="AI520" s="71"/>
      <c r="AJ520" s="71"/>
      <c r="AK520" s="71"/>
      <c r="AL520" s="71"/>
      <c r="AM520" s="71"/>
    </row>
    <row r="521" spans="1:39" ht="16.5" customHeight="1">
      <c r="A521" s="56" t="s">
        <v>107</v>
      </c>
      <c r="B521" s="59" t="str">
        <f>"  "&amp;Z521&amp;" 개소 *"&amp;TEXT(I521,"#,##0"&amp;IF(I521&lt;&gt;INT(I521),".###",""))&amp;"*R= "&amp;TEXT(C521,"#,##0.0")&amp;""</f>
        <v xml:space="preserve">  1 개소 *3,200,000*R= 576,000.0</v>
      </c>
      <c r="C521" s="61">
        <f>D521+E521+F521</f>
        <v>576000</v>
      </c>
      <c r="D521" s="61">
        <f>IF(H521=0,0,ROUNDDOWN(J521*H521,1))</f>
        <v>576000</v>
      </c>
      <c r="E521" s="61">
        <f>IF(H521=0,0,ROUNDDOWN(K521*H521,1))</f>
        <v>0</v>
      </c>
      <c r="F521" s="61">
        <f>IF(H521=0,0,ROUNDDOWN(L521*H521,1))</f>
        <v>0</v>
      </c>
      <c r="G521" s="15" t="s">
        <v>548</v>
      </c>
      <c r="H521" s="67">
        <f>ROUNDUP(AD521,14-LEN(ABS(INT(AD521))))</f>
        <v>0.18</v>
      </c>
      <c r="I521" s="68">
        <f>J521+K521+L521</f>
        <v>3200000</v>
      </c>
      <c r="J521" s="69">
        <f>재료비목록표!E8</f>
        <v>3200000</v>
      </c>
      <c r="M521" s="66" t="s">
        <v>549</v>
      </c>
      <c r="N521" s="66" t="s">
        <v>145</v>
      </c>
      <c r="X521" s="70" t="str">
        <f>재료비목록표!B8&amp;" / "&amp;재료비목록표!C8</f>
        <v>콘테이너(가설창고) / (3.0*6.0)</v>
      </c>
      <c r="Y521" s="2" t="str">
        <f ca="1">HYPERLINK("#"&amp;재료비목록표!G2&amp;"!A"&amp;ROW(재료비목록표!A8),"M00005 →")</f>
        <v>M00005 →</v>
      </c>
      <c r="Z521" s="72">
        <v>1</v>
      </c>
      <c r="AA521" s="66" t="s">
        <v>165</v>
      </c>
      <c r="AB521" s="73">
        <f>AB509</f>
        <v>0.18</v>
      </c>
      <c r="AC521" s="66" t="s">
        <v>136</v>
      </c>
      <c r="AD521" s="73">
        <f>Z521*1*AB509</f>
        <v>0.18</v>
      </c>
      <c r="AE521" s="71"/>
      <c r="AF521" s="71"/>
      <c r="AG521" s="71"/>
      <c r="AH521" s="71"/>
      <c r="AI521" s="71"/>
      <c r="AJ521" s="71"/>
      <c r="AK521" s="71"/>
      <c r="AL521" s="71"/>
      <c r="AM521" s="71"/>
    </row>
    <row r="522" spans="1:39" ht="16.5" customHeight="1">
      <c r="A522" s="55"/>
      <c r="B522" s="55"/>
      <c r="C522" s="55"/>
      <c r="D522" s="55"/>
      <c r="E522" s="55"/>
      <c r="F522" s="55"/>
      <c r="G522" s="15" t="s">
        <v>134</v>
      </c>
      <c r="Z522" s="71"/>
      <c r="AA522" s="71"/>
      <c r="AB522" s="71"/>
      <c r="AC522" s="71"/>
      <c r="AD522" s="71"/>
      <c r="AE522" s="71"/>
      <c r="AF522" s="71"/>
      <c r="AG522" s="71"/>
      <c r="AH522" s="71"/>
      <c r="AI522" s="71"/>
      <c r="AJ522" s="71"/>
      <c r="AK522" s="71"/>
      <c r="AL522" s="71"/>
      <c r="AM522" s="71"/>
    </row>
    <row r="523" spans="1:39" ht="16.5" customHeight="1">
      <c r="A523" s="56"/>
      <c r="B523" s="58" t="s">
        <v>144</v>
      </c>
      <c r="C523" s="62">
        <f>D523+E523+F523</f>
        <v>576000</v>
      </c>
      <c r="D523" s="62">
        <f>SUMIF(N517:N522,M523,D517:D522)</f>
        <v>576000</v>
      </c>
      <c r="E523" s="62">
        <f>SUMIF(N517:N522,M523,E517:E522)</f>
        <v>0</v>
      </c>
      <c r="F523" s="62">
        <f>SUMIF(N517:N522,M523,F517:F522)</f>
        <v>0</v>
      </c>
      <c r="G523" s="15" t="s">
        <v>143</v>
      </c>
      <c r="M523" s="66" t="s">
        <v>145</v>
      </c>
      <c r="N523" s="66" t="s">
        <v>152</v>
      </c>
      <c r="Z523" s="71"/>
      <c r="AA523" s="71"/>
      <c r="AB523" s="71"/>
      <c r="AC523" s="71"/>
      <c r="AD523" s="71"/>
      <c r="AE523" s="71"/>
      <c r="AF523" s="71"/>
      <c r="AG523" s="71"/>
      <c r="AH523" s="71"/>
      <c r="AI523" s="71"/>
      <c r="AJ523" s="71"/>
      <c r="AK523" s="71"/>
      <c r="AL523" s="71"/>
      <c r="AM523" s="71"/>
    </row>
    <row r="524" spans="1:39" ht="16.5" customHeight="1">
      <c r="A524" s="55"/>
      <c r="B524" s="55"/>
      <c r="C524" s="60"/>
      <c r="D524" s="60"/>
      <c r="E524" s="60"/>
      <c r="F524" s="60"/>
      <c r="G524" s="15" t="s">
        <v>134</v>
      </c>
      <c r="Z524" s="71"/>
      <c r="AA524" s="71"/>
      <c r="AB524" s="71"/>
      <c r="AC524" s="71"/>
      <c r="AD524" s="71"/>
      <c r="AE524" s="71"/>
      <c r="AF524" s="71"/>
      <c r="AG524" s="71"/>
      <c r="AH524" s="71"/>
      <c r="AI524" s="71"/>
      <c r="AJ524" s="71"/>
      <c r="AK524" s="71"/>
      <c r="AL524" s="71"/>
      <c r="AM524" s="71"/>
    </row>
    <row r="525" spans="1:39" ht="16.5" customHeight="1">
      <c r="A525" s="55"/>
      <c r="B525" s="55"/>
      <c r="C525" s="55"/>
      <c r="D525" s="55"/>
      <c r="E525" s="55"/>
      <c r="F525" s="55"/>
      <c r="G525" s="15" t="s">
        <v>134</v>
      </c>
      <c r="Z525" s="71"/>
      <c r="AA525" s="71"/>
      <c r="AB525" s="71"/>
      <c r="AC525" s="71"/>
      <c r="AD525" s="71"/>
      <c r="AE525" s="71"/>
      <c r="AF525" s="71"/>
      <c r="AG525" s="71"/>
      <c r="AH525" s="71"/>
      <c r="AI525" s="71"/>
      <c r="AJ525" s="71"/>
      <c r="AK525" s="71"/>
      <c r="AL525" s="71"/>
      <c r="AM525" s="71"/>
    </row>
    <row r="526" spans="1:39" ht="16.5" customHeight="1">
      <c r="A526" s="56"/>
      <c r="B526" s="58" t="s">
        <v>550</v>
      </c>
      <c r="C526" s="55"/>
      <c r="D526" s="55"/>
      <c r="E526" s="55"/>
      <c r="F526" s="55"/>
      <c r="G526" s="15" t="s">
        <v>551</v>
      </c>
      <c r="Z526" s="71"/>
      <c r="AA526" s="71"/>
      <c r="AB526" s="71"/>
      <c r="AC526" s="71"/>
      <c r="AD526" s="71"/>
      <c r="AE526" s="71"/>
      <c r="AF526" s="71"/>
      <c r="AG526" s="71"/>
      <c r="AH526" s="71"/>
      <c r="AI526" s="71"/>
      <c r="AJ526" s="71"/>
      <c r="AK526" s="71"/>
      <c r="AL526" s="71"/>
      <c r="AM526" s="71"/>
    </row>
    <row r="527" spans="1:39" ht="16.5" customHeight="1">
      <c r="A527" s="55"/>
      <c r="B527" s="55"/>
      <c r="C527" s="55"/>
      <c r="D527" s="55"/>
      <c r="E527" s="55"/>
      <c r="F527" s="55"/>
      <c r="G527" s="15" t="s">
        <v>134</v>
      </c>
      <c r="Z527" s="71"/>
      <c r="AA527" s="71"/>
      <c r="AB527" s="71"/>
      <c r="AC527" s="71"/>
      <c r="AD527" s="71"/>
      <c r="AE527" s="71"/>
      <c r="AF527" s="71"/>
      <c r="AG527" s="71"/>
      <c r="AH527" s="71"/>
      <c r="AI527" s="71"/>
      <c r="AJ527" s="71"/>
      <c r="AK527" s="71"/>
      <c r="AL527" s="71"/>
      <c r="AM527" s="71"/>
    </row>
    <row r="528" spans="1:39" ht="16.5" customHeight="1">
      <c r="A528" s="56" t="s">
        <v>167</v>
      </c>
      <c r="B528" s="59" t="str">
        <f>" 비 계 공 : "&amp;Z528&amp;" 인 *"&amp;TEXT(I528,"#,##0"&amp;IF(I528&lt;&gt;INT(I528),".###",""))&amp;"*"&amp;AB528&amp;" 개소 = "&amp;TEXT(C528,"#,##0.0")&amp;""</f>
        <v xml:space="preserve"> 비 계 공 : 0.78 인 *324,229*1 개소 = 252,898.6</v>
      </c>
      <c r="C528" s="61">
        <f>D528+E528+F528</f>
        <v>252898.6</v>
      </c>
      <c r="D528" s="61">
        <f>IF(H528=0,0,ROUNDDOWN(J528*H528,1))</f>
        <v>0</v>
      </c>
      <c r="E528" s="61">
        <f>IF(H528=0,0,ROUNDDOWN(K528*H528,1))</f>
        <v>252898.6</v>
      </c>
      <c r="F528" s="61">
        <f>IF(H528=0,0,ROUNDDOWN(L528*H528,1))</f>
        <v>0</v>
      </c>
      <c r="G528" s="15" t="s">
        <v>552</v>
      </c>
      <c r="H528" s="67">
        <f>ROUNDUP(AD528,14-LEN(ABS(INT(AD528))))</f>
        <v>0.78</v>
      </c>
      <c r="I528" s="68">
        <f>J528+K528+L528</f>
        <v>324229</v>
      </c>
      <c r="K528" s="69">
        <f>노무비목록표!E6</f>
        <v>324229</v>
      </c>
      <c r="M528" s="66" t="s">
        <v>553</v>
      </c>
      <c r="N528" s="66" t="s">
        <v>145</v>
      </c>
      <c r="X528" s="70" t="str">
        <f>노무비목록표!B6&amp;" / "&amp;노무비목록표!C6</f>
        <v xml:space="preserve">비계공 / </v>
      </c>
      <c r="Y528" s="2" t="str">
        <f ca="1">HYPERLINK("#"&amp;노무비목록표!G2&amp;"!A"&amp;ROW(노무비목록표!A6),"L00003 →")</f>
        <v>L00003 →</v>
      </c>
      <c r="Z528" s="74">
        <v>0.78</v>
      </c>
      <c r="AA528" s="66" t="s">
        <v>165</v>
      </c>
      <c r="AB528" s="72">
        <v>1</v>
      </c>
      <c r="AC528" s="66" t="s">
        <v>136</v>
      </c>
      <c r="AD528" s="73">
        <f>Z528*1*AB528</f>
        <v>0.78</v>
      </c>
      <c r="AE528" s="71"/>
      <c r="AF528" s="71"/>
      <c r="AG528" s="71"/>
      <c r="AH528" s="71"/>
      <c r="AI528" s="71"/>
      <c r="AJ528" s="71"/>
      <c r="AK528" s="71"/>
      <c r="AL528" s="71"/>
      <c r="AM528" s="71"/>
    </row>
    <row r="529" spans="1:39" ht="16.5" customHeight="1">
      <c r="A529" s="55"/>
      <c r="B529" s="55"/>
      <c r="C529" s="55"/>
      <c r="D529" s="55"/>
      <c r="E529" s="55"/>
      <c r="F529" s="55"/>
      <c r="G529" s="15" t="s">
        <v>134</v>
      </c>
      <c r="Z529" s="71"/>
      <c r="AA529" s="71"/>
      <c r="AB529" s="71"/>
      <c r="AC529" s="71"/>
      <c r="AD529" s="71"/>
      <c r="AE529" s="71"/>
      <c r="AF529" s="71"/>
      <c r="AG529" s="71"/>
      <c r="AH529" s="71"/>
      <c r="AI529" s="71"/>
      <c r="AJ529" s="71"/>
      <c r="AK529" s="71"/>
      <c r="AL529" s="71"/>
      <c r="AM529" s="71"/>
    </row>
    <row r="530" spans="1:39" ht="16.5" customHeight="1">
      <c r="A530" s="56" t="s">
        <v>154</v>
      </c>
      <c r="B530" s="59" t="str">
        <f>" 특별인부 : "&amp;Z530&amp;" 인 *"&amp;TEXT(I530,"#,##0"&amp;IF(I530&lt;&gt;INT(I530),".###",""))&amp;"*"&amp;AB530&amp;" 개소 = "&amp;TEXT(C530,"#,##0.0")&amp;""</f>
        <v xml:space="preserve"> 특별인부 : 0.38 인 *260,040*1 개소 = 98,815.2</v>
      </c>
      <c r="C530" s="61">
        <f>D530+E530+F530</f>
        <v>98815.2</v>
      </c>
      <c r="D530" s="61">
        <f>IF(H530=0,0,ROUNDDOWN(J530*H530,1))</f>
        <v>0</v>
      </c>
      <c r="E530" s="61">
        <f>IF(H530=0,0,ROUNDDOWN(K530*H530,1))</f>
        <v>98815.2</v>
      </c>
      <c r="F530" s="61">
        <f>IF(H530=0,0,ROUNDDOWN(L530*H530,1))</f>
        <v>0</v>
      </c>
      <c r="G530" s="15" t="s">
        <v>554</v>
      </c>
      <c r="H530" s="67">
        <f>ROUNDUP(AD530,14-LEN(ABS(INT(AD530))))</f>
        <v>0.38</v>
      </c>
      <c r="I530" s="68">
        <f>J530+K530+L530</f>
        <v>260040</v>
      </c>
      <c r="K530" s="69">
        <f>노무비목록표!E5</f>
        <v>260040</v>
      </c>
      <c r="M530" s="66" t="s">
        <v>155</v>
      </c>
      <c r="N530" s="66" t="s">
        <v>145</v>
      </c>
      <c r="X530" s="70" t="str">
        <f>노무비목록표!B5&amp;" / "&amp;노무비목록표!C5</f>
        <v xml:space="preserve">특별인부 / </v>
      </c>
      <c r="Y530" s="2" t="str">
        <f ca="1">HYPERLINK("#"&amp;노무비목록표!G2&amp;"!A"&amp;ROW(노무비목록표!A5),"L00002 →")</f>
        <v>L00002 →</v>
      </c>
      <c r="Z530" s="74">
        <v>0.38</v>
      </c>
      <c r="AA530" s="66" t="s">
        <v>165</v>
      </c>
      <c r="AB530" s="72">
        <v>1</v>
      </c>
      <c r="AC530" s="66" t="s">
        <v>136</v>
      </c>
      <c r="AD530" s="73">
        <f>Z530*1*AB530</f>
        <v>0.38</v>
      </c>
      <c r="AE530" s="71"/>
      <c r="AF530" s="71"/>
      <c r="AG530" s="71"/>
      <c r="AH530" s="71"/>
      <c r="AI530" s="71"/>
      <c r="AJ530" s="71"/>
      <c r="AK530" s="71"/>
      <c r="AL530" s="71"/>
      <c r="AM530" s="71"/>
    </row>
    <row r="531" spans="1:39" ht="16.5" customHeight="1">
      <c r="A531" s="55"/>
      <c r="B531" s="55"/>
      <c r="C531" s="55"/>
      <c r="D531" s="55"/>
      <c r="E531" s="55"/>
      <c r="F531" s="55"/>
      <c r="G531" s="15" t="s">
        <v>134</v>
      </c>
      <c r="Z531" s="71"/>
      <c r="AA531" s="71"/>
      <c r="AB531" s="71"/>
      <c r="AC531" s="71"/>
      <c r="AD531" s="71"/>
      <c r="AE531" s="71"/>
      <c r="AF531" s="71"/>
      <c r="AG531" s="71"/>
      <c r="AH531" s="71"/>
      <c r="AI531" s="71"/>
      <c r="AJ531" s="71"/>
      <c r="AK531" s="71"/>
      <c r="AL531" s="71"/>
      <c r="AM531" s="71"/>
    </row>
    <row r="532" spans="1:39" ht="16.5" customHeight="1">
      <c r="A532" s="56"/>
      <c r="B532" s="58" t="s">
        <v>555</v>
      </c>
      <c r="C532" s="55"/>
      <c r="D532" s="55"/>
      <c r="E532" s="55"/>
      <c r="F532" s="55"/>
      <c r="G532" s="15" t="s">
        <v>556</v>
      </c>
      <c r="Z532" s="71"/>
      <c r="AA532" s="71"/>
      <c r="AB532" s="71"/>
      <c r="AC532" s="71"/>
      <c r="AD532" s="71"/>
      <c r="AE532" s="71"/>
      <c r="AF532" s="71"/>
      <c r="AG532" s="71"/>
      <c r="AH532" s="71"/>
      <c r="AI532" s="71"/>
      <c r="AJ532" s="71"/>
      <c r="AK532" s="71"/>
      <c r="AL532" s="71"/>
      <c r="AM532" s="71"/>
    </row>
    <row r="533" spans="1:39" ht="16.5" customHeight="1">
      <c r="A533" s="55"/>
      <c r="B533" s="55"/>
      <c r="C533" s="55"/>
      <c r="D533" s="55"/>
      <c r="E533" s="55"/>
      <c r="F533" s="55"/>
      <c r="G533" s="15" t="s">
        <v>134</v>
      </c>
      <c r="Z533" s="71"/>
      <c r="AA533" s="71"/>
      <c r="AB533" s="71"/>
      <c r="AC533" s="71"/>
      <c r="AD533" s="71"/>
      <c r="AE533" s="71"/>
      <c r="AF533" s="71"/>
      <c r="AG533" s="71"/>
      <c r="AH533" s="71"/>
      <c r="AI533" s="71"/>
      <c r="AJ533" s="71"/>
      <c r="AK533" s="71"/>
      <c r="AL533" s="71"/>
      <c r="AM533" s="71"/>
    </row>
    <row r="534" spans="1:39" ht="16.5" customHeight="1">
      <c r="A534" s="56" t="s">
        <v>157</v>
      </c>
      <c r="B534" s="59" t="str">
        <f>"  "&amp;Z534&amp;" hr *"&amp;AB534&amp;" 개소 *"&amp;TEXT(I534,"#,##0"&amp;IF(I534&lt;&gt;INT(I534),".###",""))&amp;"= "&amp;TEXT(C534,"#,##0.0")&amp;""</f>
        <v xml:space="preserve">  2 hr *1 개소 *98,047= 196,094.0</v>
      </c>
      <c r="C534" s="61">
        <f>D534+E534+F534</f>
        <v>196094</v>
      </c>
      <c r="D534" s="61">
        <f>IF(H534=0,0,ROUNDDOWN(J534*H534,1))</f>
        <v>34014</v>
      </c>
      <c r="E534" s="61">
        <f>IF(H534=0,0,ROUNDDOWN(K534*H534,1))</f>
        <v>114490</v>
      </c>
      <c r="F534" s="61">
        <f>IF(H534=0,0,ROUNDDOWN(L534*H534,1))</f>
        <v>47590</v>
      </c>
      <c r="G534" s="15" t="s">
        <v>557</v>
      </c>
      <c r="H534" s="67">
        <f>ROUNDUP(AE534,14-LEN(ABS(INT(AE534))))</f>
        <v>2</v>
      </c>
      <c r="I534" s="68">
        <f>J534+K534+L534</f>
        <v>98047</v>
      </c>
      <c r="J534" s="69">
        <f>중기목록표!F6</f>
        <v>17007</v>
      </c>
      <c r="K534" s="69">
        <f>중기목록표!G6</f>
        <v>57245</v>
      </c>
      <c r="L534" s="69">
        <f>중기목록표!H6</f>
        <v>23795</v>
      </c>
      <c r="M534" s="66" t="s">
        <v>558</v>
      </c>
      <c r="N534" s="66" t="s">
        <v>145</v>
      </c>
      <c r="X534" s="70" t="str">
        <f>중기목록표!B6&amp;" / "&amp;중기목록표!C6</f>
        <v>트럭탑재형 크레인 / 10톤</v>
      </c>
      <c r="Y534" s="2" t="str">
        <f ca="1">HYPERLINK("#"&amp;중기목록표!J2&amp;"!A"&amp;ROW(중기목록표!A6),"X00003 →")</f>
        <v>X00003 →</v>
      </c>
      <c r="Z534" s="72">
        <v>2</v>
      </c>
      <c r="AA534" s="66" t="s">
        <v>147</v>
      </c>
      <c r="AB534" s="72">
        <v>1</v>
      </c>
      <c r="AC534" s="66" t="s">
        <v>168</v>
      </c>
      <c r="AD534" s="66" t="s">
        <v>136</v>
      </c>
      <c r="AE534" s="73">
        <f>Z534*AB534*1</f>
        <v>2</v>
      </c>
      <c r="AF534" s="71"/>
      <c r="AG534" s="71"/>
      <c r="AH534" s="71"/>
      <c r="AI534" s="71"/>
      <c r="AJ534" s="71"/>
      <c r="AK534" s="71"/>
      <c r="AL534" s="71"/>
      <c r="AM534" s="71"/>
    </row>
    <row r="535" spans="1:39" ht="16.5" customHeight="1">
      <c r="A535" s="55"/>
      <c r="B535" s="55"/>
      <c r="C535" s="55"/>
      <c r="D535" s="55"/>
      <c r="E535" s="55"/>
      <c r="F535" s="55"/>
      <c r="G535" s="15" t="s">
        <v>134</v>
      </c>
      <c r="Z535" s="71"/>
      <c r="AA535" s="71"/>
      <c r="AB535" s="71"/>
      <c r="AC535" s="71"/>
      <c r="AD535" s="71"/>
      <c r="AE535" s="71"/>
      <c r="AF535" s="71"/>
      <c r="AG535" s="71"/>
      <c r="AH535" s="71"/>
      <c r="AI535" s="71"/>
      <c r="AJ535" s="71"/>
      <c r="AK535" s="71"/>
      <c r="AL535" s="71"/>
      <c r="AM535" s="71"/>
    </row>
    <row r="536" spans="1:39" ht="16.5" customHeight="1">
      <c r="A536" s="56"/>
      <c r="B536" s="58" t="s">
        <v>144</v>
      </c>
      <c r="C536" s="62">
        <f>D536+E536+F536</f>
        <v>547807.80000000005</v>
      </c>
      <c r="D536" s="62">
        <f>SUMIF(N524:N535,M536,D524:D535)</f>
        <v>34014</v>
      </c>
      <c r="E536" s="62">
        <f>SUMIF(N524:N535,M536,E524:E535)</f>
        <v>466203.8</v>
      </c>
      <c r="F536" s="62">
        <f>SUMIF(N524:N535,M536,F524:F535)</f>
        <v>47590</v>
      </c>
      <c r="G536" s="15" t="s">
        <v>143</v>
      </c>
      <c r="M536" s="66" t="s">
        <v>145</v>
      </c>
      <c r="N536" s="66" t="s">
        <v>152</v>
      </c>
      <c r="Z536" s="71"/>
      <c r="AA536" s="71"/>
      <c r="AB536" s="71"/>
      <c r="AC536" s="71"/>
      <c r="AD536" s="71"/>
      <c r="AE536" s="71"/>
      <c r="AF536" s="71"/>
      <c r="AG536" s="71"/>
      <c r="AH536" s="71"/>
      <c r="AI536" s="71"/>
      <c r="AJ536" s="71"/>
      <c r="AK536" s="71"/>
      <c r="AL536" s="71"/>
      <c r="AM536" s="71"/>
    </row>
    <row r="537" spans="1:39" ht="16.5" customHeight="1">
      <c r="A537" s="55"/>
      <c r="B537" s="55"/>
      <c r="C537" s="60"/>
      <c r="D537" s="60"/>
      <c r="E537" s="60"/>
      <c r="F537" s="60"/>
      <c r="G537" s="15" t="s">
        <v>134</v>
      </c>
      <c r="Z537" s="71"/>
      <c r="AA537" s="71"/>
      <c r="AB537" s="71"/>
      <c r="AC537" s="71"/>
      <c r="AD537" s="71"/>
      <c r="AE537" s="71"/>
      <c r="AF537" s="71"/>
      <c r="AG537" s="71"/>
      <c r="AH537" s="71"/>
      <c r="AI537" s="71"/>
      <c r="AJ537" s="71"/>
      <c r="AK537" s="71"/>
      <c r="AL537" s="71"/>
      <c r="AM537" s="71"/>
    </row>
    <row r="538" spans="1:39" ht="16.5" customHeight="1">
      <c r="A538" s="55"/>
      <c r="B538" s="55"/>
      <c r="C538" s="55"/>
      <c r="D538" s="55"/>
      <c r="E538" s="55"/>
      <c r="F538" s="55"/>
      <c r="G538" s="15" t="s">
        <v>134</v>
      </c>
      <c r="Z538" s="71"/>
      <c r="AA538" s="71"/>
      <c r="AB538" s="71"/>
      <c r="AC538" s="71"/>
      <c r="AD538" s="71"/>
      <c r="AE538" s="71"/>
      <c r="AF538" s="71"/>
      <c r="AG538" s="71"/>
      <c r="AH538" s="71"/>
      <c r="AI538" s="71"/>
      <c r="AJ538" s="71"/>
      <c r="AK538" s="71"/>
      <c r="AL538" s="71"/>
      <c r="AM538" s="71"/>
    </row>
    <row r="539" spans="1:39" ht="16.5" customHeight="1">
      <c r="A539" s="56"/>
      <c r="B539" s="58" t="s">
        <v>559</v>
      </c>
      <c r="C539" s="55"/>
      <c r="D539" s="55"/>
      <c r="E539" s="55"/>
      <c r="F539" s="55"/>
      <c r="G539" s="15" t="s">
        <v>560</v>
      </c>
      <c r="Z539" s="71"/>
      <c r="AA539" s="71"/>
      <c r="AB539" s="71"/>
      <c r="AC539" s="71"/>
      <c r="AD539" s="71"/>
      <c r="AE539" s="71"/>
      <c r="AF539" s="71"/>
      <c r="AG539" s="71"/>
      <c r="AH539" s="71"/>
      <c r="AI539" s="71"/>
      <c r="AJ539" s="71"/>
      <c r="AK539" s="71"/>
      <c r="AL539" s="71"/>
      <c r="AM539" s="71"/>
    </row>
    <row r="540" spans="1:39" ht="16.5" customHeight="1">
      <c r="A540" s="55"/>
      <c r="B540" s="55"/>
      <c r="C540" s="55"/>
      <c r="D540" s="55"/>
      <c r="E540" s="55"/>
      <c r="F540" s="55"/>
      <c r="G540" s="15" t="s">
        <v>134</v>
      </c>
      <c r="Z540" s="71"/>
      <c r="AA540" s="71"/>
      <c r="AB540" s="71"/>
      <c r="AC540" s="71"/>
      <c r="AD540" s="71"/>
      <c r="AE540" s="71"/>
      <c r="AF540" s="71"/>
      <c r="AG540" s="71"/>
      <c r="AH540" s="71"/>
      <c r="AI540" s="71"/>
      <c r="AJ540" s="71"/>
      <c r="AK540" s="71"/>
      <c r="AL540" s="71"/>
      <c r="AM540" s="71"/>
    </row>
    <row r="541" spans="1:39" ht="16.5" customHeight="1">
      <c r="A541" s="56" t="s">
        <v>167</v>
      </c>
      <c r="B541" s="59" t="str">
        <f>" 비 계 공 : "&amp;Z541&amp;" 인 *"&amp;TEXT(I541,"#,##0"&amp;IF(I541&lt;&gt;INT(I541),".###",""))&amp;"*"&amp;AB541&amp;" 개소 = "&amp;TEXT(C541,"#,##0.0")&amp;""</f>
        <v xml:space="preserve"> 비 계 공 : 0.58 인 *324,229*1 개소 = 188,052.8</v>
      </c>
      <c r="C541" s="61">
        <f>D541+E541+F541</f>
        <v>188052.8</v>
      </c>
      <c r="D541" s="61">
        <f>IF(H541=0,0,ROUNDDOWN(J541*H541,1))</f>
        <v>0</v>
      </c>
      <c r="E541" s="61">
        <f>IF(H541=0,0,ROUNDDOWN(K541*H541,1))</f>
        <v>188052.8</v>
      </c>
      <c r="F541" s="61">
        <f>IF(H541=0,0,ROUNDDOWN(L541*H541,1))</f>
        <v>0</v>
      </c>
      <c r="G541" s="15" t="s">
        <v>561</v>
      </c>
      <c r="H541" s="67">
        <f>ROUNDUP(AD541,14-LEN(ABS(INT(AD541))))</f>
        <v>0.57999999999999996</v>
      </c>
      <c r="I541" s="68">
        <f>J541+K541+L541</f>
        <v>324229</v>
      </c>
      <c r="K541" s="69">
        <f>노무비목록표!E6</f>
        <v>324229</v>
      </c>
      <c r="M541" s="66" t="s">
        <v>553</v>
      </c>
      <c r="N541" s="66" t="s">
        <v>145</v>
      </c>
      <c r="X541" s="70" t="str">
        <f>노무비목록표!B6&amp;" / "&amp;노무비목록표!C6</f>
        <v xml:space="preserve">비계공 / </v>
      </c>
      <c r="Y541" s="2" t="str">
        <f ca="1">HYPERLINK("#"&amp;노무비목록표!G2&amp;"!A"&amp;ROW(노무비목록표!A6),"L00003 →")</f>
        <v>L00003 →</v>
      </c>
      <c r="Z541" s="74">
        <v>0.57999999999999996</v>
      </c>
      <c r="AA541" s="66" t="s">
        <v>165</v>
      </c>
      <c r="AB541" s="72">
        <v>1</v>
      </c>
      <c r="AC541" s="66" t="s">
        <v>136</v>
      </c>
      <c r="AD541" s="73">
        <f>Z541*1*AB541</f>
        <v>0.57999999999999996</v>
      </c>
      <c r="AE541" s="71"/>
      <c r="AF541" s="71"/>
      <c r="AG541" s="71"/>
      <c r="AH541" s="71"/>
      <c r="AI541" s="71"/>
      <c r="AJ541" s="71"/>
      <c r="AK541" s="71"/>
      <c r="AL541" s="71"/>
      <c r="AM541" s="71"/>
    </row>
    <row r="542" spans="1:39" ht="16.5" customHeight="1">
      <c r="A542" s="55"/>
      <c r="B542" s="55"/>
      <c r="C542" s="55"/>
      <c r="D542" s="55"/>
      <c r="E542" s="55"/>
      <c r="F542" s="55"/>
      <c r="G542" s="15" t="s">
        <v>134</v>
      </c>
      <c r="Z542" s="71"/>
      <c r="AA542" s="71"/>
      <c r="AB542" s="71"/>
      <c r="AC542" s="71"/>
      <c r="AD542" s="71"/>
      <c r="AE542" s="71"/>
      <c r="AF542" s="71"/>
      <c r="AG542" s="71"/>
      <c r="AH542" s="71"/>
      <c r="AI542" s="71"/>
      <c r="AJ542" s="71"/>
      <c r="AK542" s="71"/>
      <c r="AL542" s="71"/>
      <c r="AM542" s="71"/>
    </row>
    <row r="543" spans="1:39" ht="16.5" customHeight="1">
      <c r="A543" s="56" t="s">
        <v>154</v>
      </c>
      <c r="B543" s="59" t="str">
        <f>" 특별인부 : "&amp;Z543&amp;" 인 *"&amp;TEXT(I543,"#,##0"&amp;IF(I543&lt;&gt;INT(I543),".###",""))&amp;"*"&amp;AB543&amp;" 개소 = "&amp;TEXT(C543,"#,##0.0")&amp;""</f>
        <v xml:space="preserve"> 특별인부 : 0.34 인 *260,040*1 개소 = 88,413.6</v>
      </c>
      <c r="C543" s="61">
        <f>D543+E543+F543</f>
        <v>88413.6</v>
      </c>
      <c r="D543" s="61">
        <f>IF(H543=0,0,ROUNDDOWN(J543*H543,1))</f>
        <v>0</v>
      </c>
      <c r="E543" s="61">
        <f>IF(H543=0,0,ROUNDDOWN(K543*H543,1))</f>
        <v>88413.6</v>
      </c>
      <c r="F543" s="61">
        <f>IF(H543=0,0,ROUNDDOWN(L543*H543,1))</f>
        <v>0</v>
      </c>
      <c r="G543" s="15" t="s">
        <v>562</v>
      </c>
      <c r="H543" s="67">
        <f>ROUNDUP(AD543,14-LEN(ABS(INT(AD543))))</f>
        <v>0.34</v>
      </c>
      <c r="I543" s="68">
        <f>J543+K543+L543</f>
        <v>260040</v>
      </c>
      <c r="K543" s="69">
        <f>노무비목록표!E5</f>
        <v>260040</v>
      </c>
      <c r="M543" s="66" t="s">
        <v>155</v>
      </c>
      <c r="N543" s="66" t="s">
        <v>145</v>
      </c>
      <c r="X543" s="70" t="str">
        <f>노무비목록표!B5&amp;" / "&amp;노무비목록표!C5</f>
        <v xml:space="preserve">특별인부 / </v>
      </c>
      <c r="Y543" s="2" t="str">
        <f ca="1">HYPERLINK("#"&amp;노무비목록표!G2&amp;"!A"&amp;ROW(노무비목록표!A5),"L00002 →")</f>
        <v>L00002 →</v>
      </c>
      <c r="Z543" s="74">
        <v>0.34</v>
      </c>
      <c r="AA543" s="66" t="s">
        <v>165</v>
      </c>
      <c r="AB543" s="72">
        <v>1</v>
      </c>
      <c r="AC543" s="66" t="s">
        <v>136</v>
      </c>
      <c r="AD543" s="73">
        <f>Z543*1*AB543</f>
        <v>0.34</v>
      </c>
      <c r="AE543" s="71"/>
      <c r="AF543" s="71"/>
      <c r="AG543" s="71"/>
      <c r="AH543" s="71"/>
      <c r="AI543" s="71"/>
      <c r="AJ543" s="71"/>
      <c r="AK543" s="71"/>
      <c r="AL543" s="71"/>
      <c r="AM543" s="71"/>
    </row>
    <row r="544" spans="1:39" ht="16.5" customHeight="1">
      <c r="A544" s="55"/>
      <c r="B544" s="55"/>
      <c r="C544" s="55"/>
      <c r="D544" s="55"/>
      <c r="E544" s="55"/>
      <c r="F544" s="55"/>
      <c r="G544" s="15" t="s">
        <v>134</v>
      </c>
      <c r="Z544" s="71"/>
      <c r="AA544" s="71"/>
      <c r="AB544" s="71"/>
      <c r="AC544" s="71"/>
      <c r="AD544" s="71"/>
      <c r="AE544" s="71"/>
      <c r="AF544" s="71"/>
      <c r="AG544" s="71"/>
      <c r="AH544" s="71"/>
      <c r="AI544" s="71"/>
      <c r="AJ544" s="71"/>
      <c r="AK544" s="71"/>
      <c r="AL544" s="71"/>
      <c r="AM544" s="71"/>
    </row>
    <row r="545" spans="1:39" ht="16.5" customHeight="1">
      <c r="A545" s="56"/>
      <c r="B545" s="58" t="s">
        <v>555</v>
      </c>
      <c r="C545" s="55"/>
      <c r="D545" s="55"/>
      <c r="E545" s="55"/>
      <c r="F545" s="55"/>
      <c r="G545" s="15" t="s">
        <v>556</v>
      </c>
      <c r="Z545" s="71"/>
      <c r="AA545" s="71"/>
      <c r="AB545" s="71"/>
      <c r="AC545" s="71"/>
      <c r="AD545" s="71"/>
      <c r="AE545" s="71"/>
      <c r="AF545" s="71"/>
      <c r="AG545" s="71"/>
      <c r="AH545" s="71"/>
      <c r="AI545" s="71"/>
      <c r="AJ545" s="71"/>
      <c r="AK545" s="71"/>
      <c r="AL545" s="71"/>
      <c r="AM545" s="71"/>
    </row>
    <row r="546" spans="1:39" ht="16.5" customHeight="1">
      <c r="A546" s="55"/>
      <c r="B546" s="55"/>
      <c r="C546" s="55"/>
      <c r="D546" s="55"/>
      <c r="E546" s="55"/>
      <c r="F546" s="55"/>
      <c r="G546" s="15" t="s">
        <v>134</v>
      </c>
      <c r="Z546" s="71"/>
      <c r="AA546" s="71"/>
      <c r="AB546" s="71"/>
      <c r="AC546" s="71"/>
      <c r="AD546" s="71"/>
      <c r="AE546" s="71"/>
      <c r="AF546" s="71"/>
      <c r="AG546" s="71"/>
      <c r="AH546" s="71"/>
      <c r="AI546" s="71"/>
      <c r="AJ546" s="71"/>
      <c r="AK546" s="71"/>
      <c r="AL546" s="71"/>
      <c r="AM546" s="71"/>
    </row>
    <row r="547" spans="1:39" ht="16.5" customHeight="1">
      <c r="A547" s="56" t="s">
        <v>157</v>
      </c>
      <c r="B547" s="59" t="str">
        <f>"  "&amp;Z547&amp;" hr *"&amp;AB547&amp;" 개소 *"&amp;TEXT(I547,"#,##0"&amp;IF(I547&lt;&gt;INT(I547),".###",""))&amp;"= "&amp;TEXT(C547,"#,##0.0")&amp;""</f>
        <v xml:space="preserve">  2 hr *1 개소 *98,047= 196,094.0</v>
      </c>
      <c r="C547" s="61">
        <f>D547+E547+F547</f>
        <v>196094</v>
      </c>
      <c r="D547" s="61">
        <f>IF(H547=0,0,ROUNDDOWN(J547*H547,1))</f>
        <v>34014</v>
      </c>
      <c r="E547" s="61">
        <f>IF(H547=0,0,ROUNDDOWN(K547*H547,1))</f>
        <v>114490</v>
      </c>
      <c r="F547" s="61">
        <f>IF(H547=0,0,ROUNDDOWN(L547*H547,1))</f>
        <v>47590</v>
      </c>
      <c r="G547" s="15" t="s">
        <v>557</v>
      </c>
      <c r="H547" s="67">
        <f>ROUNDUP(AE547,14-LEN(ABS(INT(AE547))))</f>
        <v>2</v>
      </c>
      <c r="I547" s="68">
        <f>J547+K547+L547</f>
        <v>98047</v>
      </c>
      <c r="J547" s="69">
        <f>중기목록표!F6</f>
        <v>17007</v>
      </c>
      <c r="K547" s="69">
        <f>중기목록표!G6</f>
        <v>57245</v>
      </c>
      <c r="L547" s="69">
        <f>중기목록표!H6</f>
        <v>23795</v>
      </c>
      <c r="M547" s="66" t="s">
        <v>558</v>
      </c>
      <c r="N547" s="66" t="s">
        <v>145</v>
      </c>
      <c r="X547" s="70" t="str">
        <f>중기목록표!B6&amp;" / "&amp;중기목록표!C6</f>
        <v>트럭탑재형 크레인 / 10톤</v>
      </c>
      <c r="Y547" s="2" t="str">
        <f ca="1">HYPERLINK("#"&amp;중기목록표!J2&amp;"!A"&amp;ROW(중기목록표!A6),"X00003 →")</f>
        <v>X00003 →</v>
      </c>
      <c r="Z547" s="72">
        <v>2</v>
      </c>
      <c r="AA547" s="66" t="s">
        <v>147</v>
      </c>
      <c r="AB547" s="72">
        <v>1</v>
      </c>
      <c r="AC547" s="66" t="s">
        <v>168</v>
      </c>
      <c r="AD547" s="66" t="s">
        <v>136</v>
      </c>
      <c r="AE547" s="73">
        <f>Z547*AB547*1</f>
        <v>2</v>
      </c>
      <c r="AF547" s="71"/>
      <c r="AG547" s="71"/>
      <c r="AH547" s="71"/>
      <c r="AI547" s="71"/>
      <c r="AJ547" s="71"/>
      <c r="AK547" s="71"/>
      <c r="AL547" s="71"/>
      <c r="AM547" s="71"/>
    </row>
    <row r="548" spans="1:39" ht="16.5" customHeight="1">
      <c r="A548" s="55"/>
      <c r="B548" s="55"/>
      <c r="C548" s="55"/>
      <c r="D548" s="55"/>
      <c r="E548" s="55"/>
      <c r="F548" s="55"/>
      <c r="G548" s="15" t="s">
        <v>134</v>
      </c>
      <c r="Z548" s="71"/>
      <c r="AA548" s="71"/>
      <c r="AB548" s="71"/>
      <c r="AC548" s="71"/>
      <c r="AD548" s="71"/>
      <c r="AE548" s="71"/>
      <c r="AF548" s="71"/>
      <c r="AG548" s="71"/>
      <c r="AH548" s="71"/>
      <c r="AI548" s="71"/>
      <c r="AJ548" s="71"/>
      <c r="AK548" s="71"/>
      <c r="AL548" s="71"/>
      <c r="AM548" s="71"/>
    </row>
    <row r="549" spans="1:39" ht="16.5" customHeight="1">
      <c r="A549" s="56"/>
      <c r="B549" s="58" t="s">
        <v>144</v>
      </c>
      <c r="C549" s="62">
        <f>D549+E549+F549</f>
        <v>472560.4</v>
      </c>
      <c r="D549" s="62">
        <f>SUMIF(N537:N548,M549,D537:D548)</f>
        <v>34014</v>
      </c>
      <c r="E549" s="62">
        <f>SUMIF(N537:N548,M549,E537:E548)</f>
        <v>390956.4</v>
      </c>
      <c r="F549" s="62">
        <f>SUMIF(N537:N548,M549,F537:F548)</f>
        <v>47590</v>
      </c>
      <c r="G549" s="15" t="s">
        <v>143</v>
      </c>
      <c r="M549" s="66" t="s">
        <v>145</v>
      </c>
      <c r="N549" s="66" t="s">
        <v>152</v>
      </c>
      <c r="Z549" s="71"/>
      <c r="AA549" s="71"/>
      <c r="AB549" s="71"/>
      <c r="AC549" s="71"/>
      <c r="AD549" s="71"/>
      <c r="AE549" s="71"/>
      <c r="AF549" s="71"/>
      <c r="AG549" s="71"/>
      <c r="AH549" s="71"/>
      <c r="AI549" s="71"/>
      <c r="AJ549" s="71"/>
      <c r="AK549" s="71"/>
      <c r="AL549" s="71"/>
      <c r="AM549" s="71"/>
    </row>
    <row r="550" spans="1:39" ht="16.5" customHeight="1">
      <c r="A550" s="55"/>
      <c r="B550" s="55"/>
      <c r="C550" s="60"/>
      <c r="D550" s="60"/>
      <c r="E550" s="60"/>
      <c r="F550" s="60"/>
      <c r="G550" s="15" t="s">
        <v>134</v>
      </c>
      <c r="Z550" s="71"/>
      <c r="AA550" s="71"/>
      <c r="AB550" s="71"/>
      <c r="AC550" s="71"/>
      <c r="AD550" s="71"/>
      <c r="AE550" s="71"/>
      <c r="AF550" s="71"/>
      <c r="AG550" s="71"/>
      <c r="AH550" s="71"/>
      <c r="AI550" s="71"/>
      <c r="AJ550" s="71"/>
      <c r="AK550" s="71"/>
      <c r="AL550" s="71"/>
      <c r="AM550" s="71"/>
    </row>
    <row r="551" spans="1:39" ht="16.5" customHeight="1">
      <c r="A551" s="55"/>
      <c r="B551" s="55"/>
      <c r="C551" s="55"/>
      <c r="D551" s="55"/>
      <c r="E551" s="55"/>
      <c r="F551" s="55"/>
      <c r="G551" s="15" t="s">
        <v>134</v>
      </c>
      <c r="Z551" s="71"/>
      <c r="AA551" s="71"/>
      <c r="AB551" s="71"/>
      <c r="AC551" s="71"/>
      <c r="AD551" s="71"/>
      <c r="AE551" s="71"/>
      <c r="AF551" s="71"/>
      <c r="AG551" s="71"/>
      <c r="AH551" s="71"/>
      <c r="AI551" s="71"/>
      <c r="AJ551" s="71"/>
      <c r="AK551" s="71"/>
      <c r="AL551" s="71"/>
      <c r="AM551" s="71"/>
    </row>
    <row r="552" spans="1:39" ht="16.5" customHeight="1">
      <c r="A552" s="56"/>
      <c r="B552" s="58" t="s">
        <v>151</v>
      </c>
      <c r="C552" s="62">
        <f>D552+E552+F552</f>
        <v>2424368.2000000002</v>
      </c>
      <c r="D552" s="62">
        <f>SUMIF(N507:N551,M552,D507:D551)</f>
        <v>1472028</v>
      </c>
      <c r="E552" s="62">
        <f>SUMIF(N507:N551,M552,E507:E551)</f>
        <v>857160.2</v>
      </c>
      <c r="F552" s="62">
        <f>SUMIF(N507:N551,M552,F507:F551)</f>
        <v>95180</v>
      </c>
      <c r="G552" s="15" t="s">
        <v>150</v>
      </c>
      <c r="M552" s="66" t="s">
        <v>152</v>
      </c>
      <c r="N552" s="66" t="s">
        <v>139</v>
      </c>
      <c r="Z552" s="71"/>
      <c r="AA552" s="71"/>
      <c r="AB552" s="71"/>
      <c r="AC552" s="71"/>
      <c r="AD552" s="71"/>
      <c r="AE552" s="71"/>
      <c r="AF552" s="71"/>
      <c r="AG552" s="71"/>
      <c r="AH552" s="71"/>
      <c r="AI552" s="71"/>
      <c r="AJ552" s="71"/>
      <c r="AK552" s="71"/>
      <c r="AL552" s="71"/>
      <c r="AM552" s="71"/>
    </row>
    <row r="553" spans="1:39" ht="16.5" customHeight="1">
      <c r="A553" s="43"/>
      <c r="B553" s="43"/>
      <c r="C553" s="63"/>
      <c r="D553" s="63"/>
      <c r="E553" s="63"/>
      <c r="F553" s="63"/>
      <c r="Z553" s="71"/>
      <c r="AA553" s="71"/>
      <c r="AB553" s="71"/>
      <c r="AC553" s="71"/>
      <c r="AD553" s="71"/>
      <c r="AE553" s="71"/>
      <c r="AF553" s="71"/>
      <c r="AG553" s="71"/>
      <c r="AH553" s="71"/>
      <c r="AI553" s="71"/>
      <c r="AJ553" s="71"/>
      <c r="AK553" s="71"/>
      <c r="AL553" s="71"/>
      <c r="AM553" s="71"/>
    </row>
    <row r="554" spans="1:39" ht="16.5" customHeight="1">
      <c r="A554" s="236" t="s">
        <v>162</v>
      </c>
      <c r="B554" s="226"/>
      <c r="C554" s="39">
        <f>D554+E554+F554</f>
        <v>2424368</v>
      </c>
      <c r="D554" s="10">
        <v>0</v>
      </c>
      <c r="E554" s="11">
        <v>0</v>
      </c>
      <c r="F554" s="39">
        <f>ROUNDDOWN(SUMIF(N507:N552,M554,D507:D552),0)+ROUNDDOWN(SUMIF(N507:N552,M554,E507:E552),0)+ROUNDDOWN(SUMIF(N507:N552,M554,F507:F552),0)</f>
        <v>2424368</v>
      </c>
      <c r="M554" s="66" t="s">
        <v>139</v>
      </c>
      <c r="Z554" s="71"/>
      <c r="AA554" s="71"/>
      <c r="AB554" s="71"/>
      <c r="AC554" s="71"/>
      <c r="AD554" s="71"/>
      <c r="AE554" s="71"/>
      <c r="AF554" s="71"/>
      <c r="AG554" s="71"/>
      <c r="AH554" s="71"/>
      <c r="AI554" s="71"/>
      <c r="AJ554" s="71"/>
      <c r="AK554" s="71"/>
      <c r="AL554" s="71"/>
      <c r="AM554" s="71"/>
    </row>
    <row r="555" spans="1:39" ht="16.5" customHeight="1">
      <c r="A555" s="53" t="s">
        <v>21</v>
      </c>
      <c r="B555" s="57" t="s">
        <v>21</v>
      </c>
      <c r="C555" s="238">
        <f>C604</f>
        <v>1375807</v>
      </c>
      <c r="D555" s="238">
        <f>D604</f>
        <v>0</v>
      </c>
      <c r="E555" s="238">
        <f>E604</f>
        <v>0</v>
      </c>
      <c r="F555" s="238">
        <f>F604</f>
        <v>1375807</v>
      </c>
      <c r="G555" s="65" t="str">
        <f>HYPERLINK("#G"&amp;ROW(G583),"_x0005_`BDCOD|D82483_x0007_`POSS|"&amp;ROW(G557)&amp;"_x0007_`POSE|"&amp;ROW(G583)&amp;"_x0007_`")</f>
        <v>_x0005_`BDCOD|D82483_x0007_`POSS|557_x0007_`POSE|583_x0007_`</v>
      </c>
      <c r="Z555" s="71"/>
      <c r="AA555" s="71"/>
      <c r="AB555" s="71"/>
      <c r="AC555" s="71"/>
      <c r="AD555" s="71"/>
      <c r="AE555" s="71"/>
      <c r="AF555" s="71"/>
      <c r="AG555" s="71"/>
      <c r="AH555" s="71"/>
      <c r="AI555" s="71"/>
      <c r="AJ555" s="71"/>
      <c r="AK555" s="71"/>
      <c r="AL555" s="71"/>
      <c r="AM555" s="71"/>
    </row>
    <row r="556" spans="1:39" ht="16.5" customHeight="1">
      <c r="A556" s="54"/>
      <c r="B556" s="57" t="s">
        <v>563</v>
      </c>
      <c r="C556" s="239"/>
      <c r="D556" s="239"/>
      <c r="E556" s="239"/>
      <c r="F556" s="239"/>
      <c r="M556" s="66" t="s">
        <v>564</v>
      </c>
      <c r="Z556" s="71"/>
      <c r="AA556" s="71"/>
      <c r="AB556" s="71"/>
      <c r="AC556" s="71"/>
      <c r="AD556" s="71"/>
      <c r="AE556" s="71"/>
      <c r="AF556" s="71"/>
      <c r="AG556" s="71"/>
      <c r="AH556" s="71"/>
      <c r="AI556" s="71"/>
      <c r="AJ556" s="71"/>
      <c r="AK556" s="71"/>
      <c r="AL556" s="71"/>
      <c r="AM556" s="71"/>
    </row>
    <row r="557" spans="1:39" ht="16.5" customHeight="1">
      <c r="A557" s="55"/>
      <c r="B557" s="55"/>
      <c r="C557" s="60"/>
      <c r="D557" s="60"/>
      <c r="E557" s="60"/>
      <c r="F557" s="60"/>
      <c r="G557" s="15" t="s">
        <v>134</v>
      </c>
      <c r="Z557" s="71"/>
      <c r="AA557" s="71"/>
      <c r="AB557" s="71"/>
      <c r="AC557" s="71"/>
      <c r="AD557" s="71"/>
      <c r="AE557" s="71"/>
      <c r="AF557" s="71"/>
      <c r="AG557" s="71"/>
      <c r="AH557" s="71"/>
      <c r="AI557" s="71"/>
      <c r="AJ557" s="71"/>
      <c r="AK557" s="71"/>
      <c r="AL557" s="71"/>
      <c r="AM557" s="71"/>
    </row>
    <row r="558" spans="1:39" ht="16.5" customHeight="1">
      <c r="A558" s="55"/>
      <c r="B558" s="55"/>
      <c r="C558" s="55"/>
      <c r="D558" s="55"/>
      <c r="E558" s="55"/>
      <c r="F558" s="55"/>
      <c r="G558" s="15" t="s">
        <v>134</v>
      </c>
      <c r="Z558" s="71"/>
      <c r="AA558" s="71"/>
      <c r="AB558" s="71"/>
      <c r="AC558" s="71"/>
      <c r="AD558" s="71"/>
      <c r="AE558" s="71"/>
      <c r="AF558" s="71"/>
      <c r="AG558" s="71"/>
      <c r="AH558" s="71"/>
      <c r="AI558" s="71"/>
      <c r="AJ558" s="71"/>
      <c r="AK558" s="71"/>
      <c r="AL558" s="71"/>
      <c r="AM558" s="71"/>
    </row>
    <row r="559" spans="1:39" ht="16.5" customHeight="1">
      <c r="A559" s="56"/>
      <c r="B559" s="58" t="str">
        <f>" *손율(3개월적용 18%) :  R="&amp;Z559&amp;""</f>
        <v xml:space="preserve"> *손율(3개월적용 18%) :  R=0.18</v>
      </c>
      <c r="C559" s="55"/>
      <c r="D559" s="55"/>
      <c r="E559" s="55"/>
      <c r="F559" s="55"/>
      <c r="G559" s="15" t="s">
        <v>541</v>
      </c>
      <c r="Z559" s="74">
        <v>0.18</v>
      </c>
      <c r="AA559" s="66" t="s">
        <v>136</v>
      </c>
      <c r="AB559" s="73">
        <f>Z559</f>
        <v>0.18</v>
      </c>
      <c r="AC559" s="71"/>
      <c r="AD559" s="71"/>
      <c r="AE559" s="71"/>
      <c r="AF559" s="71"/>
      <c r="AG559" s="71"/>
      <c r="AH559" s="71"/>
      <c r="AI559" s="71"/>
      <c r="AJ559" s="71"/>
      <c r="AK559" s="71"/>
      <c r="AL559" s="71"/>
      <c r="AM559" s="71"/>
    </row>
    <row r="560" spans="1:39" ht="16.5" customHeight="1">
      <c r="A560" s="55"/>
      <c r="B560" s="55"/>
      <c r="C560" s="55"/>
      <c r="D560" s="55"/>
      <c r="E560" s="55"/>
      <c r="F560" s="55"/>
      <c r="G560" s="15" t="s">
        <v>134</v>
      </c>
      <c r="Z560" s="71"/>
      <c r="AA560" s="71"/>
      <c r="AB560" s="71"/>
      <c r="AC560" s="71"/>
      <c r="AD560" s="71"/>
      <c r="AE560" s="71"/>
      <c r="AF560" s="71"/>
      <c r="AG560" s="71"/>
      <c r="AH560" s="71"/>
      <c r="AI560" s="71"/>
      <c r="AJ560" s="71"/>
      <c r="AK560" s="71"/>
      <c r="AL560" s="71"/>
      <c r="AM560" s="71"/>
    </row>
    <row r="561" spans="1:39" ht="16.5" customHeight="1">
      <c r="A561" s="55"/>
      <c r="B561" s="55"/>
      <c r="C561" s="55"/>
      <c r="D561" s="55"/>
      <c r="E561" s="55"/>
      <c r="F561" s="55"/>
      <c r="G561" s="15" t="s">
        <v>134</v>
      </c>
      <c r="Z561" s="71"/>
      <c r="AA561" s="71"/>
      <c r="AB561" s="71"/>
      <c r="AC561" s="71"/>
      <c r="AD561" s="71"/>
      <c r="AE561" s="71"/>
      <c r="AF561" s="71"/>
      <c r="AG561" s="71"/>
      <c r="AH561" s="71"/>
      <c r="AI561" s="71"/>
      <c r="AJ561" s="71"/>
      <c r="AK561" s="71"/>
      <c r="AL561" s="71"/>
      <c r="AM561" s="71"/>
    </row>
    <row r="562" spans="1:39" ht="16.5" customHeight="1">
      <c r="A562" s="56"/>
      <c r="B562" s="58" t="s">
        <v>542</v>
      </c>
      <c r="C562" s="55"/>
      <c r="D562" s="55"/>
      <c r="E562" s="55"/>
      <c r="F562" s="55"/>
      <c r="G562" s="15" t="s">
        <v>543</v>
      </c>
      <c r="Z562" s="71"/>
      <c r="AA562" s="71"/>
      <c r="AB562" s="71"/>
      <c r="AC562" s="71"/>
      <c r="AD562" s="71"/>
      <c r="AE562" s="71"/>
      <c r="AF562" s="71"/>
      <c r="AG562" s="71"/>
      <c r="AH562" s="71"/>
      <c r="AI562" s="71"/>
      <c r="AJ562" s="71"/>
      <c r="AK562" s="71"/>
      <c r="AL562" s="71"/>
      <c r="AM562" s="71"/>
    </row>
    <row r="563" spans="1:39" ht="16.5" customHeight="1">
      <c r="A563" s="55"/>
      <c r="B563" s="55"/>
      <c r="C563" s="55"/>
      <c r="D563" s="55"/>
      <c r="E563" s="55"/>
      <c r="F563" s="55"/>
      <c r="G563" s="15" t="s">
        <v>134</v>
      </c>
      <c r="Z563" s="71"/>
      <c r="AA563" s="71"/>
      <c r="AB563" s="71"/>
      <c r="AC563" s="71"/>
      <c r="AD563" s="71"/>
      <c r="AE563" s="71"/>
      <c r="AF563" s="71"/>
      <c r="AG563" s="71"/>
      <c r="AH563" s="71"/>
      <c r="AI563" s="71"/>
      <c r="AJ563" s="71"/>
      <c r="AK563" s="71"/>
      <c r="AL563" s="71"/>
      <c r="AM563" s="71"/>
    </row>
    <row r="564" spans="1:39" ht="16.5" customHeight="1">
      <c r="A564" s="56" t="s">
        <v>166</v>
      </c>
      <c r="B564" s="59" t="str">
        <f>"  "&amp;Z564&amp;" 개소 *"&amp;TEXT(I564,"#,##0"&amp;IF(I564&lt;&gt;INT(I564),".###",""))&amp;"*R= "&amp;TEXT(C564,"#,##0.0")&amp;""</f>
        <v xml:space="preserve">  1 개소 *4,600,000*R= 828,000.0</v>
      </c>
      <c r="C564" s="61">
        <f>D564+E564+F564</f>
        <v>828000</v>
      </c>
      <c r="D564" s="61">
        <f>IF(H564=0,0,ROUNDDOWN(J564*H564,1))</f>
        <v>828000</v>
      </c>
      <c r="E564" s="61">
        <f>IF(H564=0,0,ROUNDDOWN(K564*H564,1))</f>
        <v>0</v>
      </c>
      <c r="F564" s="61">
        <f>IF(H564=0,0,ROUNDDOWN(L564*H564,1))</f>
        <v>0</v>
      </c>
      <c r="G564" s="15" t="s">
        <v>544</v>
      </c>
      <c r="H564" s="67">
        <f>ROUNDUP(AD564,14-LEN(ABS(INT(AD564))))</f>
        <v>0.18</v>
      </c>
      <c r="I564" s="68">
        <f>J564+K564+L564</f>
        <v>4600000</v>
      </c>
      <c r="J564" s="69">
        <f>재료비목록표!E7</f>
        <v>4600000</v>
      </c>
      <c r="M564" s="66" t="s">
        <v>545</v>
      </c>
      <c r="N564" s="66" t="s">
        <v>145</v>
      </c>
      <c r="X564" s="70" t="str">
        <f>재료비목록표!B7&amp;" / "&amp;재료비목록표!C7</f>
        <v>콘테이너(가설사무실) / (3.0*9.0)</v>
      </c>
      <c r="Y564" s="2" t="str">
        <f ca="1">HYPERLINK("#"&amp;재료비목록표!G2&amp;"!A"&amp;ROW(재료비목록표!A7),"M00004 →")</f>
        <v>M00004 →</v>
      </c>
      <c r="Z564" s="72">
        <v>1</v>
      </c>
      <c r="AA564" s="66" t="s">
        <v>165</v>
      </c>
      <c r="AB564" s="73">
        <f>AB559</f>
        <v>0.18</v>
      </c>
      <c r="AC564" s="66" t="s">
        <v>136</v>
      </c>
      <c r="AD564" s="73">
        <f>Z564*1*AB559</f>
        <v>0.18</v>
      </c>
      <c r="AE564" s="71"/>
      <c r="AF564" s="71"/>
      <c r="AG564" s="71"/>
      <c r="AH564" s="71"/>
      <c r="AI564" s="71"/>
      <c r="AJ564" s="71"/>
      <c r="AK564" s="71"/>
      <c r="AL564" s="71"/>
      <c r="AM564" s="71"/>
    </row>
    <row r="565" spans="1:39" ht="16.5" customHeight="1">
      <c r="A565" s="55"/>
      <c r="B565" s="55"/>
      <c r="C565" s="55"/>
      <c r="D565" s="55"/>
      <c r="E565" s="55"/>
      <c r="F565" s="55"/>
      <c r="G565" s="15" t="s">
        <v>134</v>
      </c>
      <c r="Z565" s="71"/>
      <c r="AA565" s="71"/>
      <c r="AB565" s="71"/>
      <c r="AC565" s="71"/>
      <c r="AD565" s="71"/>
      <c r="AE565" s="71"/>
      <c r="AF565" s="71"/>
      <c r="AG565" s="71"/>
      <c r="AH565" s="71"/>
      <c r="AI565" s="71"/>
      <c r="AJ565" s="71"/>
      <c r="AK565" s="71"/>
      <c r="AL565" s="71"/>
      <c r="AM565" s="71"/>
    </row>
    <row r="566" spans="1:39" ht="16.5" customHeight="1">
      <c r="A566" s="56"/>
      <c r="B566" s="58" t="s">
        <v>144</v>
      </c>
      <c r="C566" s="62">
        <f>D566+E566+F566</f>
        <v>828000</v>
      </c>
      <c r="D566" s="62">
        <f>SUMIF(N557:N565,M566,D557:D565)</f>
        <v>828000</v>
      </c>
      <c r="E566" s="62">
        <f>SUMIF(N557:N565,M566,E557:E565)</f>
        <v>0</v>
      </c>
      <c r="F566" s="62">
        <f>SUMIF(N557:N565,M566,F557:F565)</f>
        <v>0</v>
      </c>
      <c r="G566" s="15" t="s">
        <v>143</v>
      </c>
      <c r="M566" s="66" t="s">
        <v>145</v>
      </c>
      <c r="N566" s="66" t="s">
        <v>152</v>
      </c>
      <c r="Z566" s="71"/>
      <c r="AA566" s="71"/>
      <c r="AB566" s="71"/>
      <c r="AC566" s="71"/>
      <c r="AD566" s="71"/>
      <c r="AE566" s="71"/>
      <c r="AF566" s="71"/>
      <c r="AG566" s="71"/>
      <c r="AH566" s="71"/>
      <c r="AI566" s="71"/>
      <c r="AJ566" s="71"/>
      <c r="AK566" s="71"/>
      <c r="AL566" s="71"/>
      <c r="AM566" s="71"/>
    </row>
    <row r="567" spans="1:39" ht="16.5" customHeight="1">
      <c r="A567" s="55"/>
      <c r="B567" s="55"/>
      <c r="C567" s="60"/>
      <c r="D567" s="60"/>
      <c r="E567" s="60"/>
      <c r="F567" s="60"/>
      <c r="G567" s="15" t="s">
        <v>134</v>
      </c>
      <c r="Z567" s="71"/>
      <c r="AA567" s="71"/>
      <c r="AB567" s="71"/>
      <c r="AC567" s="71"/>
      <c r="AD567" s="71"/>
      <c r="AE567" s="71"/>
      <c r="AF567" s="71"/>
      <c r="AG567" s="71"/>
      <c r="AH567" s="71"/>
      <c r="AI567" s="71"/>
      <c r="AJ567" s="71"/>
      <c r="AK567" s="71"/>
      <c r="AL567" s="71"/>
      <c r="AM567" s="71"/>
    </row>
    <row r="568" spans="1:39" ht="16.5" customHeight="1">
      <c r="A568" s="55"/>
      <c r="B568" s="55"/>
      <c r="C568" s="55"/>
      <c r="D568" s="55"/>
      <c r="E568" s="55"/>
      <c r="F568" s="55"/>
      <c r="G568" s="15" t="s">
        <v>134</v>
      </c>
      <c r="Z568" s="71"/>
      <c r="AA568" s="71"/>
      <c r="AB568" s="71"/>
      <c r="AC568" s="71"/>
      <c r="AD568" s="71"/>
      <c r="AE568" s="71"/>
      <c r="AF568" s="71"/>
      <c r="AG568" s="71"/>
      <c r="AH568" s="71"/>
      <c r="AI568" s="71"/>
      <c r="AJ568" s="71"/>
      <c r="AK568" s="71"/>
      <c r="AL568" s="71"/>
      <c r="AM568" s="71"/>
    </row>
    <row r="569" spans="1:39" ht="16.5" customHeight="1">
      <c r="A569" s="56"/>
      <c r="B569" s="58" t="s">
        <v>565</v>
      </c>
      <c r="C569" s="55"/>
      <c r="D569" s="55"/>
      <c r="E569" s="55"/>
      <c r="F569" s="55"/>
      <c r="G569" s="15" t="s">
        <v>566</v>
      </c>
      <c r="Z569" s="71"/>
      <c r="AA569" s="71"/>
      <c r="AB569" s="71"/>
      <c r="AC569" s="71"/>
      <c r="AD569" s="71"/>
      <c r="AE569" s="71"/>
      <c r="AF569" s="71"/>
      <c r="AG569" s="71"/>
      <c r="AH569" s="71"/>
      <c r="AI569" s="71"/>
      <c r="AJ569" s="71"/>
      <c r="AK569" s="71"/>
      <c r="AL569" s="71"/>
      <c r="AM569" s="71"/>
    </row>
    <row r="570" spans="1:39" ht="16.5" customHeight="1">
      <c r="A570" s="55"/>
      <c r="B570" s="55"/>
      <c r="C570" s="55"/>
      <c r="D570" s="55"/>
      <c r="E570" s="55"/>
      <c r="F570" s="55"/>
      <c r="G570" s="15" t="s">
        <v>134</v>
      </c>
      <c r="Z570" s="71"/>
      <c r="AA570" s="71"/>
      <c r="AB570" s="71"/>
      <c r="AC570" s="71"/>
      <c r="AD570" s="71"/>
      <c r="AE570" s="71"/>
      <c r="AF570" s="71"/>
      <c r="AG570" s="71"/>
      <c r="AH570" s="71"/>
      <c r="AI570" s="71"/>
      <c r="AJ570" s="71"/>
      <c r="AK570" s="71"/>
      <c r="AL570" s="71"/>
      <c r="AM570" s="71"/>
    </row>
    <row r="571" spans="1:39" ht="16.5" customHeight="1">
      <c r="A571" s="56" t="s">
        <v>167</v>
      </c>
      <c r="B571" s="59" t="str">
        <f>" 비 계 공 : "&amp;Z571&amp;" 인 *"&amp;TEXT(I571,"#,##0"&amp;IF(I571&lt;&gt;INT(I571),".###",""))&amp;"*"&amp;AB571&amp;" 개소 = "&amp;TEXT(C571,"#,##0.0")&amp;""</f>
        <v xml:space="preserve"> 비 계 공 : 0.78 인 *324,229*1 개소 = 252,898.6</v>
      </c>
      <c r="C571" s="61">
        <f>D571+E571+F571</f>
        <v>252898.6</v>
      </c>
      <c r="D571" s="61">
        <f>IF(H571=0,0,ROUNDDOWN(J571*H571,1))</f>
        <v>0</v>
      </c>
      <c r="E571" s="61">
        <f>IF(H571=0,0,ROUNDDOWN(K571*H571,1))</f>
        <v>252898.6</v>
      </c>
      <c r="F571" s="61">
        <f>IF(H571=0,0,ROUNDDOWN(L571*H571,1))</f>
        <v>0</v>
      </c>
      <c r="G571" s="15" t="s">
        <v>552</v>
      </c>
      <c r="H571" s="67">
        <f>ROUNDUP(AD571,14-LEN(ABS(INT(AD571))))</f>
        <v>0.78</v>
      </c>
      <c r="I571" s="68">
        <f>J571+K571+L571</f>
        <v>324229</v>
      </c>
      <c r="K571" s="69">
        <f>노무비목록표!E6</f>
        <v>324229</v>
      </c>
      <c r="M571" s="66" t="s">
        <v>553</v>
      </c>
      <c r="N571" s="66" t="s">
        <v>145</v>
      </c>
      <c r="X571" s="70" t="str">
        <f>노무비목록표!B6&amp;" / "&amp;노무비목록표!C6</f>
        <v xml:space="preserve">비계공 / </v>
      </c>
      <c r="Y571" s="2" t="str">
        <f ca="1">HYPERLINK("#"&amp;노무비목록표!G2&amp;"!A"&amp;ROW(노무비목록표!A6),"L00003 →")</f>
        <v>L00003 →</v>
      </c>
      <c r="Z571" s="74">
        <v>0.78</v>
      </c>
      <c r="AA571" s="66" t="s">
        <v>165</v>
      </c>
      <c r="AB571" s="72">
        <v>1</v>
      </c>
      <c r="AC571" s="66" t="s">
        <v>136</v>
      </c>
      <c r="AD571" s="73">
        <f>Z571*1*AB571</f>
        <v>0.78</v>
      </c>
      <c r="AE571" s="71"/>
      <c r="AF571" s="71"/>
      <c r="AG571" s="71"/>
      <c r="AH571" s="71"/>
      <c r="AI571" s="71"/>
      <c r="AJ571" s="71"/>
      <c r="AK571" s="71"/>
      <c r="AL571" s="71"/>
      <c r="AM571" s="71"/>
    </row>
    <row r="572" spans="1:39" ht="16.5" customHeight="1">
      <c r="A572" s="55"/>
      <c r="B572" s="55"/>
      <c r="C572" s="55"/>
      <c r="D572" s="55"/>
      <c r="E572" s="55"/>
      <c r="F572" s="55"/>
      <c r="G572" s="15" t="s">
        <v>134</v>
      </c>
      <c r="Z572" s="71"/>
      <c r="AA572" s="71"/>
      <c r="AB572" s="71"/>
      <c r="AC572" s="71"/>
      <c r="AD572" s="71"/>
      <c r="AE572" s="71"/>
      <c r="AF572" s="71"/>
      <c r="AG572" s="71"/>
      <c r="AH572" s="71"/>
      <c r="AI572" s="71"/>
      <c r="AJ572" s="71"/>
      <c r="AK572" s="71"/>
      <c r="AL572" s="71"/>
      <c r="AM572" s="71"/>
    </row>
    <row r="573" spans="1:39" ht="16.5" customHeight="1">
      <c r="A573" s="56" t="s">
        <v>154</v>
      </c>
      <c r="B573" s="59" t="str">
        <f>" 특별인부 : "&amp;Z573&amp;" 인 *"&amp;TEXT(I573,"#,##0"&amp;IF(I573&lt;&gt;INT(I573),".###",""))&amp;"*"&amp;AB573&amp;" 개소 = "&amp;TEXT(C573,"#,##0.0")&amp;""</f>
        <v xml:space="preserve"> 특별인부 : 0.38 인 *260,040*1 개소 = 98,815.2</v>
      </c>
      <c r="C573" s="61">
        <f>D573+E573+F573</f>
        <v>98815.2</v>
      </c>
      <c r="D573" s="61">
        <f>IF(H573=0,0,ROUNDDOWN(J573*H573,1))</f>
        <v>0</v>
      </c>
      <c r="E573" s="61">
        <f>IF(H573=0,0,ROUNDDOWN(K573*H573,1))</f>
        <v>98815.2</v>
      </c>
      <c r="F573" s="61">
        <f>IF(H573=0,0,ROUNDDOWN(L573*H573,1))</f>
        <v>0</v>
      </c>
      <c r="G573" s="15" t="s">
        <v>554</v>
      </c>
      <c r="H573" s="67">
        <f>ROUNDUP(AD573,14-LEN(ABS(INT(AD573))))</f>
        <v>0.38</v>
      </c>
      <c r="I573" s="68">
        <f>J573+K573+L573</f>
        <v>260040</v>
      </c>
      <c r="K573" s="69">
        <f>노무비목록표!E5</f>
        <v>260040</v>
      </c>
      <c r="M573" s="66" t="s">
        <v>155</v>
      </c>
      <c r="N573" s="66" t="s">
        <v>145</v>
      </c>
      <c r="X573" s="70" t="str">
        <f>노무비목록표!B5&amp;" / "&amp;노무비목록표!C5</f>
        <v xml:space="preserve">특별인부 / </v>
      </c>
      <c r="Y573" s="2" t="str">
        <f ca="1">HYPERLINK("#"&amp;노무비목록표!G2&amp;"!A"&amp;ROW(노무비목록표!A5),"L00002 →")</f>
        <v>L00002 →</v>
      </c>
      <c r="Z573" s="74">
        <v>0.38</v>
      </c>
      <c r="AA573" s="66" t="s">
        <v>165</v>
      </c>
      <c r="AB573" s="72">
        <v>1</v>
      </c>
      <c r="AC573" s="66" t="s">
        <v>136</v>
      </c>
      <c r="AD573" s="73">
        <f>Z573*1*AB573</f>
        <v>0.38</v>
      </c>
      <c r="AE573" s="71"/>
      <c r="AF573" s="71"/>
      <c r="AG573" s="71"/>
      <c r="AH573" s="71"/>
      <c r="AI573" s="71"/>
      <c r="AJ573" s="71"/>
      <c r="AK573" s="71"/>
      <c r="AL573" s="71"/>
      <c r="AM573" s="71"/>
    </row>
    <row r="574" spans="1:39" ht="16.5" customHeight="1">
      <c r="A574" s="55"/>
      <c r="B574" s="55"/>
      <c r="C574" s="55"/>
      <c r="D574" s="55"/>
      <c r="E574" s="55"/>
      <c r="F574" s="55"/>
      <c r="G574" s="15" t="s">
        <v>134</v>
      </c>
      <c r="Z574" s="71"/>
      <c r="AA574" s="71"/>
      <c r="AB574" s="71"/>
      <c r="AC574" s="71"/>
      <c r="AD574" s="71"/>
      <c r="AE574" s="71"/>
      <c r="AF574" s="71"/>
      <c r="AG574" s="71"/>
      <c r="AH574" s="71"/>
      <c r="AI574" s="71"/>
      <c r="AJ574" s="71"/>
      <c r="AK574" s="71"/>
      <c r="AL574" s="71"/>
      <c r="AM574" s="71"/>
    </row>
    <row r="575" spans="1:39" ht="16.5" customHeight="1">
      <c r="A575" s="56"/>
      <c r="B575" s="58" t="s">
        <v>555</v>
      </c>
      <c r="C575" s="55"/>
      <c r="D575" s="55"/>
      <c r="E575" s="55"/>
      <c r="F575" s="55"/>
      <c r="G575" s="15" t="s">
        <v>556</v>
      </c>
      <c r="Z575" s="71"/>
      <c r="AA575" s="71"/>
      <c r="AB575" s="71"/>
      <c r="AC575" s="71"/>
      <c r="AD575" s="71"/>
      <c r="AE575" s="71"/>
      <c r="AF575" s="71"/>
      <c r="AG575" s="71"/>
      <c r="AH575" s="71"/>
      <c r="AI575" s="71"/>
      <c r="AJ575" s="71"/>
      <c r="AK575" s="71"/>
      <c r="AL575" s="71"/>
      <c r="AM575" s="71"/>
    </row>
    <row r="576" spans="1:39" ht="16.5" customHeight="1">
      <c r="A576" s="55"/>
      <c r="B576" s="55"/>
      <c r="C576" s="55"/>
      <c r="D576" s="55"/>
      <c r="E576" s="55"/>
      <c r="F576" s="55"/>
      <c r="G576" s="15" t="s">
        <v>134</v>
      </c>
      <c r="Z576" s="71"/>
      <c r="AA576" s="71"/>
      <c r="AB576" s="71"/>
      <c r="AC576" s="71"/>
      <c r="AD576" s="71"/>
      <c r="AE576" s="71"/>
      <c r="AF576" s="71"/>
      <c r="AG576" s="71"/>
      <c r="AH576" s="71"/>
      <c r="AI576" s="71"/>
      <c r="AJ576" s="71"/>
      <c r="AK576" s="71"/>
      <c r="AL576" s="71"/>
      <c r="AM576" s="71"/>
    </row>
    <row r="577" spans="1:39" ht="16.5" customHeight="1">
      <c r="A577" s="56" t="s">
        <v>157</v>
      </c>
      <c r="B577" s="59" t="str">
        <f>"  "&amp;Z577&amp;" hr *"&amp;AB577&amp;" 개소 *"&amp;TEXT(I577,"#,##0"&amp;IF(I577&lt;&gt;INT(I577),".###",""))&amp;"= "&amp;TEXT(C577,"#,##0.0")&amp;""</f>
        <v xml:space="preserve">  2 hr *1 개소 *98,047= 196,094.0</v>
      </c>
      <c r="C577" s="61">
        <f>D577+E577+F577</f>
        <v>196094</v>
      </c>
      <c r="D577" s="61">
        <f>IF(H577=0,0,ROUNDDOWN(J577*H577,1))</f>
        <v>34014</v>
      </c>
      <c r="E577" s="61">
        <f>IF(H577=0,0,ROUNDDOWN(K577*H577,1))</f>
        <v>114490</v>
      </c>
      <c r="F577" s="61">
        <f>IF(H577=0,0,ROUNDDOWN(L577*H577,1))</f>
        <v>47590</v>
      </c>
      <c r="G577" s="15" t="s">
        <v>557</v>
      </c>
      <c r="H577" s="67">
        <f>ROUNDUP(AE577,14-LEN(ABS(INT(AE577))))</f>
        <v>2</v>
      </c>
      <c r="I577" s="68">
        <f>J577+K577+L577</f>
        <v>98047</v>
      </c>
      <c r="J577" s="69">
        <f>중기목록표!F6</f>
        <v>17007</v>
      </c>
      <c r="K577" s="69">
        <f>중기목록표!G6</f>
        <v>57245</v>
      </c>
      <c r="L577" s="69">
        <f>중기목록표!H6</f>
        <v>23795</v>
      </c>
      <c r="M577" s="66" t="s">
        <v>558</v>
      </c>
      <c r="N577" s="66" t="s">
        <v>145</v>
      </c>
      <c r="X577" s="70" t="str">
        <f>중기목록표!B6&amp;" / "&amp;중기목록표!C6</f>
        <v>트럭탑재형 크레인 / 10톤</v>
      </c>
      <c r="Y577" s="2" t="str">
        <f ca="1">HYPERLINK("#"&amp;중기목록표!J2&amp;"!A"&amp;ROW(중기목록표!A6),"X00003 →")</f>
        <v>X00003 →</v>
      </c>
      <c r="Z577" s="72">
        <v>2</v>
      </c>
      <c r="AA577" s="66" t="s">
        <v>147</v>
      </c>
      <c r="AB577" s="72">
        <v>1</v>
      </c>
      <c r="AC577" s="66" t="s">
        <v>168</v>
      </c>
      <c r="AD577" s="66" t="s">
        <v>136</v>
      </c>
      <c r="AE577" s="73">
        <f>Z577*AB577*1</f>
        <v>2</v>
      </c>
      <c r="AF577" s="71"/>
      <c r="AG577" s="71"/>
      <c r="AH577" s="71"/>
      <c r="AI577" s="71"/>
      <c r="AJ577" s="71"/>
      <c r="AK577" s="71"/>
      <c r="AL577" s="71"/>
      <c r="AM577" s="71"/>
    </row>
    <row r="578" spans="1:39" ht="16.5" customHeight="1">
      <c r="A578" s="55"/>
      <c r="B578" s="55"/>
      <c r="C578" s="55"/>
      <c r="D578" s="55"/>
      <c r="E578" s="55"/>
      <c r="F578" s="55"/>
      <c r="G578" s="15" t="s">
        <v>134</v>
      </c>
      <c r="Z578" s="71"/>
      <c r="AA578" s="71"/>
      <c r="AB578" s="71"/>
      <c r="AC578" s="71"/>
      <c r="AD578" s="71"/>
      <c r="AE578" s="71"/>
      <c r="AF578" s="71"/>
      <c r="AG578" s="71"/>
      <c r="AH578" s="71"/>
      <c r="AI578" s="71"/>
      <c r="AJ578" s="71"/>
      <c r="AK578" s="71"/>
      <c r="AL578" s="71"/>
      <c r="AM578" s="71"/>
    </row>
    <row r="579" spans="1:39" ht="16.5" customHeight="1">
      <c r="A579" s="56"/>
      <c r="B579" s="58" t="s">
        <v>144</v>
      </c>
      <c r="C579" s="62">
        <f>D579+E579+F579</f>
        <v>547807.80000000005</v>
      </c>
      <c r="D579" s="62">
        <f>SUMIF(N567:N578,M579,D567:D578)</f>
        <v>34014</v>
      </c>
      <c r="E579" s="62">
        <f>SUMIF(N567:N578,M579,E567:E578)</f>
        <v>466203.8</v>
      </c>
      <c r="F579" s="62">
        <f>SUMIF(N567:N578,M579,F567:F578)</f>
        <v>47590</v>
      </c>
      <c r="G579" s="15" t="s">
        <v>143</v>
      </c>
      <c r="M579" s="66" t="s">
        <v>145</v>
      </c>
      <c r="N579" s="66" t="s">
        <v>152</v>
      </c>
      <c r="Z579" s="71"/>
      <c r="AA579" s="71"/>
      <c r="AB579" s="71"/>
      <c r="AC579" s="71"/>
      <c r="AD579" s="71"/>
      <c r="AE579" s="71"/>
      <c r="AF579" s="71"/>
      <c r="AG579" s="71"/>
      <c r="AH579" s="71"/>
      <c r="AI579" s="71"/>
      <c r="AJ579" s="71"/>
      <c r="AK579" s="71"/>
      <c r="AL579" s="71"/>
      <c r="AM579" s="71"/>
    </row>
    <row r="580" spans="1:39" ht="16.5" customHeight="1">
      <c r="A580" s="55"/>
      <c r="B580" s="55"/>
      <c r="C580" s="60"/>
      <c r="D580" s="60"/>
      <c r="E580" s="60"/>
      <c r="F580" s="60"/>
      <c r="G580" s="15" t="s">
        <v>134</v>
      </c>
      <c r="Z580" s="71"/>
      <c r="AA580" s="71"/>
      <c r="AB580" s="71"/>
      <c r="AC580" s="71"/>
      <c r="AD580" s="71"/>
      <c r="AE580" s="71"/>
      <c r="AF580" s="71"/>
      <c r="AG580" s="71"/>
      <c r="AH580" s="71"/>
      <c r="AI580" s="71"/>
      <c r="AJ580" s="71"/>
      <c r="AK580" s="71"/>
      <c r="AL580" s="71"/>
      <c r="AM580" s="71"/>
    </row>
    <row r="581" spans="1:39" ht="16.5" customHeight="1">
      <c r="A581" s="55"/>
      <c r="B581" s="55"/>
      <c r="C581" s="55"/>
      <c r="D581" s="55"/>
      <c r="E581" s="55"/>
      <c r="F581" s="55"/>
      <c r="G581" s="15" t="s">
        <v>134</v>
      </c>
      <c r="Z581" s="71"/>
      <c r="AA581" s="71"/>
      <c r="AB581" s="71"/>
      <c r="AC581" s="71"/>
      <c r="AD581" s="71"/>
      <c r="AE581" s="71"/>
      <c r="AF581" s="71"/>
      <c r="AG581" s="71"/>
      <c r="AH581" s="71"/>
      <c r="AI581" s="71"/>
      <c r="AJ581" s="71"/>
      <c r="AK581" s="71"/>
      <c r="AL581" s="71"/>
      <c r="AM581" s="71"/>
    </row>
    <row r="582" spans="1:39" ht="16.5" customHeight="1">
      <c r="A582" s="55"/>
      <c r="B582" s="55"/>
      <c r="C582" s="55"/>
      <c r="D582" s="55"/>
      <c r="E582" s="55"/>
      <c r="F582" s="55"/>
      <c r="G582" s="15" t="s">
        <v>134</v>
      </c>
      <c r="Z582" s="71"/>
      <c r="AA582" s="71"/>
      <c r="AB582" s="71"/>
      <c r="AC582" s="71"/>
      <c r="AD582" s="71"/>
      <c r="AE582" s="71"/>
      <c r="AF582" s="71"/>
      <c r="AG582" s="71"/>
      <c r="AH582" s="71"/>
      <c r="AI582" s="71"/>
      <c r="AJ582" s="71"/>
      <c r="AK582" s="71"/>
      <c r="AL582" s="71"/>
      <c r="AM582" s="71"/>
    </row>
    <row r="583" spans="1:39" ht="16.5" customHeight="1">
      <c r="A583" s="56"/>
      <c r="B583" s="58" t="s">
        <v>151</v>
      </c>
      <c r="C583" s="62">
        <f>D583+E583+F583</f>
        <v>1375807.8</v>
      </c>
      <c r="D583" s="62">
        <f>SUMIF(N557:N582,M583,D557:D582)</f>
        <v>862014</v>
      </c>
      <c r="E583" s="62">
        <f>SUMIF(N557:N582,M583,E557:E582)</f>
        <v>466203.8</v>
      </c>
      <c r="F583" s="62">
        <f>SUMIF(N557:N582,M583,F557:F582)</f>
        <v>47590</v>
      </c>
      <c r="G583" s="15" t="s">
        <v>150</v>
      </c>
      <c r="M583" s="66" t="s">
        <v>152</v>
      </c>
      <c r="N583" s="66" t="s">
        <v>139</v>
      </c>
      <c r="Z583" s="71"/>
      <c r="AA583" s="71"/>
      <c r="AB583" s="71"/>
      <c r="AC583" s="71"/>
      <c r="AD583" s="71"/>
      <c r="AE583" s="71"/>
      <c r="AF583" s="71"/>
      <c r="AG583" s="71"/>
      <c r="AH583" s="71"/>
      <c r="AI583" s="71"/>
      <c r="AJ583" s="71"/>
      <c r="AK583" s="71"/>
      <c r="AL583" s="71"/>
      <c r="AM583" s="71"/>
    </row>
    <row r="584" spans="1:39" ht="16.5" customHeight="1">
      <c r="A584" s="55"/>
      <c r="B584" s="55"/>
      <c r="C584" s="60"/>
      <c r="D584" s="60"/>
      <c r="E584" s="60"/>
      <c r="F584" s="60"/>
      <c r="Z584" s="71"/>
      <c r="AA584" s="71"/>
      <c r="AB584" s="71"/>
      <c r="AC584" s="71"/>
      <c r="AD584" s="71"/>
      <c r="AE584" s="71"/>
      <c r="AF584" s="71"/>
      <c r="AG584" s="71"/>
      <c r="AH584" s="71"/>
      <c r="AI584" s="71"/>
      <c r="AJ584" s="71"/>
      <c r="AK584" s="71"/>
      <c r="AL584" s="71"/>
      <c r="AM584" s="71"/>
    </row>
    <row r="585" spans="1:39" ht="16.5" customHeight="1">
      <c r="A585" s="55"/>
      <c r="B585" s="55"/>
      <c r="C585" s="55"/>
      <c r="D585" s="55"/>
      <c r="E585" s="55"/>
      <c r="F585" s="55"/>
      <c r="Z585" s="71"/>
      <c r="AA585" s="71"/>
      <c r="AB585" s="71"/>
      <c r="AC585" s="71"/>
      <c r="AD585" s="71"/>
      <c r="AE585" s="71"/>
      <c r="AF585" s="71"/>
      <c r="AG585" s="71"/>
      <c r="AH585" s="71"/>
      <c r="AI585" s="71"/>
      <c r="AJ585" s="71"/>
      <c r="AK585" s="71"/>
      <c r="AL585" s="71"/>
      <c r="AM585" s="71"/>
    </row>
    <row r="586" spans="1:39" ht="16.5" customHeight="1">
      <c r="A586" s="55"/>
      <c r="B586" s="55"/>
      <c r="C586" s="55"/>
      <c r="D586" s="55"/>
      <c r="E586" s="55"/>
      <c r="F586" s="55"/>
      <c r="Z586" s="71"/>
      <c r="AA586" s="71"/>
      <c r="AB586" s="71"/>
      <c r="AC586" s="71"/>
      <c r="AD586" s="71"/>
      <c r="AE586" s="71"/>
      <c r="AF586" s="71"/>
      <c r="AG586" s="71"/>
      <c r="AH586" s="71"/>
      <c r="AI586" s="71"/>
      <c r="AJ586" s="71"/>
      <c r="AK586" s="71"/>
      <c r="AL586" s="71"/>
      <c r="AM586" s="71"/>
    </row>
    <row r="587" spans="1:39" ht="16.5" customHeight="1">
      <c r="A587" s="55"/>
      <c r="B587" s="55"/>
      <c r="C587" s="55"/>
      <c r="D587" s="55"/>
      <c r="E587" s="55"/>
      <c r="F587" s="55"/>
      <c r="Z587" s="71"/>
      <c r="AA587" s="71"/>
      <c r="AB587" s="71"/>
      <c r="AC587" s="71"/>
      <c r="AD587" s="71"/>
      <c r="AE587" s="71"/>
      <c r="AF587" s="71"/>
      <c r="AG587" s="71"/>
      <c r="AH587" s="71"/>
      <c r="AI587" s="71"/>
      <c r="AJ587" s="71"/>
      <c r="AK587" s="71"/>
      <c r="AL587" s="71"/>
      <c r="AM587" s="71"/>
    </row>
    <row r="588" spans="1:39" ht="16.5" customHeight="1">
      <c r="A588" s="55"/>
      <c r="B588" s="55"/>
      <c r="C588" s="55"/>
      <c r="D588" s="55"/>
      <c r="E588" s="55"/>
      <c r="F588" s="55"/>
      <c r="Z588" s="71"/>
      <c r="AA588" s="71"/>
      <c r="AB588" s="71"/>
      <c r="AC588" s="71"/>
      <c r="AD588" s="71"/>
      <c r="AE588" s="71"/>
      <c r="AF588" s="71"/>
      <c r="AG588" s="71"/>
      <c r="AH588" s="71"/>
      <c r="AI588" s="71"/>
      <c r="AJ588" s="71"/>
      <c r="AK588" s="71"/>
      <c r="AL588" s="71"/>
      <c r="AM588" s="71"/>
    </row>
    <row r="589" spans="1:39" ht="16.5" customHeight="1">
      <c r="A589" s="55"/>
      <c r="B589" s="55"/>
      <c r="C589" s="55"/>
      <c r="D589" s="55"/>
      <c r="E589" s="55"/>
      <c r="F589" s="55"/>
      <c r="Z589" s="71"/>
      <c r="AA589" s="71"/>
      <c r="AB589" s="71"/>
      <c r="AC589" s="71"/>
      <c r="AD589" s="71"/>
      <c r="AE589" s="71"/>
      <c r="AF589" s="71"/>
      <c r="AG589" s="71"/>
      <c r="AH589" s="71"/>
      <c r="AI589" s="71"/>
      <c r="AJ589" s="71"/>
      <c r="AK589" s="71"/>
      <c r="AL589" s="71"/>
      <c r="AM589" s="71"/>
    </row>
    <row r="590" spans="1:39" ht="16.5" customHeight="1">
      <c r="A590" s="55"/>
      <c r="B590" s="55"/>
      <c r="C590" s="55"/>
      <c r="D590" s="55"/>
      <c r="E590" s="55"/>
      <c r="F590" s="55"/>
      <c r="Z590" s="71"/>
      <c r="AA590" s="71"/>
      <c r="AB590" s="71"/>
      <c r="AC590" s="71"/>
      <c r="AD590" s="71"/>
      <c r="AE590" s="71"/>
      <c r="AF590" s="71"/>
      <c r="AG590" s="71"/>
      <c r="AH590" s="71"/>
      <c r="AI590" s="71"/>
      <c r="AJ590" s="71"/>
      <c r="AK590" s="71"/>
      <c r="AL590" s="71"/>
      <c r="AM590" s="71"/>
    </row>
    <row r="591" spans="1:39" ht="16.5" customHeight="1">
      <c r="A591" s="55"/>
      <c r="B591" s="55"/>
      <c r="C591" s="55"/>
      <c r="D591" s="55"/>
      <c r="E591" s="55"/>
      <c r="F591" s="55"/>
      <c r="Z591" s="71"/>
      <c r="AA591" s="71"/>
      <c r="AB591" s="71"/>
      <c r="AC591" s="71"/>
      <c r="AD591" s="71"/>
      <c r="AE591" s="71"/>
      <c r="AF591" s="71"/>
      <c r="AG591" s="71"/>
      <c r="AH591" s="71"/>
      <c r="AI591" s="71"/>
      <c r="AJ591" s="71"/>
      <c r="AK591" s="71"/>
      <c r="AL591" s="71"/>
      <c r="AM591" s="71"/>
    </row>
    <row r="592" spans="1:39" ht="16.5" customHeight="1">
      <c r="A592" s="55"/>
      <c r="B592" s="55"/>
      <c r="C592" s="55"/>
      <c r="D592" s="55"/>
      <c r="E592" s="55"/>
      <c r="F592" s="55"/>
      <c r="Z592" s="71"/>
      <c r="AA592" s="71"/>
      <c r="AB592" s="71"/>
      <c r="AC592" s="71"/>
      <c r="AD592" s="71"/>
      <c r="AE592" s="71"/>
      <c r="AF592" s="71"/>
      <c r="AG592" s="71"/>
      <c r="AH592" s="71"/>
      <c r="AI592" s="71"/>
      <c r="AJ592" s="71"/>
      <c r="AK592" s="71"/>
      <c r="AL592" s="71"/>
      <c r="AM592" s="71"/>
    </row>
    <row r="593" spans="1:39" ht="16.5" customHeight="1">
      <c r="A593" s="55"/>
      <c r="B593" s="55"/>
      <c r="C593" s="55"/>
      <c r="D593" s="55"/>
      <c r="E593" s="55"/>
      <c r="F593" s="55"/>
      <c r="Z593" s="71"/>
      <c r="AA593" s="71"/>
      <c r="AB593" s="71"/>
      <c r="AC593" s="71"/>
      <c r="AD593" s="71"/>
      <c r="AE593" s="71"/>
      <c r="AF593" s="71"/>
      <c r="AG593" s="71"/>
      <c r="AH593" s="71"/>
      <c r="AI593" s="71"/>
      <c r="AJ593" s="71"/>
      <c r="AK593" s="71"/>
      <c r="AL593" s="71"/>
      <c r="AM593" s="71"/>
    </row>
    <row r="594" spans="1:39" ht="16.5" customHeight="1">
      <c r="A594" s="55"/>
      <c r="B594" s="55"/>
      <c r="C594" s="55"/>
      <c r="D594" s="55"/>
      <c r="E594" s="55"/>
      <c r="F594" s="55"/>
      <c r="Z594" s="71"/>
      <c r="AA594" s="71"/>
      <c r="AB594" s="71"/>
      <c r="AC594" s="71"/>
      <c r="AD594" s="71"/>
      <c r="AE594" s="71"/>
      <c r="AF594" s="71"/>
      <c r="AG594" s="71"/>
      <c r="AH594" s="71"/>
      <c r="AI594" s="71"/>
      <c r="AJ594" s="71"/>
      <c r="AK594" s="71"/>
      <c r="AL594" s="71"/>
      <c r="AM594" s="71"/>
    </row>
    <row r="595" spans="1:39" ht="16.5" customHeight="1">
      <c r="A595" s="55"/>
      <c r="B595" s="55"/>
      <c r="C595" s="55"/>
      <c r="D595" s="55"/>
      <c r="E595" s="55"/>
      <c r="F595" s="55"/>
      <c r="Z595" s="71"/>
      <c r="AA595" s="71"/>
      <c r="AB595" s="71"/>
      <c r="AC595" s="71"/>
      <c r="AD595" s="71"/>
      <c r="AE595" s="71"/>
      <c r="AF595" s="71"/>
      <c r="AG595" s="71"/>
      <c r="AH595" s="71"/>
      <c r="AI595" s="71"/>
      <c r="AJ595" s="71"/>
      <c r="AK595" s="71"/>
      <c r="AL595" s="71"/>
      <c r="AM595" s="71"/>
    </row>
    <row r="596" spans="1:39" ht="16.5" customHeight="1">
      <c r="A596" s="55"/>
      <c r="B596" s="55"/>
      <c r="C596" s="55"/>
      <c r="D596" s="55"/>
      <c r="E596" s="55"/>
      <c r="F596" s="55"/>
      <c r="Z596" s="71"/>
      <c r="AA596" s="71"/>
      <c r="AB596" s="71"/>
      <c r="AC596" s="71"/>
      <c r="AD596" s="71"/>
      <c r="AE596" s="71"/>
      <c r="AF596" s="71"/>
      <c r="AG596" s="71"/>
      <c r="AH596" s="71"/>
      <c r="AI596" s="71"/>
      <c r="AJ596" s="71"/>
      <c r="AK596" s="71"/>
      <c r="AL596" s="71"/>
      <c r="AM596" s="71"/>
    </row>
    <row r="597" spans="1:39" ht="16.5" customHeight="1">
      <c r="A597" s="55"/>
      <c r="B597" s="55"/>
      <c r="C597" s="55"/>
      <c r="D597" s="55"/>
      <c r="E597" s="55"/>
      <c r="F597" s="55"/>
      <c r="Z597" s="71"/>
      <c r="AA597" s="71"/>
      <c r="AB597" s="71"/>
      <c r="AC597" s="71"/>
      <c r="AD597" s="71"/>
      <c r="AE597" s="71"/>
      <c r="AF597" s="71"/>
      <c r="AG597" s="71"/>
      <c r="AH597" s="71"/>
      <c r="AI597" s="71"/>
      <c r="AJ597" s="71"/>
      <c r="AK597" s="71"/>
      <c r="AL597" s="71"/>
      <c r="AM597" s="71"/>
    </row>
    <row r="598" spans="1:39" ht="16.5" customHeight="1">
      <c r="A598" s="55"/>
      <c r="B598" s="55"/>
      <c r="C598" s="55"/>
      <c r="D598" s="55"/>
      <c r="E598" s="55"/>
      <c r="F598" s="55"/>
      <c r="Z598" s="71"/>
      <c r="AA598" s="71"/>
      <c r="AB598" s="71"/>
      <c r="AC598" s="71"/>
      <c r="AD598" s="71"/>
      <c r="AE598" s="71"/>
      <c r="AF598" s="71"/>
      <c r="AG598" s="71"/>
      <c r="AH598" s="71"/>
      <c r="AI598" s="71"/>
      <c r="AJ598" s="71"/>
      <c r="AK598" s="71"/>
      <c r="AL598" s="71"/>
      <c r="AM598" s="71"/>
    </row>
    <row r="599" spans="1:39" ht="16.5" customHeight="1">
      <c r="A599" s="55"/>
      <c r="B599" s="55"/>
      <c r="C599" s="55"/>
      <c r="D599" s="55"/>
      <c r="E599" s="55"/>
      <c r="F599" s="55"/>
      <c r="Z599" s="71"/>
      <c r="AA599" s="71"/>
      <c r="AB599" s="71"/>
      <c r="AC599" s="71"/>
      <c r="AD599" s="71"/>
      <c r="AE599" s="71"/>
      <c r="AF599" s="71"/>
      <c r="AG599" s="71"/>
      <c r="AH599" s="71"/>
      <c r="AI599" s="71"/>
      <c r="AJ599" s="71"/>
      <c r="AK599" s="71"/>
      <c r="AL599" s="71"/>
      <c r="AM599" s="71"/>
    </row>
    <row r="600" spans="1:39" ht="16.5" customHeight="1">
      <c r="A600" s="55"/>
      <c r="B600" s="55"/>
      <c r="C600" s="55"/>
      <c r="D600" s="55"/>
      <c r="E600" s="55"/>
      <c r="F600" s="55"/>
      <c r="Z600" s="71"/>
      <c r="AA600" s="71"/>
      <c r="AB600" s="71"/>
      <c r="AC600" s="71"/>
      <c r="AD600" s="71"/>
      <c r="AE600" s="71"/>
      <c r="AF600" s="71"/>
      <c r="AG600" s="71"/>
      <c r="AH600" s="71"/>
      <c r="AI600" s="71"/>
      <c r="AJ600" s="71"/>
      <c r="AK600" s="71"/>
      <c r="AL600" s="71"/>
      <c r="AM600" s="71"/>
    </row>
    <row r="601" spans="1:39" ht="16.5" customHeight="1">
      <c r="A601" s="55"/>
      <c r="B601" s="55"/>
      <c r="C601" s="55"/>
      <c r="D601" s="55"/>
      <c r="E601" s="55"/>
      <c r="F601" s="55"/>
      <c r="Z601" s="71"/>
      <c r="AA601" s="71"/>
      <c r="AB601" s="71"/>
      <c r="AC601" s="71"/>
      <c r="AD601" s="71"/>
      <c r="AE601" s="71"/>
      <c r="AF601" s="71"/>
      <c r="AG601" s="71"/>
      <c r="AH601" s="71"/>
      <c r="AI601" s="71"/>
      <c r="AJ601" s="71"/>
      <c r="AK601" s="71"/>
      <c r="AL601" s="71"/>
      <c r="AM601" s="71"/>
    </row>
    <row r="602" spans="1:39" ht="16.5" customHeight="1">
      <c r="A602" s="55"/>
      <c r="B602" s="55"/>
      <c r="C602" s="55"/>
      <c r="D602" s="55"/>
      <c r="E602" s="55"/>
      <c r="F602" s="55"/>
      <c r="Z602" s="71"/>
      <c r="AA602" s="71"/>
      <c r="AB602" s="71"/>
      <c r="AC602" s="71"/>
      <c r="AD602" s="71"/>
      <c r="AE602" s="71"/>
      <c r="AF602" s="71"/>
      <c r="AG602" s="71"/>
      <c r="AH602" s="71"/>
      <c r="AI602" s="71"/>
      <c r="AJ602" s="71"/>
      <c r="AK602" s="71"/>
      <c r="AL602" s="71"/>
      <c r="AM602" s="71"/>
    </row>
    <row r="603" spans="1:39" ht="16.5" customHeight="1">
      <c r="A603" s="43"/>
      <c r="B603" s="43"/>
      <c r="C603" s="43"/>
      <c r="D603" s="43"/>
      <c r="E603" s="43"/>
      <c r="F603" s="43"/>
      <c r="Z603" s="71"/>
      <c r="AA603" s="71"/>
      <c r="AB603" s="71"/>
      <c r="AC603" s="71"/>
      <c r="AD603" s="71"/>
      <c r="AE603" s="71"/>
      <c r="AF603" s="71"/>
      <c r="AG603" s="71"/>
      <c r="AH603" s="71"/>
      <c r="AI603" s="71"/>
      <c r="AJ603" s="71"/>
      <c r="AK603" s="71"/>
      <c r="AL603" s="71"/>
      <c r="AM603" s="71"/>
    </row>
    <row r="604" spans="1:39" ht="16.5" customHeight="1">
      <c r="A604" s="236" t="s">
        <v>162</v>
      </c>
      <c r="B604" s="226"/>
      <c r="C604" s="39">
        <f>D604+E604+F604</f>
        <v>1375807</v>
      </c>
      <c r="D604" s="10">
        <v>0</v>
      </c>
      <c r="E604" s="11">
        <v>0</v>
      </c>
      <c r="F604" s="39">
        <f>ROUNDDOWN(SUMIF(N557:N583,M604,D557:D583),0)+ROUNDDOWN(SUMIF(N557:N583,M604,E557:E583),0)+ROUNDDOWN(SUMIF(N557:N583,M604,F557:F583),0)</f>
        <v>1375807</v>
      </c>
      <c r="M604" s="66" t="s">
        <v>139</v>
      </c>
      <c r="Z604" s="71"/>
      <c r="AA604" s="71"/>
      <c r="AB604" s="71"/>
      <c r="AC604" s="71"/>
      <c r="AD604" s="71"/>
      <c r="AE604" s="71"/>
      <c r="AF604" s="71"/>
      <c r="AG604" s="71"/>
      <c r="AH604" s="71"/>
      <c r="AI604" s="71"/>
      <c r="AJ604" s="71"/>
      <c r="AK604" s="71"/>
      <c r="AL604" s="71"/>
      <c r="AM604" s="71"/>
    </row>
  </sheetData>
  <mergeCells count="63">
    <mergeCell ref="C555:C556"/>
    <mergeCell ref="D555:D556"/>
    <mergeCell ref="E555:E556"/>
    <mergeCell ref="F555:F556"/>
    <mergeCell ref="A604:B604"/>
    <mergeCell ref="A554:B554"/>
    <mergeCell ref="C405:C406"/>
    <mergeCell ref="D405:D406"/>
    <mergeCell ref="E405:E406"/>
    <mergeCell ref="F405:F406"/>
    <mergeCell ref="A454:B454"/>
    <mergeCell ref="C455:C456"/>
    <mergeCell ref="D455:D456"/>
    <mergeCell ref="E455:E456"/>
    <mergeCell ref="F455:F456"/>
    <mergeCell ref="A504:B504"/>
    <mergeCell ref="C505:C506"/>
    <mergeCell ref="D505:D506"/>
    <mergeCell ref="E505:E506"/>
    <mergeCell ref="F505:F506"/>
    <mergeCell ref="A404:B404"/>
    <mergeCell ref="C255:C256"/>
    <mergeCell ref="D255:D256"/>
    <mergeCell ref="E255:E256"/>
    <mergeCell ref="F255:F256"/>
    <mergeCell ref="A304:B304"/>
    <mergeCell ref="C305:C306"/>
    <mergeCell ref="D305:D306"/>
    <mergeCell ref="E305:E306"/>
    <mergeCell ref="F305:F306"/>
    <mergeCell ref="A354:B354"/>
    <mergeCell ref="C355:C356"/>
    <mergeCell ref="D355:D356"/>
    <mergeCell ref="E355:E356"/>
    <mergeCell ref="F355:F356"/>
    <mergeCell ref="A254:B254"/>
    <mergeCell ref="C55:C56"/>
    <mergeCell ref="D55:D56"/>
    <mergeCell ref="E55:E56"/>
    <mergeCell ref="F55:F56"/>
    <mergeCell ref="A154:B154"/>
    <mergeCell ref="C155:C156"/>
    <mergeCell ref="D155:D156"/>
    <mergeCell ref="E155:E156"/>
    <mergeCell ref="F155:F156"/>
    <mergeCell ref="A204:B204"/>
    <mergeCell ref="C205:C206"/>
    <mergeCell ref="D205:D206"/>
    <mergeCell ref="E205:E206"/>
    <mergeCell ref="F205:F206"/>
    <mergeCell ref="Z3:AM4"/>
    <mergeCell ref="C5:C6"/>
    <mergeCell ref="D5:D6"/>
    <mergeCell ref="E5:E6"/>
    <mergeCell ref="F5:F6"/>
    <mergeCell ref="A54:B54"/>
    <mergeCell ref="A1:F1"/>
    <mergeCell ref="A3:A4"/>
    <mergeCell ref="B3:B4"/>
    <mergeCell ref="C3:C4"/>
    <mergeCell ref="D3:D4"/>
    <mergeCell ref="E3:E4"/>
    <mergeCell ref="F3:F4"/>
  </mergeCells>
  <phoneticPr fontId="17" type="noConversion"/>
  <conditionalFormatting sqref="C5:F604">
    <cfRule type="expression" dxfId="1" priority="1" stopIfTrue="1">
      <formula>AND(C5&lt;&gt;0,INT(C5)=C5)</formula>
    </cfRule>
  </conditionalFormatting>
  <hyperlinks>
    <hyperlink ref="Y1" r:id="rId1" tooltip="설계예산시스템(STmate w26.05)으로 작성 하였으며,_x000a_엑셀 인쇄품질 600 dpi에 최적화 되어 있습니다._x000a_경영정보(주) http://www.stma.co.kr_x000a_Tel) 070-4350-0040_x000a_Fax) 0505-300-3948"/>
    <hyperlink ref="G1" r:id="rId2" tooltip="설계예산시스템(STmate w26.05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86614173228346447" header="0" footer="0.66929133858267709"/>
  <pageSetup paperSize="9" scale="79" fitToWidth="0" fitToHeight="0" orientation="portrait" r:id="rId3"/>
  <headerFooter alignWithMargins="0">
    <oddFooter xml:space="preserve">&amp;C&amp;"바탕체,"&amp;9 - &amp;P -&amp;R&amp;"바탕체,"&amp;9 </oddFooter>
  </headerFooter>
  <legacy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4"/>
  <sheetViews>
    <sheetView workbookViewId="0">
      <selection activeCell="N20" sqref="N20"/>
    </sheetView>
  </sheetViews>
  <sheetFormatPr defaultColWidth="9.125" defaultRowHeight="16.5"/>
  <cols>
    <col min="1" max="1" width="4" style="4" customWidth="1"/>
    <col min="2" max="2" width="5.5" style="4" customWidth="1"/>
    <col min="3" max="4" width="16" style="4" customWidth="1"/>
    <col min="5" max="5" width="5.5" style="4" customWidth="1"/>
    <col min="6" max="6" width="16" style="4" customWidth="1"/>
    <col min="7" max="7" width="11.5" style="4" customWidth="1"/>
    <col min="8" max="8" width="10" style="4" customWidth="1"/>
    <col min="9" max="9" width="9.125" style="4" hidden="1" customWidth="1"/>
    <col min="10" max="10" width="9.125" style="16" customWidth="1"/>
    <col min="11" max="16384" width="9.125" style="4"/>
  </cols>
  <sheetData>
    <row r="1" spans="1:10" ht="18.2" customHeight="1">
      <c r="A1" s="243" t="s">
        <v>64</v>
      </c>
      <c r="B1" s="229"/>
      <c r="C1" s="226"/>
      <c r="D1" s="226"/>
      <c r="E1" s="226"/>
      <c r="F1" s="226"/>
      <c r="G1" s="226"/>
      <c r="H1" s="226"/>
      <c r="I1" s="3" t="s">
        <v>23</v>
      </c>
      <c r="J1" s="17" t="s">
        <v>23</v>
      </c>
    </row>
    <row r="2" spans="1:10" ht="18.2" customHeight="1">
      <c r="C2" s="21" t="s">
        <v>65</v>
      </c>
      <c r="D2" s="21" t="s">
        <v>66</v>
      </c>
      <c r="E2" s="241" t="s">
        <v>67</v>
      </c>
      <c r="F2" s="242"/>
      <c r="G2" s="241" t="s">
        <v>68</v>
      </c>
      <c r="H2" s="242"/>
      <c r="I2" s="18" t="str">
        <f ca="1">MID(CELL("filename",$A$1),FIND("]",CELL("filename",$A$1))+1,LEN(CELL("filename",$A$1)))</f>
        <v>환율및기초자료</v>
      </c>
    </row>
    <row r="3" spans="1:10" ht="18.2" customHeight="1">
      <c r="C3" s="23">
        <v>1470</v>
      </c>
      <c r="D3" s="23">
        <v>1470</v>
      </c>
      <c r="E3" s="244">
        <v>1000</v>
      </c>
      <c r="F3" s="242"/>
      <c r="G3" s="245">
        <v>1000</v>
      </c>
      <c r="H3" s="242"/>
    </row>
    <row r="4" spans="1:10" ht="18.2" customHeight="1">
      <c r="C4" s="22"/>
      <c r="D4" s="22"/>
      <c r="E4" s="22"/>
      <c r="F4" s="22"/>
      <c r="G4" s="22"/>
      <c r="H4" s="22"/>
    </row>
    <row r="5" spans="1:10" ht="18.2" customHeight="1">
      <c r="A5" s="243" t="s">
        <v>69</v>
      </c>
      <c r="B5" s="229"/>
      <c r="C5" s="229"/>
      <c r="D5" s="229"/>
      <c r="E5" s="229"/>
      <c r="F5" s="229"/>
      <c r="G5" s="229"/>
      <c r="H5" s="229"/>
    </row>
    <row r="6" spans="1:10" ht="18.2" customHeight="1">
      <c r="C6" s="24" t="s">
        <v>51</v>
      </c>
      <c r="D6" s="26">
        <f>노무비목록표!E8</f>
        <v>325791</v>
      </c>
      <c r="E6" s="240" t="s">
        <v>70</v>
      </c>
      <c r="F6" s="226"/>
      <c r="G6" s="26">
        <f>ROUNDDOWN(D6*0.20833333334,0)</f>
        <v>67873</v>
      </c>
      <c r="H6" s="28" t="s">
        <v>71</v>
      </c>
      <c r="J6" s="2" t="str">
        <f ca="1">HYPERLINK("#"&amp;노무비목록표!G2&amp;"!A"&amp;ROW(노무비목록표!A8),"L00005 →")</f>
        <v>L00005 →</v>
      </c>
    </row>
    <row r="7" spans="1:10" ht="18.2" customHeight="1">
      <c r="C7" s="25" t="s">
        <v>53</v>
      </c>
      <c r="D7" s="27">
        <f>노무비목록표!E9</f>
        <v>274776</v>
      </c>
      <c r="E7" s="241" t="s">
        <v>70</v>
      </c>
      <c r="F7" s="242"/>
      <c r="G7" s="27">
        <f>ROUNDDOWN(D7*0.20833333334,0)</f>
        <v>57245</v>
      </c>
      <c r="H7" s="21" t="s">
        <v>72</v>
      </c>
      <c r="J7" s="2" t="str">
        <f ca="1">HYPERLINK("#"&amp;노무비목록표!G2&amp;"!A"&amp;ROW(노무비목록표!A9),"L00006 →")</f>
        <v>L00006 →</v>
      </c>
    </row>
    <row r="8" spans="1:10" ht="18.2" customHeight="1">
      <c r="C8" s="22"/>
      <c r="D8" s="22"/>
      <c r="E8" s="22"/>
      <c r="F8" s="22"/>
      <c r="G8" s="22"/>
      <c r="H8" s="22"/>
    </row>
    <row r="9" spans="1:10" ht="18.2" customHeight="1">
      <c r="A9" s="243" t="s">
        <v>73</v>
      </c>
      <c r="B9" s="226"/>
      <c r="C9" s="226"/>
      <c r="D9" s="226"/>
      <c r="E9" s="226"/>
      <c r="F9" s="226"/>
      <c r="G9" s="226"/>
      <c r="H9" s="226"/>
    </row>
    <row r="10" spans="1:10" ht="18.2" customHeight="1">
      <c r="B10" s="21" t="s">
        <v>74</v>
      </c>
      <c r="C10" s="21" t="s">
        <v>75</v>
      </c>
      <c r="D10" s="21" t="s">
        <v>76</v>
      </c>
      <c r="E10" s="21" t="s">
        <v>4</v>
      </c>
      <c r="F10" s="21" t="s">
        <v>77</v>
      </c>
      <c r="G10" s="21"/>
      <c r="H10" s="21" t="s">
        <v>9</v>
      </c>
    </row>
    <row r="11" spans="1:10" ht="18.2" customHeight="1">
      <c r="B11" s="21" t="s">
        <v>78</v>
      </c>
      <c r="C11" s="25" t="s">
        <v>51</v>
      </c>
      <c r="D11" s="21"/>
      <c r="E11" s="21" t="s">
        <v>47</v>
      </c>
      <c r="F11" s="27">
        <f>노무비목록표!E8</f>
        <v>325791</v>
      </c>
      <c r="G11" s="25"/>
      <c r="H11" s="21" t="s">
        <v>71</v>
      </c>
      <c r="J11" s="2" t="str">
        <f ca="1">HYPERLINK("#"&amp;노무비목록표!G2&amp;"!A"&amp;ROW(노무비목록표!A8),"L00005 →")</f>
        <v>L00005 →</v>
      </c>
    </row>
    <row r="12" spans="1:10" ht="18.2" customHeight="1">
      <c r="B12" s="21" t="s">
        <v>79</v>
      </c>
      <c r="C12" s="25" t="s">
        <v>53</v>
      </c>
      <c r="D12" s="21"/>
      <c r="E12" s="21" t="s">
        <v>47</v>
      </c>
      <c r="F12" s="27">
        <f>노무비목록표!E9</f>
        <v>274776</v>
      </c>
      <c r="G12" s="25"/>
      <c r="H12" s="21" t="s">
        <v>72</v>
      </c>
      <c r="J12" s="2" t="str">
        <f ca="1">HYPERLINK("#"&amp;노무비목록표!G2&amp;"!A"&amp;ROW(노무비목록표!A9),"L00006 →")</f>
        <v>L00006 →</v>
      </c>
    </row>
    <row r="13" spans="1:10" ht="18.2" customHeight="1">
      <c r="B13" s="21" t="s">
        <v>80</v>
      </c>
      <c r="C13" s="25" t="s">
        <v>33</v>
      </c>
      <c r="D13" s="21" t="s">
        <v>34</v>
      </c>
      <c r="E13" s="21" t="s">
        <v>35</v>
      </c>
      <c r="F13" s="27">
        <f>재료비목록표!E6</f>
        <v>1376</v>
      </c>
      <c r="G13" s="25"/>
      <c r="H13" s="21" t="s">
        <v>164</v>
      </c>
      <c r="J13" s="2" t="str">
        <f ca="1">HYPERLINK("#"&amp;재료비목록표!G2&amp;"!A"&amp;ROW(재료비목록표!A6),"M00003 →")</f>
        <v>M00003 →</v>
      </c>
    </row>
    <row r="14" spans="1:10" ht="18.2" customHeight="1">
      <c r="B14" s="22"/>
      <c r="C14" s="22"/>
      <c r="D14" s="22"/>
      <c r="E14" s="22"/>
      <c r="F14" s="22"/>
      <c r="G14" s="22"/>
      <c r="H14" s="22"/>
    </row>
  </sheetData>
  <mergeCells count="9">
    <mergeCell ref="E6:F6"/>
    <mergeCell ref="E7:F7"/>
    <mergeCell ref="A9:H9"/>
    <mergeCell ref="A1:H1"/>
    <mergeCell ref="E2:F2"/>
    <mergeCell ref="G2:H2"/>
    <mergeCell ref="E3:F3"/>
    <mergeCell ref="G3:H3"/>
    <mergeCell ref="A5:H5"/>
  </mergeCells>
  <phoneticPr fontId="17" type="noConversion"/>
  <hyperlinks>
    <hyperlink ref="J1" r:id="rId1" tooltip="설계예산시스템(STmate w26.05)으로 작성 하였으며,_x000a_엑셀 인쇄품질 600 dpi에 최적화 되어 있습니다._x000a_경영정보(주) http://www.stma.co.kr_x000a_Tel) 070-4350-0040_x000a_Fax) 0505-300-3948"/>
    <hyperlink ref="I1" r:id="rId2" tooltip="설계예산시스템(STmate w26.05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78740157480314965" header="0" footer="0.59055118110236227"/>
  <pageSetup paperSize="9" scale="97" fitToWidth="0" fitToHeight="0" orientation="portrait" r:id="rId3"/>
  <headerFooter alignWithMargins="0">
    <oddFooter xml:space="preserve">&amp;C&amp;"바탕체,"&amp;9 - &amp;P -&amp;R&amp;"바탕체,"&amp;9 </oddFooter>
  </headerFooter>
  <legacyDrawing r:id="rId4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7"/>
  <sheetViews>
    <sheetView workbookViewId="0">
      <pane ySplit="3" topLeftCell="A4" activePane="bottomLeft" state="frozenSplit"/>
      <selection activeCell="N20" sqref="N20"/>
      <selection pane="bottomLeft" activeCell="N20" sqref="N20"/>
    </sheetView>
  </sheetViews>
  <sheetFormatPr defaultColWidth="9.125" defaultRowHeight="16.5"/>
  <cols>
    <col min="1" max="1" width="10" style="4" customWidth="1"/>
    <col min="2" max="3" width="24.25" style="4" customWidth="1"/>
    <col min="4" max="4" width="5.5" style="4" customWidth="1"/>
    <col min="5" max="9" width="10" style="4" customWidth="1"/>
    <col min="10" max="10" width="9.125" style="14" hidden="1" customWidth="1"/>
    <col min="11" max="11" width="9.125" style="16" customWidth="1"/>
    <col min="12" max="16384" width="9.125" style="4"/>
  </cols>
  <sheetData>
    <row r="1" spans="1:11" ht="24.95" customHeight="1">
      <c r="A1" s="228" t="s">
        <v>24</v>
      </c>
      <c r="B1" s="229"/>
      <c r="C1" s="229"/>
      <c r="D1" s="229"/>
      <c r="E1" s="229"/>
      <c r="F1" s="229"/>
      <c r="G1" s="229"/>
      <c r="H1" s="229"/>
      <c r="I1" s="229"/>
      <c r="J1" s="3" t="s">
        <v>23</v>
      </c>
      <c r="K1" s="17" t="s">
        <v>23</v>
      </c>
    </row>
    <row r="2" spans="1:11" ht="23.1" customHeight="1">
      <c r="A2" s="1" t="s">
        <v>440</v>
      </c>
      <c r="J2" s="18" t="str">
        <f ca="1">MID(CELL("filename",$A$1),FIND("]",CELL("filename",$A$1))+1,LEN(CELL("filename",$A$1)))</f>
        <v>중기목록표</v>
      </c>
    </row>
    <row r="3" spans="1:11" ht="23.1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12" t="s">
        <v>9</v>
      </c>
      <c r="K3" s="2" t="str">
        <f>HYPERLINK("#'〓 목 차 〓'!B2","목차 →")</f>
        <v>목차 →</v>
      </c>
    </row>
    <row r="4" spans="1:11" ht="23.1" customHeight="1">
      <c r="A4" s="7" t="s">
        <v>10</v>
      </c>
      <c r="B4" s="8" t="s">
        <v>416</v>
      </c>
      <c r="C4" s="8" t="s">
        <v>417</v>
      </c>
      <c r="D4" s="7" t="s">
        <v>25</v>
      </c>
      <c r="E4" s="39">
        <f>중기사용료!F11</f>
        <v>111900</v>
      </c>
      <c r="F4" s="50">
        <f>중기사용료!H11</f>
        <v>19473</v>
      </c>
      <c r="G4" s="45">
        <f>중기사용료!J11</f>
        <v>67873</v>
      </c>
      <c r="H4" s="39">
        <f>중기사용료!L11</f>
        <v>24554</v>
      </c>
      <c r="I4" s="13" t="s">
        <v>10</v>
      </c>
      <c r="J4" s="15" t="str">
        <f>"_x0007_`COD|X00020_x0005_`QTY1|1_x0005_`BQC|_x0005_`EQC|03020100700_x0005_`JDC|00000201007000000_x0005_`WQC|_x0005_`EDT|2026_x0005_`ADJ|F_x0005_`RXX|0_x0005_`DET|"&amp;ROW(중기사용료!A5)&amp;"_x0005_`"</f>
        <v>_x0007_`COD|X00020_x0005_`QTY1|1_x0005_`BQC|_x0005_`EQC|03020100700_x0005_`JDC|00000201007000000_x0005_`WQC|_x0005_`EDT|2026_x0005_`ADJ|F_x0005_`RXX|0_x0005_`DET|5_x0005_`</v>
      </c>
      <c r="K4" s="2" t="str">
        <f ca="1">HYPERLINK("#"&amp;중기사용료!N2&amp;"!A"&amp;ROW(중기사용료!A5),"X00001 →")</f>
        <v>X00001 →</v>
      </c>
    </row>
    <row r="5" spans="1:11" ht="23.1" customHeight="1">
      <c r="A5" s="7" t="s">
        <v>11</v>
      </c>
      <c r="B5" s="8" t="s">
        <v>29</v>
      </c>
      <c r="C5" s="8" t="s">
        <v>418</v>
      </c>
      <c r="D5" s="7" t="s">
        <v>25</v>
      </c>
      <c r="E5" s="39">
        <f>중기사용료!F18</f>
        <v>83866</v>
      </c>
      <c r="F5" s="50">
        <f>중기사용료!H18</f>
        <v>16635</v>
      </c>
      <c r="G5" s="45">
        <f>중기사용료!J18</f>
        <v>57245</v>
      </c>
      <c r="H5" s="39">
        <f>중기사용료!L18</f>
        <v>9986</v>
      </c>
      <c r="I5" s="13" t="s">
        <v>11</v>
      </c>
      <c r="J5" s="15" t="str">
        <f>"_x0007_`COD|X00185_x0005_`QTY1|1_x0005_`BQC|_x0005_`EQC|03720400550_x0005_`JDC|00007204005500000_x0005_`WQC|_x0005_`EDT|2026_x0005_`ADJ|F_x0005_`RXX|0_x0005_`DET|"&amp;ROW(중기사용료!A12)&amp;"_x0005_`"</f>
        <v>_x0007_`COD|X00185_x0005_`QTY1|1_x0005_`BQC|_x0005_`EQC|03720400550_x0005_`JDC|00007204005500000_x0005_`WQC|_x0005_`EDT|2026_x0005_`ADJ|F_x0005_`RXX|0_x0005_`DET|12_x0005_`</v>
      </c>
      <c r="K5" s="2" t="str">
        <f ca="1">HYPERLINK("#"&amp;중기사용료!N2&amp;"!A"&amp;ROW(중기사용료!A12),"X00002 →")</f>
        <v>X00002 →</v>
      </c>
    </row>
    <row r="6" spans="1:11" ht="23.1" customHeight="1">
      <c r="A6" s="7" t="s">
        <v>12</v>
      </c>
      <c r="B6" s="8" t="s">
        <v>567</v>
      </c>
      <c r="C6" s="8" t="s">
        <v>568</v>
      </c>
      <c r="D6" s="7" t="s">
        <v>25</v>
      </c>
      <c r="E6" s="39">
        <f>중기사용료!F25</f>
        <v>98047</v>
      </c>
      <c r="F6" s="50">
        <f>중기사용료!H25</f>
        <v>17007</v>
      </c>
      <c r="G6" s="45">
        <f>중기사용료!J25</f>
        <v>57245</v>
      </c>
      <c r="H6" s="39">
        <f>중기사용료!L25</f>
        <v>23795</v>
      </c>
      <c r="I6" s="13" t="s">
        <v>12</v>
      </c>
      <c r="J6" s="15" t="str">
        <f>"_x0007_`COD|X00595_x0005_`QTY1|1_x0005_`BQC|08' 신규_x0005_`EQC|03210500100_x0005_`JDC|00002105001000000_x0005_`WQC|_x0005_`EDT|2026_x0005_`ADJ|F_x0005_`RXX|0_x0005_`DET|"&amp;ROW(중기사용료!A19)&amp;"_x0005_`"</f>
        <v>_x0007_`COD|X00595_x0005_`QTY1|1_x0005_`BQC|08' 신규_x0005_`EQC|03210500100_x0005_`JDC|00002105001000000_x0005_`WQC|_x0005_`EDT|2026_x0005_`ADJ|F_x0005_`RXX|0_x0005_`DET|19_x0005_`</v>
      </c>
      <c r="K6" s="2" t="str">
        <f ca="1">HYPERLINK("#"&amp;중기사용료!N2&amp;"!A"&amp;ROW(중기사용료!A19),"X00003 →")</f>
        <v>X00003 →</v>
      </c>
    </row>
    <row r="7" spans="1:11" ht="23.1" customHeight="1">
      <c r="A7" s="7" t="s">
        <v>13</v>
      </c>
      <c r="B7" s="8" t="s">
        <v>569</v>
      </c>
      <c r="C7" s="8" t="s">
        <v>613</v>
      </c>
      <c r="D7" s="7" t="s">
        <v>25</v>
      </c>
      <c r="E7" s="39">
        <f>중기사용료!F32</f>
        <v>194076</v>
      </c>
      <c r="F7" s="50">
        <f>중기사용료!H32</f>
        <v>53168</v>
      </c>
      <c r="G7" s="45">
        <f>중기사용료!J32</f>
        <v>67873</v>
      </c>
      <c r="H7" s="39">
        <f>중기사용료!L32</f>
        <v>73035</v>
      </c>
      <c r="I7" s="13" t="s">
        <v>13</v>
      </c>
      <c r="J7" s="15" t="str">
        <f>"_x0007_`COD|X30076_x0005_`QTY1|1_x0005_`BQC|08하' 신규_x0005_`EQC|03711000250_x0005_`JDC|00007110002500000_x0005_`WQC|_x0005_`EDT|2026_x0005_`ADJ|F_x0005_`RXX|0_x0005_`DET|"&amp;ROW(중기사용료!A26)&amp;"_x0005_`"</f>
        <v>_x0007_`COD|X30076_x0005_`QTY1|1_x0005_`BQC|08하' 신규_x0005_`EQC|03711000250_x0005_`JDC|00007110002500000_x0005_`WQC|_x0005_`EDT|2026_x0005_`ADJ|F_x0005_`RXX|0_x0005_`DET|26_x0005_`</v>
      </c>
      <c r="K7" s="2" t="str">
        <f ca="1">HYPERLINK("#"&amp;중기사용료!N2&amp;"!A"&amp;ROW(중기사용료!A26),"X00004 →")</f>
        <v>X00004 →</v>
      </c>
    </row>
  </sheetData>
  <mergeCells count="1">
    <mergeCell ref="A1:I1"/>
  </mergeCells>
  <phoneticPr fontId="17" type="noConversion"/>
  <hyperlinks>
    <hyperlink ref="K1" r:id="rId1" tooltip="설계예산시스템(STmate w26.05)으로 작성 하였으며,_x000a_엑셀 인쇄품질 600 dpi에 최적화 되어 있습니다._x000a_경영정보(주) http://www.stma.co.kr_x000a_Tel) 070-4350-0040_x000a_Fax) 0505-300-3948"/>
    <hyperlink ref="J1" r:id="rId2" tooltip="설계예산시스템(STmate w26.05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82677165354330706" header="0" footer="0.62992125984251968"/>
  <pageSetup paperSize="9" scale="72" fitToWidth="0" fitToHeight="0" orientation="portrait" r:id="rId3"/>
  <headerFooter alignWithMargins="0">
    <oddFooter xml:space="preserve">&amp;C&amp;"바탕체,"&amp;9 - &amp;P -&amp;R&amp;"바탕체,"&amp;9 </oddFooter>
  </headerFooter>
  <legacyDrawing r:id="rId4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32"/>
  <sheetViews>
    <sheetView workbookViewId="0">
      <pane ySplit="4" topLeftCell="A5" activePane="bottomLeft" state="frozenSplit"/>
      <selection activeCell="N20" sqref="N20"/>
      <selection pane="bottomLeft" activeCell="N20" sqref="N20"/>
    </sheetView>
  </sheetViews>
  <sheetFormatPr defaultColWidth="9.125" defaultRowHeight="16.5"/>
  <cols>
    <col min="1" max="2" width="24.25" style="4" customWidth="1"/>
    <col min="3" max="3" width="10" style="4" customWidth="1"/>
    <col min="4" max="4" width="5.5" style="4" customWidth="1"/>
    <col min="5" max="5" width="10" style="4" customWidth="1"/>
    <col min="6" max="6" width="11.5" style="4" customWidth="1"/>
    <col min="7" max="7" width="10" style="4" customWidth="1"/>
    <col min="8" max="8" width="11.5" style="4" customWidth="1"/>
    <col min="9" max="9" width="10" style="4" customWidth="1"/>
    <col min="10" max="10" width="11.5" style="4" customWidth="1"/>
    <col min="11" max="11" width="10" style="4" customWidth="1"/>
    <col min="12" max="13" width="11.5" style="4" customWidth="1"/>
    <col min="14" max="14" width="9.125" style="64" hidden="1" customWidth="1"/>
    <col min="15" max="25" width="2.125" style="4" customWidth="1"/>
    <col min="26" max="26" width="9.125" style="16" customWidth="1"/>
    <col min="27" max="16384" width="9.125" style="4"/>
  </cols>
  <sheetData>
    <row r="1" spans="1:26" ht="24.95" customHeight="1">
      <c r="A1" s="228" t="s">
        <v>169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3" t="s">
        <v>23</v>
      </c>
      <c r="Z1" s="17" t="s">
        <v>23</v>
      </c>
    </row>
    <row r="2" spans="1:26" ht="28.7" customHeight="1">
      <c r="A2" s="1" t="s">
        <v>440</v>
      </c>
      <c r="N2" s="18" t="str">
        <f ca="1">MID(CELL("filename",$A$1),FIND("]",CELL("filename",$A$1))+1,LEN(CELL("filename",$A$1)))</f>
        <v>중기사용료</v>
      </c>
    </row>
    <row r="3" spans="1:26" ht="28.7" customHeight="1">
      <c r="A3" s="232" t="s">
        <v>2</v>
      </c>
      <c r="B3" s="232" t="s">
        <v>3</v>
      </c>
      <c r="C3" s="232" t="s">
        <v>84</v>
      </c>
      <c r="D3" s="232" t="s">
        <v>4</v>
      </c>
      <c r="E3" s="234" t="s">
        <v>5</v>
      </c>
      <c r="F3" s="233"/>
      <c r="G3" s="234" t="s">
        <v>6</v>
      </c>
      <c r="H3" s="233"/>
      <c r="I3" s="234" t="s">
        <v>7</v>
      </c>
      <c r="J3" s="233"/>
      <c r="K3" s="234" t="s">
        <v>8</v>
      </c>
      <c r="L3" s="233"/>
      <c r="M3" s="234" t="s">
        <v>9</v>
      </c>
    </row>
    <row r="4" spans="1:26" ht="28.7" customHeight="1">
      <c r="A4" s="233"/>
      <c r="B4" s="233"/>
      <c r="C4" s="233"/>
      <c r="D4" s="233"/>
      <c r="E4" s="7" t="s">
        <v>31</v>
      </c>
      <c r="F4" s="7" t="s">
        <v>85</v>
      </c>
      <c r="G4" s="7" t="s">
        <v>31</v>
      </c>
      <c r="H4" s="7" t="s">
        <v>85</v>
      </c>
      <c r="I4" s="7" t="s">
        <v>31</v>
      </c>
      <c r="J4" s="7" t="s">
        <v>85</v>
      </c>
      <c r="K4" s="7" t="s">
        <v>31</v>
      </c>
      <c r="L4" s="7" t="s">
        <v>85</v>
      </c>
      <c r="M4" s="235"/>
      <c r="Z4" s="2" t="str">
        <f>HYPERLINK("#'〓 목 차 〓'!B2","목차 →")</f>
        <v>목차 →</v>
      </c>
    </row>
    <row r="5" spans="1:26" ht="28.7" customHeight="1">
      <c r="A5" s="76" t="s">
        <v>170</v>
      </c>
      <c r="B5" s="76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65" t="str">
        <f>HYPERLINK("#N"&amp;ROW(N10),"_x0005_`BDCOD|X00020_x0007_`POSS|"&amp;ROW(N7)&amp;"_x0007_`POSE|"&amp;ROW(N10)&amp;"_x0007_`")</f>
        <v>_x0005_`BDCOD|X00020_x0007_`POSS|7_x0007_`POSE|10_x0007_`</v>
      </c>
    </row>
    <row r="6" spans="1:26" ht="28.7" customHeight="1">
      <c r="A6" s="30" t="s">
        <v>416</v>
      </c>
      <c r="B6" s="30" t="s">
        <v>417</v>
      </c>
      <c r="C6" s="77"/>
      <c r="D6" s="79" t="s">
        <v>25</v>
      </c>
      <c r="E6" s="77"/>
      <c r="F6" s="77"/>
      <c r="G6" s="77"/>
      <c r="H6" s="77"/>
      <c r="I6" s="77"/>
      <c r="J6" s="77"/>
      <c r="K6" s="77"/>
      <c r="L6" s="77"/>
      <c r="M6" s="79" t="s">
        <v>149</v>
      </c>
      <c r="O6" s="5" t="s">
        <v>385</v>
      </c>
    </row>
    <row r="7" spans="1:26" ht="28.7" customHeight="1">
      <c r="A7" s="8" t="s">
        <v>416</v>
      </c>
      <c r="B7" s="8" t="s">
        <v>417</v>
      </c>
      <c r="C7" s="78">
        <v>0.20849999999999999</v>
      </c>
      <c r="D7" s="28" t="s">
        <v>56</v>
      </c>
      <c r="E7" s="47">
        <f t="shared" ref="E7:F10" si="0">G7+I7+K7</f>
        <v>117766</v>
      </c>
      <c r="F7" s="80">
        <f t="shared" si="0"/>
        <v>24554.2</v>
      </c>
      <c r="G7" s="44">
        <v>0</v>
      </c>
      <c r="H7" s="80">
        <f>IF(C7=0,0,ROUNDDOWN(G7*C7,1))</f>
        <v>0</v>
      </c>
      <c r="I7" s="44">
        <v>0</v>
      </c>
      <c r="J7" s="81">
        <f>IF(C7=0,0,ROUNDDOWN(I7*C7,1))</f>
        <v>0</v>
      </c>
      <c r="K7" s="82">
        <f>경비목록표!E4</f>
        <v>117766</v>
      </c>
      <c r="L7" s="85">
        <f>IF(C7=0,0,ROUNDDOWN(K7*C7,1))</f>
        <v>24554.2</v>
      </c>
      <c r="M7" s="20" t="s">
        <v>171</v>
      </c>
      <c r="N7" s="15" t="s">
        <v>419</v>
      </c>
      <c r="O7" s="5" t="s">
        <v>420</v>
      </c>
      <c r="P7" s="5" t="s">
        <v>139</v>
      </c>
      <c r="Z7" s="2" t="str">
        <f ca="1">HYPERLINK("#"&amp;경비목록표!G2&amp;"!A"&amp;ROW(경비목록표!A4),"S00001 →")</f>
        <v>S00001 →</v>
      </c>
    </row>
    <row r="8" spans="1:26" ht="28.7" customHeight="1">
      <c r="A8" s="8" t="s">
        <v>51</v>
      </c>
      <c r="B8" s="8"/>
      <c r="C8" s="78">
        <v>1</v>
      </c>
      <c r="D8" s="28" t="s">
        <v>47</v>
      </c>
      <c r="E8" s="47">
        <f t="shared" si="0"/>
        <v>67873</v>
      </c>
      <c r="F8" s="80">
        <f t="shared" si="0"/>
        <v>67873</v>
      </c>
      <c r="G8" s="44">
        <v>0</v>
      </c>
      <c r="H8" s="81">
        <f>IF(C8=0,0,ROUNDDOWN(G8*C8,1))</f>
        <v>0</v>
      </c>
      <c r="I8" s="82">
        <f>환율및기초자료!G6</f>
        <v>67873</v>
      </c>
      <c r="J8" s="84">
        <f>IF(C8=0,0,ROUNDDOWN(I8*C8,1))</f>
        <v>67873</v>
      </c>
      <c r="K8" s="44">
        <v>0</v>
      </c>
      <c r="L8" s="81">
        <f>IF(C8=0,0,ROUNDDOWN(K8*C8,1))</f>
        <v>0</v>
      </c>
      <c r="M8" s="20" t="s">
        <v>570</v>
      </c>
      <c r="N8" s="15" t="s">
        <v>172</v>
      </c>
      <c r="O8" s="5" t="s">
        <v>173</v>
      </c>
      <c r="P8" s="5" t="s">
        <v>139</v>
      </c>
      <c r="Z8" s="2" t="str">
        <f ca="1">HYPERLINK("#"&amp;환율및기초자료!I2&amp;"!A"&amp;ROW(환율및기초자료!A6),"L00005 →")</f>
        <v>L00005 →</v>
      </c>
    </row>
    <row r="9" spans="1:26" ht="28.7" customHeight="1">
      <c r="A9" s="8" t="s">
        <v>33</v>
      </c>
      <c r="B9" s="8" t="s">
        <v>34</v>
      </c>
      <c r="C9" s="78">
        <v>11.6</v>
      </c>
      <c r="D9" s="28" t="s">
        <v>35</v>
      </c>
      <c r="E9" s="47">
        <f t="shared" si="0"/>
        <v>1376</v>
      </c>
      <c r="F9" s="81">
        <f t="shared" si="0"/>
        <v>15961.6</v>
      </c>
      <c r="G9" s="82">
        <f>재료비목록표!E6</f>
        <v>1376</v>
      </c>
      <c r="H9" s="84">
        <f>IF(C9=0,0,ROUNDDOWN(G9*C9,1))</f>
        <v>15961.6</v>
      </c>
      <c r="I9" s="44">
        <v>0</v>
      </c>
      <c r="J9" s="80">
        <f>IF(C9=0,0,ROUNDDOWN(I9*C9,1))</f>
        <v>0</v>
      </c>
      <c r="K9" s="44">
        <v>0</v>
      </c>
      <c r="L9" s="81">
        <f>IF(C9=0,0,ROUNDDOWN(K9*C9,1))</f>
        <v>0</v>
      </c>
      <c r="M9" s="20" t="s">
        <v>571</v>
      </c>
      <c r="N9" s="15" t="s">
        <v>174</v>
      </c>
      <c r="O9" s="5" t="s">
        <v>176</v>
      </c>
      <c r="P9" s="5" t="s">
        <v>139</v>
      </c>
      <c r="Q9" s="5" t="s">
        <v>175</v>
      </c>
      <c r="Z9" s="2" t="str">
        <f ca="1">HYPERLINK("#"&amp;재료비목록표!G2&amp;"!A"&amp;ROW(재료비목록표!A6),"M00003 →")</f>
        <v>M00003 →</v>
      </c>
    </row>
    <row r="10" spans="1:26" ht="28.7" customHeight="1">
      <c r="A10" s="8" t="s">
        <v>177</v>
      </c>
      <c r="B10" s="8" t="s">
        <v>178</v>
      </c>
      <c r="C10" s="78">
        <v>22</v>
      </c>
      <c r="D10" s="28" t="s">
        <v>44</v>
      </c>
      <c r="E10" s="47">
        <f t="shared" si="0"/>
        <v>15961.6</v>
      </c>
      <c r="F10" s="80">
        <f t="shared" si="0"/>
        <v>3511.5</v>
      </c>
      <c r="G10" s="83">
        <f>H9</f>
        <v>15961.6</v>
      </c>
      <c r="H10" s="81">
        <f>IF(C10=0,0,ROUNDDOWN(G10*C10/100,1))</f>
        <v>3511.5</v>
      </c>
      <c r="I10" s="11">
        <v>0</v>
      </c>
      <c r="J10" s="81">
        <f>IF(C10=0,0,ROUNDDOWN(I10*C10/100,1))</f>
        <v>0</v>
      </c>
      <c r="K10" s="11">
        <v>0</v>
      </c>
      <c r="L10" s="81">
        <f>IF(C10=0,0,ROUNDDOWN(K10*C10/100,1))</f>
        <v>0</v>
      </c>
      <c r="M10" s="20"/>
      <c r="N10" s="15" t="s">
        <v>179</v>
      </c>
      <c r="O10" s="5" t="s">
        <v>180</v>
      </c>
      <c r="P10" s="5" t="s">
        <v>139</v>
      </c>
    </row>
    <row r="11" spans="1:26" ht="28.7" customHeight="1">
      <c r="A11" s="20" t="s">
        <v>5</v>
      </c>
      <c r="B11" s="43"/>
      <c r="C11" s="43"/>
      <c r="D11" s="43"/>
      <c r="E11" s="43"/>
      <c r="F11" s="39">
        <f>H11+J11+L11</f>
        <v>111900</v>
      </c>
      <c r="G11" s="43"/>
      <c r="H11" s="39">
        <f>ROUNDDOWN(SUMIF(P7:P10,O11,H7:H10),0)</f>
        <v>19473</v>
      </c>
      <c r="I11" s="43"/>
      <c r="J11" s="39">
        <f>ROUNDDOWN(SUMIF(P7:P10,O11,J7:J10),0)</f>
        <v>67873</v>
      </c>
      <c r="K11" s="43"/>
      <c r="L11" s="39">
        <f>ROUNDDOWN(SUMIF(P7:P10,O11,L7:L10),0)</f>
        <v>24554</v>
      </c>
      <c r="M11" s="43"/>
      <c r="O11" s="5" t="s">
        <v>139</v>
      </c>
    </row>
    <row r="12" spans="1:26" ht="28.7" customHeight="1">
      <c r="A12" s="76" t="s">
        <v>26</v>
      </c>
      <c r="B12" s="76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65" t="str">
        <f>HYPERLINK("#N"&amp;ROW(N17),"_x0005_`BDCOD|X00185_x0007_`POSS|"&amp;ROW(N14)&amp;"_x0007_`POSE|"&amp;ROW(N17)&amp;"_x0007_`")</f>
        <v>_x0005_`BDCOD|X00185_x0007_`POSS|14_x0007_`POSE|17_x0007_`</v>
      </c>
    </row>
    <row r="13" spans="1:26" ht="28.7" customHeight="1">
      <c r="A13" s="30" t="s">
        <v>29</v>
      </c>
      <c r="B13" s="30" t="s">
        <v>418</v>
      </c>
      <c r="C13" s="77"/>
      <c r="D13" s="79" t="s">
        <v>25</v>
      </c>
      <c r="E13" s="77"/>
      <c r="F13" s="77"/>
      <c r="G13" s="77"/>
      <c r="H13" s="77"/>
      <c r="I13" s="77"/>
      <c r="J13" s="77"/>
      <c r="K13" s="77"/>
      <c r="L13" s="77"/>
      <c r="M13" s="79" t="s">
        <v>148</v>
      </c>
      <c r="O13" s="5" t="s">
        <v>421</v>
      </c>
    </row>
    <row r="14" spans="1:26" ht="28.7" customHeight="1">
      <c r="A14" s="8" t="s">
        <v>29</v>
      </c>
      <c r="B14" s="8" t="s">
        <v>418</v>
      </c>
      <c r="C14" s="78">
        <v>0.21129999999999999</v>
      </c>
      <c r="D14" s="28" t="s">
        <v>56</v>
      </c>
      <c r="E14" s="47">
        <f t="shared" ref="E14:F17" si="1">G14+I14+K14</f>
        <v>47263</v>
      </c>
      <c r="F14" s="80">
        <f t="shared" si="1"/>
        <v>9986.6</v>
      </c>
      <c r="G14" s="44">
        <v>0</v>
      </c>
      <c r="H14" s="80">
        <f>IF(C14=0,0,ROUNDDOWN(G14*C14,1))</f>
        <v>0</v>
      </c>
      <c r="I14" s="44">
        <v>0</v>
      </c>
      <c r="J14" s="81">
        <f>IF(C14=0,0,ROUNDDOWN(I14*C14,1))</f>
        <v>0</v>
      </c>
      <c r="K14" s="82">
        <f>경비목록표!E5</f>
        <v>47263</v>
      </c>
      <c r="L14" s="85">
        <f>IF(C14=0,0,ROUNDDOWN(K14*C14,1))</f>
        <v>9986.6</v>
      </c>
      <c r="M14" s="20" t="s">
        <v>181</v>
      </c>
      <c r="N14" s="15" t="s">
        <v>422</v>
      </c>
      <c r="O14" s="5" t="s">
        <v>423</v>
      </c>
      <c r="P14" s="5" t="s">
        <v>139</v>
      </c>
      <c r="Z14" s="2" t="str">
        <f ca="1">HYPERLINK("#"&amp;경비목록표!G2&amp;"!A"&amp;ROW(경비목록표!A5),"S00002 →")</f>
        <v>S00002 →</v>
      </c>
    </row>
    <row r="15" spans="1:26" ht="28.7" customHeight="1">
      <c r="A15" s="8" t="s">
        <v>53</v>
      </c>
      <c r="B15" s="8"/>
      <c r="C15" s="78">
        <v>1</v>
      </c>
      <c r="D15" s="28" t="s">
        <v>47</v>
      </c>
      <c r="E15" s="47">
        <f t="shared" si="1"/>
        <v>57245</v>
      </c>
      <c r="F15" s="80">
        <f t="shared" si="1"/>
        <v>57245</v>
      </c>
      <c r="G15" s="44">
        <v>0</v>
      </c>
      <c r="H15" s="81">
        <f>IF(C15=0,0,ROUNDDOWN(G15*C15,1))</f>
        <v>0</v>
      </c>
      <c r="I15" s="82">
        <f>환율및기초자료!G7</f>
        <v>57245</v>
      </c>
      <c r="J15" s="84">
        <f>IF(C15=0,0,ROUNDDOWN(I15*C15,1))</f>
        <v>57245</v>
      </c>
      <c r="K15" s="44">
        <v>0</v>
      </c>
      <c r="L15" s="81">
        <f>IF(C15=0,0,ROUNDDOWN(K15*C15,1))</f>
        <v>0</v>
      </c>
      <c r="M15" s="20" t="s">
        <v>572</v>
      </c>
      <c r="N15" s="15" t="s">
        <v>183</v>
      </c>
      <c r="O15" s="5" t="s">
        <v>184</v>
      </c>
      <c r="P15" s="5" t="s">
        <v>139</v>
      </c>
      <c r="Z15" s="2" t="str">
        <f ca="1">HYPERLINK("#"&amp;환율및기초자료!I2&amp;"!A"&amp;ROW(환율및기초자료!A7),"L00006 →")</f>
        <v>L00006 →</v>
      </c>
    </row>
    <row r="16" spans="1:26" ht="28.7" customHeight="1">
      <c r="A16" s="8" t="s">
        <v>33</v>
      </c>
      <c r="B16" s="8" t="s">
        <v>34</v>
      </c>
      <c r="C16" s="78">
        <v>9.3000000000000007</v>
      </c>
      <c r="D16" s="28" t="s">
        <v>35</v>
      </c>
      <c r="E16" s="47">
        <f t="shared" si="1"/>
        <v>1376</v>
      </c>
      <c r="F16" s="81">
        <f t="shared" si="1"/>
        <v>12796.8</v>
      </c>
      <c r="G16" s="82">
        <f>재료비목록표!E6</f>
        <v>1376</v>
      </c>
      <c r="H16" s="84">
        <f>IF(C16=0,0,ROUNDDOWN(G16*C16,1))</f>
        <v>12796.8</v>
      </c>
      <c r="I16" s="44">
        <v>0</v>
      </c>
      <c r="J16" s="80">
        <f>IF(C16=0,0,ROUNDDOWN(I16*C16,1))</f>
        <v>0</v>
      </c>
      <c r="K16" s="44">
        <v>0</v>
      </c>
      <c r="L16" s="81">
        <f>IF(C16=0,0,ROUNDDOWN(K16*C16,1))</f>
        <v>0</v>
      </c>
      <c r="M16" s="20" t="s">
        <v>571</v>
      </c>
      <c r="N16" s="15" t="s">
        <v>174</v>
      </c>
      <c r="O16" s="5" t="s">
        <v>176</v>
      </c>
      <c r="P16" s="5" t="s">
        <v>139</v>
      </c>
      <c r="Q16" s="5" t="s">
        <v>175</v>
      </c>
      <c r="Z16" s="2" t="str">
        <f ca="1">HYPERLINK("#"&amp;재료비목록표!G2&amp;"!A"&amp;ROW(재료비목록표!A6),"M00003 →")</f>
        <v>M00003 →</v>
      </c>
    </row>
    <row r="17" spans="1:26" ht="28.7" customHeight="1">
      <c r="A17" s="8" t="s">
        <v>177</v>
      </c>
      <c r="B17" s="8" t="s">
        <v>178</v>
      </c>
      <c r="C17" s="78">
        <v>30</v>
      </c>
      <c r="D17" s="28" t="s">
        <v>44</v>
      </c>
      <c r="E17" s="47">
        <f t="shared" si="1"/>
        <v>12796.8</v>
      </c>
      <c r="F17" s="80">
        <f t="shared" si="1"/>
        <v>3839</v>
      </c>
      <c r="G17" s="83">
        <f>H16</f>
        <v>12796.8</v>
      </c>
      <c r="H17" s="81">
        <f>IF(C17=0,0,ROUNDDOWN(G17*C17/100,1))</f>
        <v>3839</v>
      </c>
      <c r="I17" s="11">
        <v>0</v>
      </c>
      <c r="J17" s="81">
        <f>IF(C17=0,0,ROUNDDOWN(I17*C17/100,1))</f>
        <v>0</v>
      </c>
      <c r="K17" s="11">
        <v>0</v>
      </c>
      <c r="L17" s="81">
        <f>IF(C17=0,0,ROUNDDOWN(K17*C17/100,1))</f>
        <v>0</v>
      </c>
      <c r="M17" s="20"/>
      <c r="N17" s="15" t="s">
        <v>179</v>
      </c>
      <c r="O17" s="5" t="s">
        <v>180</v>
      </c>
      <c r="P17" s="5" t="s">
        <v>139</v>
      </c>
    </row>
    <row r="18" spans="1:26" ht="28.7" customHeight="1">
      <c r="A18" s="20" t="s">
        <v>5</v>
      </c>
      <c r="B18" s="43"/>
      <c r="C18" s="43"/>
      <c r="D18" s="43"/>
      <c r="E18" s="43"/>
      <c r="F18" s="39">
        <f>H18+J18+L18</f>
        <v>83866</v>
      </c>
      <c r="G18" s="43"/>
      <c r="H18" s="39">
        <f>ROUNDDOWN(SUMIF(P14:P17,O18,H14:H17),0)</f>
        <v>16635</v>
      </c>
      <c r="I18" s="43"/>
      <c r="J18" s="39">
        <f>ROUNDDOWN(SUMIF(P14:P17,O18,J14:J17),0)</f>
        <v>57245</v>
      </c>
      <c r="K18" s="43"/>
      <c r="L18" s="39">
        <f>ROUNDDOWN(SUMIF(P14:P17,O18,L14:L17),0)</f>
        <v>9986</v>
      </c>
      <c r="M18" s="43"/>
      <c r="O18" s="5" t="s">
        <v>139</v>
      </c>
    </row>
    <row r="19" spans="1:26" ht="28.7" customHeight="1">
      <c r="A19" s="76" t="s">
        <v>27</v>
      </c>
      <c r="B19" s="76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65" t="str">
        <f>HYPERLINK("#N"&amp;ROW(N24),"_x0005_`BDCOD|X00595_x0007_`POSS|"&amp;ROW(N21)&amp;"_x0007_`POSE|"&amp;ROW(N24)&amp;"_x0007_`")</f>
        <v>_x0005_`BDCOD|X00595_x0007_`POSS|21_x0007_`POSE|24_x0007_`</v>
      </c>
    </row>
    <row r="20" spans="1:26" ht="28.7" customHeight="1">
      <c r="A20" s="30" t="s">
        <v>567</v>
      </c>
      <c r="B20" s="30" t="s">
        <v>568</v>
      </c>
      <c r="C20" s="77"/>
      <c r="D20" s="79" t="s">
        <v>25</v>
      </c>
      <c r="E20" s="77"/>
      <c r="F20" s="77"/>
      <c r="G20" s="77"/>
      <c r="H20" s="77"/>
      <c r="I20" s="77"/>
      <c r="J20" s="77"/>
      <c r="K20" s="77"/>
      <c r="L20" s="77"/>
      <c r="M20" s="79" t="s">
        <v>157</v>
      </c>
      <c r="O20" s="5" t="s">
        <v>573</v>
      </c>
    </row>
    <row r="21" spans="1:26" ht="28.7" customHeight="1">
      <c r="A21" s="8" t="s">
        <v>567</v>
      </c>
      <c r="B21" s="8" t="s">
        <v>568</v>
      </c>
      <c r="C21" s="78">
        <v>0.25979999999999998</v>
      </c>
      <c r="D21" s="28" t="s">
        <v>56</v>
      </c>
      <c r="E21" s="47">
        <f t="shared" ref="E21:F24" si="2">G21+I21+K21</f>
        <v>91593</v>
      </c>
      <c r="F21" s="80">
        <f t="shared" si="2"/>
        <v>23795.8</v>
      </c>
      <c r="G21" s="44">
        <v>0</v>
      </c>
      <c r="H21" s="80">
        <f>IF(C21=0,0,ROUNDDOWN(G21*C21,1))</f>
        <v>0</v>
      </c>
      <c r="I21" s="44">
        <v>0</v>
      </c>
      <c r="J21" s="81">
        <f>IF(C21=0,0,ROUNDDOWN(I21*C21,1))</f>
        <v>0</v>
      </c>
      <c r="K21" s="82">
        <f>경비목록표!E6</f>
        <v>91593</v>
      </c>
      <c r="L21" s="85">
        <f>IF(C21=0,0,ROUNDDOWN(K21*C21,1))</f>
        <v>23795.8</v>
      </c>
      <c r="M21" s="20" t="s">
        <v>182</v>
      </c>
      <c r="N21" s="15" t="s">
        <v>574</v>
      </c>
      <c r="O21" s="5" t="s">
        <v>575</v>
      </c>
      <c r="P21" s="5" t="s">
        <v>139</v>
      </c>
      <c r="Z21" s="2" t="str">
        <f ca="1">HYPERLINK("#"&amp;경비목록표!G2&amp;"!A"&amp;ROW(경비목록표!A6),"S00003 →")</f>
        <v>S00003 →</v>
      </c>
    </row>
    <row r="22" spans="1:26" ht="28.7" customHeight="1">
      <c r="A22" s="8" t="s">
        <v>53</v>
      </c>
      <c r="B22" s="8"/>
      <c r="C22" s="78">
        <v>1</v>
      </c>
      <c r="D22" s="28" t="s">
        <v>47</v>
      </c>
      <c r="E22" s="47">
        <f t="shared" si="2"/>
        <v>57245</v>
      </c>
      <c r="F22" s="80">
        <f t="shared" si="2"/>
        <v>57245</v>
      </c>
      <c r="G22" s="44">
        <v>0</v>
      </c>
      <c r="H22" s="81">
        <f>IF(C22=0,0,ROUNDDOWN(G22*C22,1))</f>
        <v>0</v>
      </c>
      <c r="I22" s="82">
        <f>환율및기초자료!G7</f>
        <v>57245</v>
      </c>
      <c r="J22" s="84">
        <f>IF(C22=0,0,ROUNDDOWN(I22*C22,1))</f>
        <v>57245</v>
      </c>
      <c r="K22" s="44">
        <v>0</v>
      </c>
      <c r="L22" s="81">
        <f>IF(C22=0,0,ROUNDDOWN(K22*C22,1))</f>
        <v>0</v>
      </c>
      <c r="M22" s="20" t="s">
        <v>572</v>
      </c>
      <c r="N22" s="15" t="s">
        <v>183</v>
      </c>
      <c r="O22" s="5" t="s">
        <v>184</v>
      </c>
      <c r="P22" s="5" t="s">
        <v>139</v>
      </c>
      <c r="Z22" s="2" t="str">
        <f ca="1">HYPERLINK("#"&amp;환율및기초자료!I2&amp;"!A"&amp;ROW(환율및기초자료!A7),"L00006 →")</f>
        <v>L00006 →</v>
      </c>
    </row>
    <row r="23" spans="1:26" ht="28.7" customHeight="1">
      <c r="A23" s="8" t="s">
        <v>33</v>
      </c>
      <c r="B23" s="8" t="s">
        <v>34</v>
      </c>
      <c r="C23" s="78">
        <v>10.3</v>
      </c>
      <c r="D23" s="28" t="s">
        <v>35</v>
      </c>
      <c r="E23" s="47">
        <f t="shared" si="2"/>
        <v>1376</v>
      </c>
      <c r="F23" s="81">
        <f t="shared" si="2"/>
        <v>14172.8</v>
      </c>
      <c r="G23" s="82">
        <f>재료비목록표!E6</f>
        <v>1376</v>
      </c>
      <c r="H23" s="84">
        <f>IF(C23=0,0,ROUNDDOWN(G23*C23,1))</f>
        <v>14172.8</v>
      </c>
      <c r="I23" s="44">
        <v>0</v>
      </c>
      <c r="J23" s="80">
        <f>IF(C23=0,0,ROUNDDOWN(I23*C23,1))</f>
        <v>0</v>
      </c>
      <c r="K23" s="44">
        <v>0</v>
      </c>
      <c r="L23" s="81">
        <f>IF(C23=0,0,ROUNDDOWN(K23*C23,1))</f>
        <v>0</v>
      </c>
      <c r="M23" s="20" t="s">
        <v>571</v>
      </c>
      <c r="N23" s="15" t="s">
        <v>174</v>
      </c>
      <c r="O23" s="5" t="s">
        <v>176</v>
      </c>
      <c r="P23" s="5" t="s">
        <v>139</v>
      </c>
      <c r="Q23" s="5" t="s">
        <v>175</v>
      </c>
      <c r="Z23" s="2" t="str">
        <f ca="1">HYPERLINK("#"&amp;재료비목록표!G2&amp;"!A"&amp;ROW(재료비목록표!A6),"M00003 →")</f>
        <v>M00003 →</v>
      </c>
    </row>
    <row r="24" spans="1:26" ht="28.7" customHeight="1">
      <c r="A24" s="8" t="s">
        <v>177</v>
      </c>
      <c r="B24" s="8" t="s">
        <v>178</v>
      </c>
      <c r="C24" s="78">
        <v>20</v>
      </c>
      <c r="D24" s="28" t="s">
        <v>44</v>
      </c>
      <c r="E24" s="47">
        <f t="shared" si="2"/>
        <v>14172.8</v>
      </c>
      <c r="F24" s="80">
        <f t="shared" si="2"/>
        <v>2834.5</v>
      </c>
      <c r="G24" s="83">
        <f>H23</f>
        <v>14172.8</v>
      </c>
      <c r="H24" s="81">
        <f>IF(C24=0,0,ROUNDDOWN(G24*C24/100,1))</f>
        <v>2834.5</v>
      </c>
      <c r="I24" s="11">
        <v>0</v>
      </c>
      <c r="J24" s="81">
        <f>IF(C24=0,0,ROUNDDOWN(I24*C24/100,1))</f>
        <v>0</v>
      </c>
      <c r="K24" s="11">
        <v>0</v>
      </c>
      <c r="L24" s="81">
        <f>IF(C24=0,0,ROUNDDOWN(K24*C24/100,1))</f>
        <v>0</v>
      </c>
      <c r="M24" s="20"/>
      <c r="N24" s="15" t="s">
        <v>179</v>
      </c>
      <c r="O24" s="5" t="s">
        <v>180</v>
      </c>
      <c r="P24" s="5" t="s">
        <v>139</v>
      </c>
    </row>
    <row r="25" spans="1:26" ht="28.7" customHeight="1">
      <c r="A25" s="20" t="s">
        <v>5</v>
      </c>
      <c r="B25" s="43"/>
      <c r="C25" s="43"/>
      <c r="D25" s="43"/>
      <c r="E25" s="43"/>
      <c r="F25" s="39">
        <f>H25+J25+L25</f>
        <v>98047</v>
      </c>
      <c r="G25" s="43"/>
      <c r="H25" s="39">
        <f>ROUNDDOWN(SUMIF(P21:P24,O25,H21:H24),0)</f>
        <v>17007</v>
      </c>
      <c r="I25" s="43"/>
      <c r="J25" s="39">
        <f>ROUNDDOWN(SUMIF(P21:P24,O25,J21:J24),0)</f>
        <v>57245</v>
      </c>
      <c r="K25" s="43"/>
      <c r="L25" s="39">
        <f>ROUNDDOWN(SUMIF(P21:P24,O25,L21:L24),0)</f>
        <v>23795</v>
      </c>
      <c r="M25" s="43"/>
      <c r="O25" s="5" t="s">
        <v>139</v>
      </c>
    </row>
    <row r="26" spans="1:26" ht="28.7" customHeight="1">
      <c r="A26" s="76" t="s">
        <v>28</v>
      </c>
      <c r="B26" s="76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65" t="str">
        <f>HYPERLINK("#N"&amp;ROW(N31),"_x0005_`BDCOD|X30076_x0007_`POSS|"&amp;ROW(N28)&amp;"_x0007_`POSE|"&amp;ROW(N31)&amp;"_x0007_`")</f>
        <v>_x0005_`BDCOD|X30076_x0007_`POSS|28_x0007_`POSE|31_x0007_`</v>
      </c>
    </row>
    <row r="27" spans="1:26" ht="28.7" customHeight="1">
      <c r="A27" s="30" t="s">
        <v>569</v>
      </c>
      <c r="B27" s="30" t="s">
        <v>613</v>
      </c>
      <c r="C27" s="77"/>
      <c r="D27" s="79" t="s">
        <v>25</v>
      </c>
      <c r="E27" s="77"/>
      <c r="F27" s="77"/>
      <c r="G27" s="77"/>
      <c r="H27" s="77"/>
      <c r="I27" s="77"/>
      <c r="J27" s="77"/>
      <c r="K27" s="77"/>
      <c r="L27" s="77"/>
      <c r="M27" s="79" t="s">
        <v>160</v>
      </c>
      <c r="O27" s="5" t="s">
        <v>614</v>
      </c>
    </row>
    <row r="28" spans="1:26" ht="28.7" customHeight="1">
      <c r="A28" s="8" t="s">
        <v>569</v>
      </c>
      <c r="B28" s="8" t="s">
        <v>613</v>
      </c>
      <c r="C28" s="78">
        <v>0.24129999999999999</v>
      </c>
      <c r="D28" s="28" t="s">
        <v>56</v>
      </c>
      <c r="E28" s="47">
        <f t="shared" ref="E28:F31" si="3">G28+I28+K28</f>
        <v>302677</v>
      </c>
      <c r="F28" s="80">
        <f t="shared" si="3"/>
        <v>73035.899999999994</v>
      </c>
      <c r="G28" s="44">
        <v>0</v>
      </c>
      <c r="H28" s="80">
        <f>IF(C28=0,0,ROUNDDOWN(G28*C28,1))</f>
        <v>0</v>
      </c>
      <c r="I28" s="44">
        <v>0</v>
      </c>
      <c r="J28" s="81">
        <f>IF(C28=0,0,ROUNDDOWN(I28*C28,1))</f>
        <v>0</v>
      </c>
      <c r="K28" s="82">
        <f>경비목록표!E7</f>
        <v>302677</v>
      </c>
      <c r="L28" s="85">
        <f>IF(C28=0,0,ROUNDDOWN(K28*C28,1))</f>
        <v>73035.899999999994</v>
      </c>
      <c r="M28" s="20" t="s">
        <v>185</v>
      </c>
      <c r="N28" s="15" t="s">
        <v>615</v>
      </c>
      <c r="O28" s="5" t="s">
        <v>616</v>
      </c>
      <c r="P28" s="5" t="s">
        <v>139</v>
      </c>
      <c r="Z28" s="2" t="str">
        <f ca="1">HYPERLINK("#"&amp;경비목록표!G2&amp;"!A"&amp;ROW(경비목록표!A7),"S00004 →")</f>
        <v>S00004 →</v>
      </c>
    </row>
    <row r="29" spans="1:26" ht="28.7" customHeight="1">
      <c r="A29" s="8" t="s">
        <v>51</v>
      </c>
      <c r="B29" s="8"/>
      <c r="C29" s="78">
        <v>1</v>
      </c>
      <c r="D29" s="28" t="s">
        <v>47</v>
      </c>
      <c r="E29" s="47">
        <f t="shared" si="3"/>
        <v>67873</v>
      </c>
      <c r="F29" s="80">
        <f t="shared" si="3"/>
        <v>67873</v>
      </c>
      <c r="G29" s="44">
        <v>0</v>
      </c>
      <c r="H29" s="81">
        <f>IF(C29=0,0,ROUNDDOWN(G29*C29,1))</f>
        <v>0</v>
      </c>
      <c r="I29" s="82">
        <f>환율및기초자료!G6</f>
        <v>67873</v>
      </c>
      <c r="J29" s="84">
        <f>IF(C29=0,0,ROUNDDOWN(I29*C29,1))</f>
        <v>67873</v>
      </c>
      <c r="K29" s="44">
        <v>0</v>
      </c>
      <c r="L29" s="81">
        <f>IF(C29=0,0,ROUNDDOWN(K29*C29,1))</f>
        <v>0</v>
      </c>
      <c r="M29" s="20" t="s">
        <v>570</v>
      </c>
      <c r="N29" s="15" t="s">
        <v>172</v>
      </c>
      <c r="O29" s="5" t="s">
        <v>173</v>
      </c>
      <c r="P29" s="5" t="s">
        <v>139</v>
      </c>
      <c r="Z29" s="2" t="str">
        <f ca="1">HYPERLINK("#"&amp;환율및기초자료!I2&amp;"!A"&amp;ROW(환율및기초자료!A6),"L00005 →")</f>
        <v>L00005 →</v>
      </c>
    </row>
    <row r="30" spans="1:26" ht="28.7" customHeight="1">
      <c r="A30" s="8" t="s">
        <v>33</v>
      </c>
      <c r="B30" s="8" t="s">
        <v>34</v>
      </c>
      <c r="C30" s="78">
        <v>27.6</v>
      </c>
      <c r="D30" s="28" t="s">
        <v>35</v>
      </c>
      <c r="E30" s="47">
        <f t="shared" si="3"/>
        <v>1376</v>
      </c>
      <c r="F30" s="81">
        <f t="shared" si="3"/>
        <v>37977.599999999999</v>
      </c>
      <c r="G30" s="82">
        <f>재료비목록표!E6</f>
        <v>1376</v>
      </c>
      <c r="H30" s="84">
        <f>IF(C30=0,0,ROUNDDOWN(G30*C30,1))</f>
        <v>37977.599999999999</v>
      </c>
      <c r="I30" s="44">
        <v>0</v>
      </c>
      <c r="J30" s="80">
        <f>IF(C30=0,0,ROUNDDOWN(I30*C30,1))</f>
        <v>0</v>
      </c>
      <c r="K30" s="44">
        <v>0</v>
      </c>
      <c r="L30" s="81">
        <f>IF(C30=0,0,ROUNDDOWN(K30*C30,1))</f>
        <v>0</v>
      </c>
      <c r="M30" s="20" t="s">
        <v>571</v>
      </c>
      <c r="N30" s="15" t="s">
        <v>174</v>
      </c>
      <c r="O30" s="5" t="s">
        <v>176</v>
      </c>
      <c r="P30" s="5" t="s">
        <v>139</v>
      </c>
      <c r="Q30" s="5" t="s">
        <v>175</v>
      </c>
      <c r="Z30" s="2" t="str">
        <f ca="1">HYPERLINK("#"&amp;재료비목록표!G2&amp;"!A"&amp;ROW(재료비목록표!A6),"M00003 →")</f>
        <v>M00003 →</v>
      </c>
    </row>
    <row r="31" spans="1:26" ht="28.7" customHeight="1">
      <c r="A31" s="8" t="s">
        <v>177</v>
      </c>
      <c r="B31" s="8" t="s">
        <v>178</v>
      </c>
      <c r="C31" s="78">
        <v>40</v>
      </c>
      <c r="D31" s="28" t="s">
        <v>44</v>
      </c>
      <c r="E31" s="47">
        <f t="shared" si="3"/>
        <v>37977.599999999999</v>
      </c>
      <c r="F31" s="80">
        <f t="shared" si="3"/>
        <v>15191</v>
      </c>
      <c r="G31" s="83">
        <f>H30</f>
        <v>37977.599999999999</v>
      </c>
      <c r="H31" s="81">
        <f>IF(C31=0,0,ROUNDDOWN(G31*C31/100,1))</f>
        <v>15191</v>
      </c>
      <c r="I31" s="11">
        <v>0</v>
      </c>
      <c r="J31" s="81">
        <f>IF(C31=0,0,ROUNDDOWN(I31*C31/100,1))</f>
        <v>0</v>
      </c>
      <c r="K31" s="11">
        <v>0</v>
      </c>
      <c r="L31" s="81">
        <f>IF(C31=0,0,ROUNDDOWN(K31*C31/100,1))</f>
        <v>0</v>
      </c>
      <c r="M31" s="20"/>
      <c r="N31" s="15" t="s">
        <v>179</v>
      </c>
      <c r="O31" s="5" t="s">
        <v>180</v>
      </c>
      <c r="P31" s="5" t="s">
        <v>139</v>
      </c>
    </row>
    <row r="32" spans="1:26" ht="28.7" customHeight="1">
      <c r="A32" s="20" t="s">
        <v>5</v>
      </c>
      <c r="B32" s="43"/>
      <c r="C32" s="43"/>
      <c r="D32" s="43"/>
      <c r="E32" s="43"/>
      <c r="F32" s="39">
        <f>H32+J32+L32</f>
        <v>194076</v>
      </c>
      <c r="G32" s="43"/>
      <c r="H32" s="39">
        <f>ROUNDDOWN(SUMIF(P28:P31,O32,H28:H31),0)</f>
        <v>53168</v>
      </c>
      <c r="I32" s="43"/>
      <c r="J32" s="39">
        <f>ROUNDDOWN(SUMIF(P28:P31,O32,J28:J31),0)</f>
        <v>67873</v>
      </c>
      <c r="K32" s="43"/>
      <c r="L32" s="39">
        <f>ROUNDDOWN(SUMIF(P28:P31,O32,L28:L31),0)</f>
        <v>73035</v>
      </c>
      <c r="M32" s="43"/>
      <c r="O32" s="5" t="s">
        <v>139</v>
      </c>
    </row>
  </sheetData>
  <mergeCells count="10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17" type="noConversion"/>
  <conditionalFormatting sqref="C5:M32">
    <cfRule type="expression" dxfId="0" priority="1" stopIfTrue="1">
      <formula>AND(C5&lt;&gt;0,INT(C5)=C5)</formula>
    </cfRule>
  </conditionalFormatting>
  <hyperlinks>
    <hyperlink ref="Z1" r:id="rId1" tooltip="설계예산시스템(STmate w26.05)으로 작성 하였으며,_x000a_엑셀 인쇄품질 600 dpi에 최적화 되어 있습니다._x000a_경영정보(주) http://www.stma.co.kr_x000a_Tel) 070-4350-0040_x000a_Fax) 0505-300-3948"/>
    <hyperlink ref="N1" r:id="rId2" tooltip="설계예산시스템(STmate w26.05)으로 작성 하였으며,_x000a_엑셀 인쇄품질 600 dpi에 최적화 되어 있습니다._x000a_경영정보(주) http://www.stma.co.kr_x000a_Tel) 070-4350-0040_x000a_Fax) 0505-300-3948"/>
  </hyperlinks>
  <printOptions horizontalCentered="1"/>
  <pageMargins left="0.78740157480314965" right="0.78740157480314965" top="0.59055118110236215" bottom="0.59055118110236215" header="0" footer="0.39370078740157477"/>
  <pageSetup paperSize="9" scale="73" fitToWidth="0" fitToHeight="0" orientation="landscape" r:id="rId3"/>
  <headerFooter alignWithMargins="0">
    <oddFooter xml:space="preserve">&amp;C&amp;"바탕체,"&amp;9 - &amp;P -&amp;R&amp;"바탕체,"&amp;9 </oddFooter>
  </headerFooter>
  <legacyDrawing r:id="rId4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9"/>
  <sheetViews>
    <sheetView workbookViewId="0">
      <pane ySplit="3" topLeftCell="A4" activePane="bottomLeft" state="frozenSplit"/>
      <selection activeCell="N20" sqref="N20"/>
      <selection pane="bottomLeft" activeCell="N20" sqref="N20"/>
    </sheetView>
  </sheetViews>
  <sheetFormatPr defaultColWidth="9.125" defaultRowHeight="16.5"/>
  <cols>
    <col min="1" max="1" width="10" style="4" customWidth="1"/>
    <col min="2" max="3" width="24.25" style="4" customWidth="1"/>
    <col min="4" max="4" width="5.5" style="4" customWidth="1"/>
    <col min="5" max="5" width="13.75" style="4" customWidth="1"/>
    <col min="6" max="6" width="10" style="4" customWidth="1"/>
    <col min="7" max="7" width="9.125" style="14" hidden="1" customWidth="1"/>
    <col min="8" max="8" width="9.125" style="16" customWidth="1"/>
    <col min="9" max="16384" width="9.125" style="4"/>
  </cols>
  <sheetData>
    <row r="1" spans="1:8" ht="24.95" customHeight="1">
      <c r="A1" s="228" t="s">
        <v>30</v>
      </c>
      <c r="B1" s="229"/>
      <c r="C1" s="229"/>
      <c r="D1" s="229"/>
      <c r="E1" s="229"/>
      <c r="F1" s="229"/>
      <c r="G1" s="3" t="s">
        <v>23</v>
      </c>
      <c r="H1" s="17" t="s">
        <v>23</v>
      </c>
    </row>
    <row r="2" spans="1:8" ht="17.45" customHeight="1">
      <c r="A2" s="1" t="s">
        <v>440</v>
      </c>
      <c r="G2" s="18" t="str">
        <f ca="1">MID(CELL("filename",$A$1),FIND("]",CELL("filename",$A$1))+1,LEN(CELL("filename",$A$1)))</f>
        <v>재료비목록표</v>
      </c>
    </row>
    <row r="3" spans="1:8" ht="17.45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31</v>
      </c>
      <c r="F3" s="12" t="s">
        <v>9</v>
      </c>
      <c r="H3" s="2" t="str">
        <f>HYPERLINK("#'〓 목 차 〓'!B2","목차 →")</f>
        <v>목차 →</v>
      </c>
    </row>
    <row r="4" spans="1:8" ht="17.45" customHeight="1">
      <c r="A4" s="7" t="s">
        <v>32</v>
      </c>
      <c r="B4" s="8" t="s">
        <v>424</v>
      </c>
      <c r="C4" s="8" t="s">
        <v>425</v>
      </c>
      <c r="D4" s="7" t="s">
        <v>39</v>
      </c>
      <c r="E4" s="19">
        <v>16000</v>
      </c>
      <c r="F4" s="20" t="s">
        <v>32</v>
      </c>
      <c r="G4" s="15" t="s">
        <v>426</v>
      </c>
    </row>
    <row r="5" spans="1:8" ht="17.45" customHeight="1">
      <c r="A5" s="7" t="s">
        <v>37</v>
      </c>
      <c r="B5" s="8" t="s">
        <v>427</v>
      </c>
      <c r="C5" s="8" t="s">
        <v>428</v>
      </c>
      <c r="D5" s="7" t="s">
        <v>429</v>
      </c>
      <c r="E5" s="19">
        <v>15000</v>
      </c>
      <c r="F5" s="20" t="s">
        <v>37</v>
      </c>
      <c r="G5" s="15" t="s">
        <v>430</v>
      </c>
    </row>
    <row r="6" spans="1:8" ht="17.45" customHeight="1">
      <c r="A6" s="7" t="s">
        <v>38</v>
      </c>
      <c r="B6" s="8" t="s">
        <v>33</v>
      </c>
      <c r="C6" s="8" t="s">
        <v>34</v>
      </c>
      <c r="D6" s="7" t="s">
        <v>35</v>
      </c>
      <c r="E6" s="19">
        <v>1376</v>
      </c>
      <c r="F6" s="20" t="s">
        <v>38</v>
      </c>
      <c r="G6" s="15" t="s">
        <v>36</v>
      </c>
    </row>
    <row r="7" spans="1:8" ht="17.45" customHeight="1">
      <c r="A7" s="7" t="s">
        <v>40</v>
      </c>
      <c r="B7" s="8" t="s">
        <v>576</v>
      </c>
      <c r="C7" s="8" t="s">
        <v>577</v>
      </c>
      <c r="D7" s="7" t="s">
        <v>39</v>
      </c>
      <c r="E7" s="19">
        <v>4600000</v>
      </c>
      <c r="F7" s="20" t="s">
        <v>40</v>
      </c>
      <c r="G7" s="15" t="s">
        <v>578</v>
      </c>
    </row>
    <row r="8" spans="1:8" ht="17.45" customHeight="1">
      <c r="A8" s="7" t="s">
        <v>41</v>
      </c>
      <c r="B8" s="8" t="s">
        <v>579</v>
      </c>
      <c r="C8" s="8" t="s">
        <v>580</v>
      </c>
      <c r="D8" s="7" t="s">
        <v>39</v>
      </c>
      <c r="E8" s="19">
        <v>3200000</v>
      </c>
      <c r="F8" s="20" t="s">
        <v>41</v>
      </c>
      <c r="G8" s="15" t="s">
        <v>581</v>
      </c>
    </row>
    <row r="9" spans="1:8" ht="17.45" customHeight="1">
      <c r="A9" s="7" t="s">
        <v>42</v>
      </c>
      <c r="B9" s="8" t="s">
        <v>432</v>
      </c>
      <c r="C9" s="8" t="s">
        <v>433</v>
      </c>
      <c r="D9" s="7" t="s">
        <v>431</v>
      </c>
      <c r="E9" s="19">
        <v>18000</v>
      </c>
      <c r="F9" s="20" t="s">
        <v>42</v>
      </c>
      <c r="G9" s="15" t="s">
        <v>434</v>
      </c>
    </row>
  </sheetData>
  <mergeCells count="1">
    <mergeCell ref="A1:F1"/>
  </mergeCells>
  <phoneticPr fontId="17" type="noConversion"/>
  <hyperlinks>
    <hyperlink ref="H1" r:id="rId1" tooltip="설계예산시스템(STmate w26.05)으로 작성 하였으며,_x000a_엑셀 인쇄품질 600 dpi에 최적화 되어 있습니다._x000a_경영정보(주) http://www.stma.co.kr_x000a_Tel) 070-4350-0040_x000a_Fax) 0505-300-3948"/>
    <hyperlink ref="G1" r:id="rId2" tooltip="설계예산시스템(STmate w26.05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78740157480314965" header="0" footer="0.59055118110236227"/>
  <pageSetup paperSize="9" scale="94" fitToWidth="0" fitToHeight="0" orientation="portrait" r:id="rId3"/>
  <headerFooter alignWithMargins="0">
    <oddFooter xml:space="preserve">&amp;C&amp;"바탕체,"&amp;9 - &amp;P -&amp;R&amp;"바탕체,"&amp;9 </oddFooter>
  </headerFooter>
  <legacyDrawing r:id="rId4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0"/>
  <sheetViews>
    <sheetView workbookViewId="0">
      <pane ySplit="3" topLeftCell="A4" activePane="bottomLeft" state="frozenSplit"/>
      <selection activeCell="N20" sqref="N20"/>
      <selection pane="bottomLeft" activeCell="N20" sqref="N20"/>
    </sheetView>
  </sheetViews>
  <sheetFormatPr defaultColWidth="9.125" defaultRowHeight="16.5"/>
  <cols>
    <col min="1" max="1" width="10" style="4" customWidth="1"/>
    <col min="2" max="3" width="24.25" style="4" customWidth="1"/>
    <col min="4" max="4" width="5.5" style="4" customWidth="1"/>
    <col min="5" max="5" width="13.75" style="4" customWidth="1"/>
    <col min="6" max="6" width="10" style="4" customWidth="1"/>
    <col min="7" max="7" width="9.125" style="14" hidden="1" customWidth="1"/>
    <col min="8" max="8" width="9.125" style="16" customWidth="1"/>
    <col min="9" max="16384" width="9.125" style="4"/>
  </cols>
  <sheetData>
    <row r="1" spans="1:8" ht="24.95" customHeight="1">
      <c r="A1" s="228" t="s">
        <v>45</v>
      </c>
      <c r="B1" s="229"/>
      <c r="C1" s="229"/>
      <c r="D1" s="229"/>
      <c r="E1" s="229"/>
      <c r="F1" s="229"/>
      <c r="G1" s="3" t="s">
        <v>23</v>
      </c>
      <c r="H1" s="17" t="s">
        <v>23</v>
      </c>
    </row>
    <row r="2" spans="1:8" ht="17.45" customHeight="1">
      <c r="A2" s="1" t="s">
        <v>440</v>
      </c>
      <c r="G2" s="18" t="str">
        <f ca="1">MID(CELL("filename",$A$1),FIND("]",CELL("filename",$A$1))+1,LEN(CELL("filename",$A$1)))</f>
        <v>노무비목록표</v>
      </c>
    </row>
    <row r="3" spans="1:8" ht="17.45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31</v>
      </c>
      <c r="F3" s="12" t="s">
        <v>9</v>
      </c>
      <c r="H3" s="2" t="str">
        <f>HYPERLINK("#'〓 목 차 〓'!B2","목차 →")</f>
        <v>목차 →</v>
      </c>
    </row>
    <row r="4" spans="1:8" ht="17.45" customHeight="1">
      <c r="A4" s="7" t="s">
        <v>32</v>
      </c>
      <c r="B4" s="8" t="s">
        <v>46</v>
      </c>
      <c r="C4" s="8"/>
      <c r="D4" s="7" t="s">
        <v>47</v>
      </c>
      <c r="E4" s="19">
        <v>197878</v>
      </c>
      <c r="F4" s="20" t="s">
        <v>32</v>
      </c>
      <c r="G4" s="15" t="s">
        <v>48</v>
      </c>
    </row>
    <row r="5" spans="1:8" ht="17.45" customHeight="1">
      <c r="A5" s="7" t="s">
        <v>37</v>
      </c>
      <c r="B5" s="8" t="s">
        <v>49</v>
      </c>
      <c r="C5" s="8"/>
      <c r="D5" s="7" t="s">
        <v>47</v>
      </c>
      <c r="E5" s="19">
        <v>260040</v>
      </c>
      <c r="F5" s="20" t="s">
        <v>37</v>
      </c>
      <c r="G5" s="15" t="s">
        <v>50</v>
      </c>
    </row>
    <row r="6" spans="1:8" ht="17.45" customHeight="1">
      <c r="A6" s="7" t="s">
        <v>38</v>
      </c>
      <c r="B6" s="8" t="s">
        <v>582</v>
      </c>
      <c r="C6" s="8"/>
      <c r="D6" s="7" t="s">
        <v>47</v>
      </c>
      <c r="E6" s="19">
        <v>324229</v>
      </c>
      <c r="F6" s="20" t="s">
        <v>38</v>
      </c>
      <c r="G6" s="15" t="s">
        <v>583</v>
      </c>
    </row>
    <row r="7" spans="1:8" ht="17.45" customHeight="1">
      <c r="A7" s="7" t="s">
        <v>40</v>
      </c>
      <c r="B7" s="8" t="s">
        <v>435</v>
      </c>
      <c r="C7" s="8"/>
      <c r="D7" s="7" t="s">
        <v>47</v>
      </c>
      <c r="E7" s="19">
        <v>301967</v>
      </c>
      <c r="F7" s="20" t="s">
        <v>40</v>
      </c>
      <c r="G7" s="15" t="s">
        <v>436</v>
      </c>
    </row>
    <row r="8" spans="1:8" ht="17.45" customHeight="1">
      <c r="A8" s="7" t="s">
        <v>41</v>
      </c>
      <c r="B8" s="8" t="s">
        <v>51</v>
      </c>
      <c r="C8" s="8"/>
      <c r="D8" s="7" t="s">
        <v>47</v>
      </c>
      <c r="E8" s="19">
        <v>325791</v>
      </c>
      <c r="F8" s="20" t="s">
        <v>41</v>
      </c>
      <c r="G8" s="15" t="s">
        <v>52</v>
      </c>
    </row>
    <row r="9" spans="1:8" ht="17.45" customHeight="1">
      <c r="A9" s="7" t="s">
        <v>42</v>
      </c>
      <c r="B9" s="8" t="s">
        <v>53</v>
      </c>
      <c r="C9" s="8"/>
      <c r="D9" s="7" t="s">
        <v>47</v>
      </c>
      <c r="E9" s="19">
        <v>274776</v>
      </c>
      <c r="F9" s="20" t="s">
        <v>42</v>
      </c>
      <c r="G9" s="15" t="s">
        <v>54</v>
      </c>
    </row>
    <row r="10" spans="1:8" ht="17.45" customHeight="1">
      <c r="A10" s="7" t="s">
        <v>43</v>
      </c>
      <c r="B10" s="8" t="s">
        <v>584</v>
      </c>
      <c r="C10" s="8" t="s">
        <v>585</v>
      </c>
      <c r="D10" s="7" t="s">
        <v>47</v>
      </c>
      <c r="E10" s="19">
        <v>199851</v>
      </c>
      <c r="F10" s="20" t="s">
        <v>43</v>
      </c>
      <c r="G10" s="15" t="s">
        <v>586</v>
      </c>
    </row>
  </sheetData>
  <mergeCells count="1">
    <mergeCell ref="A1:F1"/>
  </mergeCells>
  <phoneticPr fontId="17" type="noConversion"/>
  <hyperlinks>
    <hyperlink ref="H1" r:id="rId1" tooltip="설계예산시스템(STmate w26.05)으로 작성 하였으며,_x000a_엑셀 인쇄품질 600 dpi에 최적화 되어 있습니다._x000a_경영정보(주) http://www.stma.co.kr_x000a_Tel) 070-4350-0040_x000a_Fax) 0505-300-3948"/>
    <hyperlink ref="G1" r:id="rId2" tooltip="설계예산시스템(STmate w26.05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78740157480314965" header="0" footer="0.59055118110236227"/>
  <pageSetup paperSize="9" scale="94" fitToWidth="0" fitToHeight="0" orientation="portrait" r:id="rId3"/>
  <headerFooter alignWithMargins="0">
    <oddFooter xml:space="preserve">&amp;C&amp;"바탕체,"&amp;9 - &amp;P -&amp;R&amp;"바탕체,"&amp;9 </oddFooter>
  </headerFooter>
  <legacyDrawing r:id="rId4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7"/>
  <sheetViews>
    <sheetView workbookViewId="0">
      <pane ySplit="3" topLeftCell="A4" activePane="bottomLeft" state="frozenSplit"/>
      <selection activeCell="N20" sqref="N20"/>
      <selection pane="bottomLeft" activeCell="N20" sqref="N20"/>
    </sheetView>
  </sheetViews>
  <sheetFormatPr defaultColWidth="9.125" defaultRowHeight="16.5"/>
  <cols>
    <col min="1" max="1" width="10" style="4" customWidth="1"/>
    <col min="2" max="3" width="24.25" style="4" customWidth="1"/>
    <col min="4" max="4" width="5.5" style="4" customWidth="1"/>
    <col min="5" max="5" width="13.75" style="4" customWidth="1"/>
    <col min="6" max="6" width="10" style="4" customWidth="1"/>
    <col min="7" max="7" width="9.125" style="14" hidden="1" customWidth="1"/>
    <col min="8" max="8" width="9.125" style="16" customWidth="1"/>
    <col min="9" max="16384" width="9.125" style="4"/>
  </cols>
  <sheetData>
    <row r="1" spans="1:8" ht="24.95" customHeight="1">
      <c r="A1" s="228" t="s">
        <v>55</v>
      </c>
      <c r="B1" s="229"/>
      <c r="C1" s="229"/>
      <c r="D1" s="229"/>
      <c r="E1" s="229"/>
      <c r="F1" s="229"/>
      <c r="G1" s="3" t="s">
        <v>23</v>
      </c>
      <c r="H1" s="17" t="s">
        <v>23</v>
      </c>
    </row>
    <row r="2" spans="1:8" ht="17.45" customHeight="1">
      <c r="A2" s="1" t="s">
        <v>440</v>
      </c>
      <c r="G2" s="18" t="str">
        <f ca="1">MID(CELL("filename",$A$1),FIND("]",CELL("filename",$A$1))+1,LEN(CELL("filename",$A$1)))</f>
        <v>경비목록표</v>
      </c>
    </row>
    <row r="3" spans="1:8" ht="17.45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31</v>
      </c>
      <c r="F3" s="12" t="s">
        <v>9</v>
      </c>
      <c r="H3" s="2" t="str">
        <f>HYPERLINK("#'〓 목 차 〓'!B2","목차 →")</f>
        <v>목차 →</v>
      </c>
    </row>
    <row r="4" spans="1:8" ht="17.45" customHeight="1">
      <c r="A4" s="7" t="s">
        <v>32</v>
      </c>
      <c r="B4" s="8" t="s">
        <v>416</v>
      </c>
      <c r="C4" s="8" t="s">
        <v>417</v>
      </c>
      <c r="D4" s="7" t="s">
        <v>56</v>
      </c>
      <c r="E4" s="19">
        <v>117766</v>
      </c>
      <c r="F4" s="20" t="s">
        <v>32</v>
      </c>
      <c r="G4" s="15" t="s">
        <v>437</v>
      </c>
    </row>
    <row r="5" spans="1:8" ht="17.45" customHeight="1">
      <c r="A5" s="7" t="s">
        <v>37</v>
      </c>
      <c r="B5" s="8" t="s">
        <v>29</v>
      </c>
      <c r="C5" s="8" t="s">
        <v>418</v>
      </c>
      <c r="D5" s="7" t="s">
        <v>56</v>
      </c>
      <c r="E5" s="19">
        <v>47263</v>
      </c>
      <c r="F5" s="20" t="s">
        <v>37</v>
      </c>
      <c r="G5" s="15" t="s">
        <v>438</v>
      </c>
    </row>
    <row r="6" spans="1:8" ht="17.45" customHeight="1">
      <c r="A6" s="7" t="s">
        <v>38</v>
      </c>
      <c r="B6" s="8" t="s">
        <v>567</v>
      </c>
      <c r="C6" s="8" t="s">
        <v>568</v>
      </c>
      <c r="D6" s="7" t="s">
        <v>56</v>
      </c>
      <c r="E6" s="19">
        <v>91593</v>
      </c>
      <c r="F6" s="20" t="s">
        <v>38</v>
      </c>
      <c r="G6" s="15" t="s">
        <v>587</v>
      </c>
    </row>
    <row r="7" spans="1:8" ht="17.45" customHeight="1">
      <c r="A7" s="7" t="s">
        <v>40</v>
      </c>
      <c r="B7" s="8" t="s">
        <v>569</v>
      </c>
      <c r="C7" s="8" t="s">
        <v>613</v>
      </c>
      <c r="D7" s="7" t="s">
        <v>56</v>
      </c>
      <c r="E7" s="19">
        <v>302677</v>
      </c>
      <c r="F7" s="20" t="s">
        <v>40</v>
      </c>
      <c r="G7" s="15" t="s">
        <v>617</v>
      </c>
    </row>
  </sheetData>
  <mergeCells count="1">
    <mergeCell ref="A1:F1"/>
  </mergeCells>
  <phoneticPr fontId="17" type="noConversion"/>
  <hyperlinks>
    <hyperlink ref="H1" r:id="rId1" tooltip="설계예산시스템(STmate w26.05)으로 작성 하였으며,_x000a_엑셀 인쇄품질 600 dpi에 최적화 되어 있습니다._x000a_경영정보(주) http://www.stma.co.kr_x000a_Tel) 070-4350-0040_x000a_Fax) 0505-300-3948"/>
    <hyperlink ref="G1" r:id="rId2" tooltip="설계예산시스템(STmate w26.05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78740157480314965" header="0" footer="0.59055118110236227"/>
  <pageSetup paperSize="9" scale="94" fitToWidth="0" fitToHeight="0" orientation="portrait" r:id="rId3"/>
  <headerFooter alignWithMargins="0">
    <oddFooter xml:space="preserve">&amp;C&amp;"바탕체,"&amp;9 - &amp;P -&amp;R&amp;"바탕체,"&amp;9 </oddFooter>
  </headerFooter>
  <legacyDrawing r:id="rId4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"/>
  <sheetViews>
    <sheetView workbookViewId="0">
      <pane ySplit="3" topLeftCell="A4" activePane="bottomLeft" state="frozenSplit"/>
      <selection activeCell="N20" sqref="N20"/>
      <selection pane="bottomLeft" activeCell="N20" sqref="N20"/>
    </sheetView>
  </sheetViews>
  <sheetFormatPr defaultColWidth="9.125" defaultRowHeight="16.5"/>
  <cols>
    <col min="1" max="1" width="10" style="4" customWidth="1"/>
    <col min="2" max="3" width="24.25" style="4" customWidth="1"/>
    <col min="4" max="4" width="5.5" style="4" customWidth="1"/>
    <col min="5" max="9" width="10" style="4" customWidth="1"/>
    <col min="10" max="10" width="9.125" style="14" hidden="1" customWidth="1"/>
    <col min="11" max="11" width="9.125" style="16" customWidth="1"/>
    <col min="12" max="16384" width="9.125" style="4"/>
  </cols>
  <sheetData>
    <row r="1" spans="1:11" ht="24.95" customHeight="1">
      <c r="A1" s="228" t="s">
        <v>57</v>
      </c>
      <c r="B1" s="229"/>
      <c r="C1" s="229"/>
      <c r="D1" s="229"/>
      <c r="E1" s="229"/>
      <c r="F1" s="229"/>
      <c r="G1" s="229"/>
      <c r="H1" s="229"/>
      <c r="I1" s="229"/>
      <c r="J1" s="3" t="s">
        <v>23</v>
      </c>
      <c r="K1" s="17" t="s">
        <v>23</v>
      </c>
    </row>
    <row r="2" spans="1:11" ht="23.1" customHeight="1">
      <c r="A2" s="1" t="s">
        <v>440</v>
      </c>
      <c r="J2" s="18" t="str">
        <f ca="1">MID(CELL("filename",$A$1),FIND("]",CELL("filename",$A$1))+1,LEN(CELL("filename",$A$1)))</f>
        <v>일식견적목록표</v>
      </c>
    </row>
    <row r="3" spans="1:11" ht="23.1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12" t="s">
        <v>9</v>
      </c>
      <c r="K3" s="2" t="str">
        <f>HYPERLINK("#'〓 목 차 〓'!B2","목차 →")</f>
        <v>목차 →</v>
      </c>
    </row>
    <row r="4" spans="1:11" ht="23.1" customHeight="1">
      <c r="A4" s="7" t="s">
        <v>32</v>
      </c>
      <c r="B4" s="8" t="s">
        <v>59</v>
      </c>
      <c r="C4" s="8" t="s">
        <v>60</v>
      </c>
      <c r="D4" s="7" t="s">
        <v>58</v>
      </c>
      <c r="E4" s="9">
        <f>F4+G4+H4</f>
        <v>180000</v>
      </c>
      <c r="F4" s="10">
        <v>180000</v>
      </c>
      <c r="G4" s="11">
        <v>0</v>
      </c>
      <c r="H4" s="9">
        <v>0</v>
      </c>
      <c r="I4" s="13" t="s">
        <v>32</v>
      </c>
      <c r="J4" s="15" t="s">
        <v>61</v>
      </c>
    </row>
    <row r="5" spans="1:11" ht="23.1" customHeight="1">
      <c r="A5" s="7" t="s">
        <v>37</v>
      </c>
      <c r="B5" s="8" t="s">
        <v>59</v>
      </c>
      <c r="C5" s="8" t="s">
        <v>62</v>
      </c>
      <c r="D5" s="7" t="s">
        <v>58</v>
      </c>
      <c r="E5" s="9">
        <f>F5+G5+H5</f>
        <v>100000</v>
      </c>
      <c r="F5" s="10">
        <v>100000</v>
      </c>
      <c r="G5" s="11">
        <v>0</v>
      </c>
      <c r="H5" s="9">
        <v>0</v>
      </c>
      <c r="I5" s="13" t="s">
        <v>37</v>
      </c>
      <c r="J5" s="15" t="s">
        <v>63</v>
      </c>
    </row>
  </sheetData>
  <mergeCells count="1">
    <mergeCell ref="A1:I1"/>
  </mergeCells>
  <phoneticPr fontId="17" type="noConversion"/>
  <hyperlinks>
    <hyperlink ref="K1" r:id="rId1" tooltip="설계예산시스템(STmate w26.05)으로 작성 하였으며,_x000a_엑셀 인쇄품질 600 dpi에 최적화 되어 있습니다._x000a_경영정보(주) http://www.stma.co.kr_x000a_Tel) 070-4350-0040_x000a_Fax) 0505-300-3948"/>
    <hyperlink ref="J1" r:id="rId2" tooltip="설계예산시스템(STmate w26.05)으로 작성 하였으며,_x000a_엑셀 인쇄품질 600 dpi에 최적화 되어 있습니다._x000a_경영정보(주) http://www.stma.co.kr_x000a_Tel) 070-4350-0040_x000a_Fax) 0505-300-3948"/>
  </hyperlinks>
  <printOptions horizontalCentered="1"/>
  <pageMargins left="0.59055118110236215" right="0.59055118110236215" top="0.78740157480314965" bottom="0.82677165354330706" header="0" footer="0.62992125984251968"/>
  <pageSetup paperSize="9" scale="72" fitToWidth="0" fitToHeight="0" orientation="portrait" r:id="rId3"/>
  <headerFooter alignWithMargins="0">
    <oddFooter xml:space="preserve">&amp;C&amp;"바탕체,"&amp;9 - &amp;P -&amp;R&amp;"바탕체,"&amp;9 </oddFooter>
  </headerFooter>
  <legacyDrawing r:id="rId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B2:X80"/>
  <sheetViews>
    <sheetView workbookViewId="0"/>
  </sheetViews>
  <sheetFormatPr defaultColWidth="9.125" defaultRowHeight="16.5"/>
  <cols>
    <col min="1" max="1" width="9.125" style="86" customWidth="1"/>
    <col min="2" max="2" width="16.75" style="86" customWidth="1"/>
    <col min="3" max="3" width="15.25" style="86" customWidth="1"/>
    <col min="4" max="24" width="2.5" style="86" customWidth="1"/>
    <col min="25" max="16384" width="9.125" style="86"/>
  </cols>
  <sheetData>
    <row r="2" spans="2:24" ht="19.5">
      <c r="B2" s="246" t="s">
        <v>186</v>
      </c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</row>
    <row r="4" spans="2:24" hidden="1">
      <c r="B4" s="87" t="s">
        <v>187</v>
      </c>
      <c r="C4" s="90" t="b">
        <f ca="1">ISERROR(SUM(C6:X15,C18:X23))</f>
        <v>1</v>
      </c>
      <c r="D4" s="93">
        <f>ROW(C24)</f>
        <v>24</v>
      </c>
    </row>
    <row r="5" spans="2:24" hidden="1">
      <c r="B5" s="88" t="s">
        <v>188</v>
      </c>
      <c r="C5" s="88" t="s">
        <v>189</v>
      </c>
      <c r="D5" s="88" t="s">
        <v>190</v>
      </c>
      <c r="E5" s="88" t="s">
        <v>191</v>
      </c>
      <c r="F5" s="88" t="s">
        <v>192</v>
      </c>
      <c r="G5" s="88" t="s">
        <v>193</v>
      </c>
      <c r="H5" s="88" t="s">
        <v>130</v>
      </c>
      <c r="I5" s="88" t="s">
        <v>194</v>
      </c>
      <c r="J5" s="88" t="s">
        <v>195</v>
      </c>
      <c r="K5" s="88" t="s">
        <v>196</v>
      </c>
      <c r="L5" s="88" t="s">
        <v>197</v>
      </c>
      <c r="M5" s="88" t="s">
        <v>198</v>
      </c>
      <c r="N5" s="88" t="s">
        <v>199</v>
      </c>
      <c r="O5" s="88" t="s">
        <v>200</v>
      </c>
      <c r="P5" s="88" t="s">
        <v>201</v>
      </c>
      <c r="Q5" s="88" t="s">
        <v>202</v>
      </c>
      <c r="R5" s="88" t="s">
        <v>203</v>
      </c>
      <c r="S5" s="88" t="s">
        <v>204</v>
      </c>
      <c r="T5" s="88" t="s">
        <v>205</v>
      </c>
      <c r="U5" s="88" t="s">
        <v>206</v>
      </c>
      <c r="V5" s="88" t="s">
        <v>207</v>
      </c>
      <c r="W5" s="88" t="s">
        <v>208</v>
      </c>
      <c r="X5" s="88" t="s">
        <v>209</v>
      </c>
    </row>
    <row r="6" spans="2:24" hidden="1">
      <c r="B6" s="89" t="s">
        <v>210</v>
      </c>
      <c r="C6" s="91" t="e">
        <f ca="1">IF(D6="","재료비목록표",MID(D6,FIND("]",D6)+1,LEN(D6)))</f>
        <v>#REF!</v>
      </c>
      <c r="D6" s="91" t="e">
        <f ca="1">CELL("filename",#REF!)</f>
        <v>#REF!</v>
      </c>
      <c r="E6" s="94"/>
      <c r="F6" s="95" t="e">
        <f ca="1">HYPERLINK("#"&amp;C6&amp;"!"&amp;ADDRESS(3,COLUMN(#REF!),1),COLUMN(#REF!))</f>
        <v>#REF!</v>
      </c>
      <c r="G6" s="95" t="e">
        <f ca="1">HYPERLINK("#"&amp;C6&amp;"!"&amp;ADDRESS(3,COLUMN(#REF!),1),COLUMN(#REF!))</f>
        <v>#REF!</v>
      </c>
      <c r="H6" s="94"/>
      <c r="I6" s="95" t="e">
        <f ca="1">HYPERLINK("#"&amp;C6&amp;"!"&amp;ADDRESS(3,COLUMN(#REF!),1),COLUMN(#REF!))</f>
        <v>#REF!</v>
      </c>
      <c r="J6" s="95" t="e">
        <f ca="1">HYPERLINK("#"&amp;C6&amp;"!A"&amp;ROW(#REF!),ROW(#REF!))</f>
        <v>#REF!</v>
      </c>
      <c r="K6" s="95" t="e">
        <f ca="1">HYPERLINK("#"&amp;C6&amp;"!A"&amp;ROW(#REF!),ROW(#REF!))</f>
        <v>#REF!</v>
      </c>
      <c r="L6" s="95" t="e">
        <f ca="1">HYPERLINK("#"&amp;C6&amp;"!"&amp;ADDRESS(3,COLUMN(#REF!),1),COLUMN(#REF!))</f>
        <v>#REF!</v>
      </c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5" t="e">
        <f ca="1">HYPERLINK("#"&amp;C6&amp;"!"&amp;ADDRESS(3,COLUMN(#REF!),1),COLUMN(#REF!))</f>
        <v>#REF!</v>
      </c>
    </row>
    <row r="7" spans="2:24" hidden="1">
      <c r="B7" s="89" t="s">
        <v>211</v>
      </c>
      <c r="C7" s="91" t="e">
        <f ca="1">IF(D7="","노무비목록표",MID(D7,FIND("]",D7)+1,LEN(D7)))</f>
        <v>#REF!</v>
      </c>
      <c r="D7" s="91" t="e">
        <f ca="1">CELL("filename",#REF!)</f>
        <v>#REF!</v>
      </c>
      <c r="E7" s="94"/>
      <c r="F7" s="95" t="e">
        <f ca="1">HYPERLINK("#"&amp;C7&amp;"!"&amp;ADDRESS(3,COLUMN(#REF!),1),COLUMN(#REF!))</f>
        <v>#REF!</v>
      </c>
      <c r="G7" s="95" t="e">
        <f ca="1">HYPERLINK("#"&amp;C7&amp;"!"&amp;ADDRESS(3,COLUMN(#REF!),1),COLUMN(#REF!))</f>
        <v>#REF!</v>
      </c>
      <c r="H7" s="94"/>
      <c r="I7" s="95" t="e">
        <f ca="1">HYPERLINK("#"&amp;C7&amp;"!"&amp;ADDRESS(3,COLUMN(#REF!),1),COLUMN(#REF!))</f>
        <v>#REF!</v>
      </c>
      <c r="J7" s="95" t="e">
        <f ca="1">HYPERLINK("#"&amp;C7&amp;"!A"&amp;ROW(#REF!),ROW(#REF!))</f>
        <v>#REF!</v>
      </c>
      <c r="K7" s="95" t="e">
        <f ca="1">HYPERLINK("#"&amp;C7&amp;"!A"&amp;ROW(#REF!),ROW(#REF!))</f>
        <v>#REF!</v>
      </c>
      <c r="L7" s="95" t="e">
        <f ca="1">HYPERLINK("#"&amp;C7&amp;"!"&amp;ADDRESS(3,COLUMN(#REF!),1),COLUMN(#REF!))</f>
        <v>#REF!</v>
      </c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5" t="e">
        <f ca="1">HYPERLINK("#"&amp;C7&amp;"!"&amp;ADDRESS(3,COLUMN(#REF!),1),COLUMN(#REF!))</f>
        <v>#REF!</v>
      </c>
    </row>
    <row r="8" spans="2:24" hidden="1">
      <c r="B8" s="89" t="s">
        <v>212</v>
      </c>
      <c r="C8" s="91" t="e">
        <f ca="1">IF(D8="","경비목록표",MID(D8,FIND("]",D8)+1,LEN(D8)))</f>
        <v>#REF!</v>
      </c>
      <c r="D8" s="91" t="e">
        <f ca="1">CELL("filename",#REF!)</f>
        <v>#REF!</v>
      </c>
      <c r="E8" s="94"/>
      <c r="F8" s="95" t="e">
        <f ca="1">HYPERLINK("#"&amp;C8&amp;"!"&amp;ADDRESS(3,COLUMN(#REF!),1),COLUMN(#REF!))</f>
        <v>#REF!</v>
      </c>
      <c r="G8" s="95" t="e">
        <f ca="1">HYPERLINK("#"&amp;C8&amp;"!"&amp;ADDRESS(3,COLUMN(#REF!),1),COLUMN(#REF!))</f>
        <v>#REF!</v>
      </c>
      <c r="H8" s="94"/>
      <c r="I8" s="95" t="e">
        <f ca="1">HYPERLINK("#"&amp;C8&amp;"!"&amp;ADDRESS(3,COLUMN(#REF!),1),COLUMN(#REF!))</f>
        <v>#REF!</v>
      </c>
      <c r="J8" s="95" t="e">
        <f ca="1">HYPERLINK("#"&amp;C8&amp;"!A"&amp;ROW(#REF!),ROW(#REF!))</f>
        <v>#REF!</v>
      </c>
      <c r="K8" s="95" t="e">
        <f ca="1">HYPERLINK("#"&amp;C8&amp;"!A"&amp;ROW(#REF!),ROW(#REF!))</f>
        <v>#REF!</v>
      </c>
      <c r="L8" s="95" t="e">
        <f ca="1">HYPERLINK("#"&amp;C8&amp;"!"&amp;ADDRESS(3,COLUMN(#REF!),1),COLUMN(#REF!))</f>
        <v>#REF!</v>
      </c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5" t="e">
        <f ca="1">HYPERLINK("#"&amp;C8&amp;"!"&amp;ADDRESS(3,COLUMN(#REF!),1),COLUMN(#REF!))</f>
        <v>#REF!</v>
      </c>
    </row>
    <row r="9" spans="2:24" hidden="1">
      <c r="B9" s="89" t="s">
        <v>213</v>
      </c>
      <c r="C9" s="91" t="e">
        <f ca="1">IF(D9="","일식견적목록표",MID(D9,FIND("]",D9)+1,LEN(D9)))</f>
        <v>#REF!</v>
      </c>
      <c r="D9" s="91" t="e">
        <f ca="1">CELL("filename",#REF!)</f>
        <v>#REF!</v>
      </c>
      <c r="E9" s="94"/>
      <c r="F9" s="95" t="e">
        <f ca="1">HYPERLINK("#"&amp;C9&amp;"!"&amp;ADDRESS(3,COLUMN(#REF!),1),COLUMN(#REF!))</f>
        <v>#REF!</v>
      </c>
      <c r="G9" s="95" t="e">
        <f ca="1">HYPERLINK("#"&amp;C9&amp;"!"&amp;ADDRESS(3,COLUMN(#REF!),1),COLUMN(#REF!))</f>
        <v>#REF!</v>
      </c>
      <c r="H9" s="94"/>
      <c r="I9" s="95" t="e">
        <f ca="1">HYPERLINK("#"&amp;C9&amp;"!"&amp;ADDRESS(3,COLUMN(#REF!),1),COLUMN(#REF!))</f>
        <v>#REF!</v>
      </c>
      <c r="J9" s="95" t="e">
        <f ca="1">HYPERLINK("#"&amp;C9&amp;"!A"&amp;ROW(#REF!),ROW(#REF!))</f>
        <v>#REF!</v>
      </c>
      <c r="K9" s="95" t="e">
        <f ca="1">HYPERLINK("#"&amp;C9&amp;"!A"&amp;ROW(#REF!),ROW(#REF!))</f>
        <v>#REF!</v>
      </c>
      <c r="L9" s="95" t="e">
        <f ca="1">HYPERLINK("#"&amp;C9&amp;"!"&amp;ADDRESS(3,COLUMN(#REF!),1),COLUMN(#REF!))</f>
        <v>#REF!</v>
      </c>
      <c r="M9" s="94"/>
      <c r="N9" s="95" t="e">
        <f ca="1">HYPERLINK("#"&amp;C9&amp;"!"&amp;ADDRESS(3,COLUMN(#REF!),1),COLUMN(#REF!))</f>
        <v>#REF!</v>
      </c>
      <c r="O9" s="94"/>
      <c r="P9" s="95" t="e">
        <f ca="1">HYPERLINK("#"&amp;C9&amp;"!"&amp;ADDRESS(3,COLUMN(#REF!),1),COLUMN(#REF!))</f>
        <v>#REF!</v>
      </c>
      <c r="Q9" s="94"/>
      <c r="R9" s="95" t="e">
        <f ca="1">HYPERLINK("#"&amp;C9&amp;"!"&amp;ADDRESS(3,COLUMN(#REF!),1),COLUMN(#REF!))</f>
        <v>#REF!</v>
      </c>
      <c r="S9" s="94"/>
      <c r="T9" s="94"/>
      <c r="U9" s="94"/>
      <c r="V9" s="94"/>
      <c r="W9" s="94"/>
      <c r="X9" s="95" t="e">
        <f ca="1">HYPERLINK("#"&amp;C9&amp;"!"&amp;ADDRESS(3,COLUMN(#REF!),1),COLUMN(#REF!))</f>
        <v>#REF!</v>
      </c>
    </row>
    <row r="10" spans="2:24" hidden="1">
      <c r="B10" s="89" t="s">
        <v>214</v>
      </c>
      <c r="C10" s="91" t="e">
        <f ca="1">IF(D10="","환율및기초자료",MID(D10,FIND("]",D10)+1,LEN(D10)))</f>
        <v>#REF!</v>
      </c>
      <c r="D10" s="91" t="e">
        <f ca="1">CELL("filename",#REF!)</f>
        <v>#REF!</v>
      </c>
      <c r="E10" s="95" t="e">
        <f ca="1">HYPERLINK("#"&amp;C10&amp;"!"&amp;ADDRESS(5,COLUMN(#REF!),1),COLUMN(#REF!))</f>
        <v>#REF!</v>
      </c>
      <c r="F10" s="95" t="e">
        <f ca="1">HYPERLINK("#"&amp;C10&amp;"!"&amp;ADDRESS(5,COLUMN(#REF!),1),COLUMN(#REF!))</f>
        <v>#REF!</v>
      </c>
      <c r="G10" s="95" t="e">
        <f ca="1">HYPERLINK("#"&amp;C10&amp;"!"&amp;ADDRESS(5,COLUMN(#REF!),1),COLUMN(#REF!))</f>
        <v>#REF!</v>
      </c>
      <c r="H10" s="94"/>
      <c r="I10" s="95" t="e">
        <f ca="1">HYPERLINK("#"&amp;C10&amp;"!"&amp;ADDRESS(5,COLUMN(#REF!),1),COLUMN(#REF!))</f>
        <v>#REF!</v>
      </c>
      <c r="J10" s="95" t="e">
        <f ca="1">HYPERLINK("#"&amp;C10&amp;"!A"&amp;ROW(#REF!),ROW(#REF!))</f>
        <v>#REF!</v>
      </c>
      <c r="K10" s="95" t="e">
        <f ca="1">HYPERLINK("#"&amp;C10&amp;"!A"&amp;ROW(#REF!),ROW(#REF!))</f>
        <v>#REF!</v>
      </c>
      <c r="L10" s="95" t="e">
        <f ca="1">HYPERLINK("#"&amp;C10&amp;"!"&amp;ADDRESS(5,COLUMN(#REF!),1),COLUMN(#REF!))</f>
        <v>#REF!</v>
      </c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5" t="e">
        <f ca="1">HYPERLINK("#"&amp;C10&amp;"!"&amp;ADDRESS(5,COLUMN(#REF!),1),COLUMN(#REF!))</f>
        <v>#REF!</v>
      </c>
    </row>
    <row r="11" spans="2:24" hidden="1">
      <c r="B11" s="89" t="s">
        <v>215</v>
      </c>
      <c r="C11" s="91" t="e">
        <f ca="1">IF(D11="","중기목록표",MID(D11,FIND("]",D11)+1,LEN(D11)))</f>
        <v>#REF!</v>
      </c>
      <c r="D11" s="91" t="e">
        <f ca="1">CELL("filename",#REF!)</f>
        <v>#REF!</v>
      </c>
      <c r="E11" s="94"/>
      <c r="F11" s="95" t="e">
        <f ca="1">HYPERLINK("#"&amp;C11&amp;"!"&amp;ADDRESS(3,COLUMN(#REF!),1),COLUMN(#REF!))</f>
        <v>#REF!</v>
      </c>
      <c r="G11" s="95" t="e">
        <f ca="1">HYPERLINK("#"&amp;C11&amp;"!"&amp;ADDRESS(3,COLUMN(#REF!),1),COLUMN(#REF!))</f>
        <v>#REF!</v>
      </c>
      <c r="H11" s="94"/>
      <c r="I11" s="95" t="e">
        <f ca="1">HYPERLINK("#"&amp;C11&amp;"!"&amp;ADDRESS(3,COLUMN(#REF!),1),COLUMN(#REF!))</f>
        <v>#REF!</v>
      </c>
      <c r="J11" s="95" t="e">
        <f ca="1">HYPERLINK("#"&amp;C11&amp;"!A"&amp;ROW(#REF!),ROW(#REF!))</f>
        <v>#REF!</v>
      </c>
      <c r="K11" s="95" t="e">
        <f ca="1">HYPERLINK("#"&amp;C11&amp;"!A"&amp;ROW(#REF!),ROW(#REF!))</f>
        <v>#REF!</v>
      </c>
      <c r="L11" s="95" t="e">
        <f ca="1">HYPERLINK("#"&amp;C11&amp;"!"&amp;ADDRESS(3,COLUMN(#REF!),1),COLUMN(#REF!))</f>
        <v>#REF!</v>
      </c>
      <c r="M11" s="94"/>
      <c r="N11" s="95" t="e">
        <f ca="1">HYPERLINK("#"&amp;C11&amp;"!"&amp;ADDRESS(3,COLUMN(#REF!),1),COLUMN(#REF!))</f>
        <v>#REF!</v>
      </c>
      <c r="O11" s="94"/>
      <c r="P11" s="95" t="e">
        <f ca="1">HYPERLINK("#"&amp;C11&amp;"!"&amp;ADDRESS(3,COLUMN(#REF!),1),COLUMN(#REF!))</f>
        <v>#REF!</v>
      </c>
      <c r="Q11" s="94"/>
      <c r="R11" s="95" t="e">
        <f ca="1">HYPERLINK("#"&amp;C11&amp;"!"&amp;ADDRESS(3,COLUMN(#REF!),1),COLUMN(#REF!))</f>
        <v>#REF!</v>
      </c>
      <c r="S11" s="94"/>
      <c r="T11" s="94"/>
      <c r="U11" s="94"/>
      <c r="V11" s="94"/>
      <c r="W11" s="94"/>
      <c r="X11" s="95" t="e">
        <f ca="1">HYPERLINK("#"&amp;C11&amp;"!"&amp;ADDRESS(3,COLUMN(#REF!),1),COLUMN(#REF!))</f>
        <v>#REF!</v>
      </c>
    </row>
    <row r="12" spans="2:24" hidden="1">
      <c r="B12" s="89" t="s">
        <v>216</v>
      </c>
      <c r="C12" s="89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</row>
    <row r="13" spans="2:24" hidden="1">
      <c r="B13" s="89" t="s">
        <v>217</v>
      </c>
      <c r="C13" s="89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</row>
    <row r="14" spans="2:24" hidden="1">
      <c r="B14" s="89" t="s">
        <v>218</v>
      </c>
      <c r="C14" s="91" t="e">
        <f ca="1">IF(D14="","단가산출근거목록표",MID(D14,FIND("]",D14)+1,LEN(D14)))</f>
        <v>#REF!</v>
      </c>
      <c r="D14" s="91" t="e">
        <f ca="1">CELL("filename",#REF!)</f>
        <v>#REF!</v>
      </c>
      <c r="E14" s="94"/>
      <c r="F14" s="95" t="e">
        <f ca="1">HYPERLINK("#"&amp;C14&amp;"!"&amp;ADDRESS(3,COLUMN(#REF!),1),COLUMN(#REF!))</f>
        <v>#REF!</v>
      </c>
      <c r="G14" s="95" t="e">
        <f ca="1">HYPERLINK("#"&amp;C14&amp;"!"&amp;ADDRESS(3,COLUMN(#REF!),1),COLUMN(#REF!))</f>
        <v>#REF!</v>
      </c>
      <c r="H14" s="94"/>
      <c r="I14" s="95" t="e">
        <f ca="1">HYPERLINK("#"&amp;C14&amp;"!"&amp;ADDRESS(3,COLUMN(#REF!),1),COLUMN(#REF!))</f>
        <v>#REF!</v>
      </c>
      <c r="J14" s="95" t="e">
        <f ca="1">HYPERLINK("#"&amp;C14&amp;"!A"&amp;ROW(#REF!),ROW(#REF!))</f>
        <v>#REF!</v>
      </c>
      <c r="K14" s="95" t="e">
        <f ca="1">HYPERLINK("#"&amp;C14&amp;"!A"&amp;ROW(#REF!),ROW(#REF!))</f>
        <v>#REF!</v>
      </c>
      <c r="L14" s="95" t="e">
        <f ca="1">HYPERLINK("#"&amp;C14&amp;"!"&amp;ADDRESS(3,COLUMN(#REF!),1),COLUMN(#REF!))</f>
        <v>#REF!</v>
      </c>
      <c r="M14" s="94"/>
      <c r="N14" s="95" t="e">
        <f ca="1">HYPERLINK("#"&amp;C14&amp;"!"&amp;ADDRESS(3,COLUMN(#REF!),1),COLUMN(#REF!))</f>
        <v>#REF!</v>
      </c>
      <c r="O14" s="94"/>
      <c r="P14" s="95" t="e">
        <f ca="1">HYPERLINK("#"&amp;C14&amp;"!"&amp;ADDRESS(3,COLUMN(#REF!),1),COLUMN(#REF!))</f>
        <v>#REF!</v>
      </c>
      <c r="Q14" s="94"/>
      <c r="R14" s="95" t="e">
        <f ca="1">HYPERLINK("#"&amp;C14&amp;"!"&amp;ADDRESS(3,COLUMN(#REF!),1),COLUMN(#REF!))</f>
        <v>#REF!</v>
      </c>
      <c r="S14" s="94"/>
      <c r="T14" s="94"/>
      <c r="U14" s="94"/>
      <c r="V14" s="94"/>
      <c r="W14" s="94"/>
      <c r="X14" s="95" t="e">
        <f ca="1">HYPERLINK("#"&amp;C14&amp;"!"&amp;ADDRESS(3,COLUMN(#REF!),1),COLUMN(#REF!))</f>
        <v>#REF!</v>
      </c>
    </row>
    <row r="15" spans="2:24" hidden="1">
      <c r="B15" s="89" t="s">
        <v>219</v>
      </c>
      <c r="C15" s="89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4"/>
      <c r="T15" s="94"/>
      <c r="U15" s="94"/>
      <c r="V15" s="94"/>
      <c r="W15" s="94"/>
      <c r="X15" s="94"/>
    </row>
    <row r="16" spans="2:24" hidden="1">
      <c r="B16" s="89" t="s">
        <v>220</v>
      </c>
      <c r="C16" s="91" t="e">
        <f ca="1">IF(D16="","설계내역서",MID(D16,FIND("]",D16)+1,LEN(D16)))</f>
        <v>#REF!</v>
      </c>
      <c r="D16" s="91" t="e">
        <f ca="1">CELL("filename",#REF!)</f>
        <v>#REF!</v>
      </c>
      <c r="E16" s="95" t="e">
        <f ca="1">HYPERLINK("#"&amp;C16&amp;"!"&amp;ADDRESS(4,COLUMN(#REF!),1),COLUMN(#REF!))</f>
        <v>#REF!</v>
      </c>
      <c r="F16" s="95" t="e">
        <f ca="1">HYPERLINK("#"&amp;C16&amp;"!"&amp;ADDRESS(4,COLUMN(#REF!),1),COLUMN(#REF!))</f>
        <v>#REF!</v>
      </c>
      <c r="G16" s="95" t="e">
        <f ca="1">HYPERLINK("#"&amp;C16&amp;"!"&amp;ADDRESS(4,COLUMN(#REF!),1),COLUMN(#REF!))</f>
        <v>#REF!</v>
      </c>
      <c r="H16" s="95" t="e">
        <f ca="1">HYPERLINK("#"&amp;C16&amp;"!"&amp;ADDRESS(4,COLUMN(#REF!),1),COLUMN(#REF!))</f>
        <v>#REF!</v>
      </c>
      <c r="I16" s="95" t="e">
        <f ca="1">HYPERLINK("#"&amp;C16&amp;"!"&amp;ADDRESS(4,COLUMN(#REF!),1),COLUMN(#REF!))</f>
        <v>#REF!</v>
      </c>
      <c r="J16" s="95" t="e">
        <f ca="1">HYPERLINK("#"&amp;C16&amp;"!A"&amp;ROW(#REF!),ROW(#REF!))</f>
        <v>#REF!</v>
      </c>
      <c r="K16" s="95" t="e">
        <f ca="1">HYPERLINK("#"&amp;C16&amp;"!A"&amp;ROW(#REF!),ROW(#REF!))</f>
        <v>#REF!</v>
      </c>
      <c r="L16" s="95" t="e">
        <f ca="1">HYPERLINK("#"&amp;C16&amp;"!"&amp;ADDRESS(4,COLUMN(#REF!),1),COLUMN(#REF!))</f>
        <v>#REF!</v>
      </c>
      <c r="M16" s="95" t="e">
        <f ca="1">HYPERLINK("#"&amp;C16&amp;"!"&amp;ADDRESS(4,COLUMN(#REF!),1),COLUMN(#REF!))</f>
        <v>#REF!</v>
      </c>
      <c r="N16" s="95" t="e">
        <f ca="1">HYPERLINK("#"&amp;C16&amp;"!"&amp;ADDRESS(4,COLUMN(#REF!),1),COLUMN(#REF!))</f>
        <v>#REF!</v>
      </c>
      <c r="O16" s="95" t="e">
        <f ca="1">HYPERLINK("#"&amp;C16&amp;"!"&amp;ADDRESS(4,COLUMN(#REF!),1),COLUMN(#REF!))</f>
        <v>#REF!</v>
      </c>
      <c r="P16" s="95" t="e">
        <f ca="1">HYPERLINK("#"&amp;C16&amp;"!"&amp;ADDRESS(4,COLUMN(#REF!),1),COLUMN(#REF!))</f>
        <v>#REF!</v>
      </c>
      <c r="Q16" s="95" t="e">
        <f ca="1">HYPERLINK("#"&amp;C16&amp;"!"&amp;ADDRESS(4,COLUMN(#REF!),1),COLUMN(#REF!))</f>
        <v>#REF!</v>
      </c>
      <c r="R16" s="95" t="e">
        <f ca="1">HYPERLINK("#"&amp;C16&amp;"!"&amp;ADDRESS(4,COLUMN(#REF!),1),COLUMN(#REF!))</f>
        <v>#REF!</v>
      </c>
      <c r="S16" s="95" t="e">
        <f ca="1">HYPERLINK("#"&amp;C16&amp;"!"&amp;ADDRESS(4,COLUMN(#REF!),1),COLUMN(#REF!))</f>
        <v>#REF!</v>
      </c>
      <c r="T16" s="94"/>
      <c r="U16" s="94"/>
      <c r="V16" s="94"/>
      <c r="W16" s="94"/>
      <c r="X16" s="95" t="e">
        <f ca="1">HYPERLINK("#"&amp;C16&amp;"!"&amp;ADDRESS(4,COLUMN(#REF!),1),COLUMN(#REF!))</f>
        <v>#REF!</v>
      </c>
    </row>
    <row r="17" spans="2:24" hidden="1">
      <c r="B17" s="89" t="s">
        <v>221</v>
      </c>
      <c r="C17" s="91" t="e">
        <f ca="1">IF(D17="","총괄설계내역서",MID(D17,FIND("]",D17)+1,LEN(D17)))</f>
        <v>#REF!</v>
      </c>
      <c r="D17" s="91" t="e">
        <f ca="1">CELL("filename",#REF!)</f>
        <v>#REF!</v>
      </c>
      <c r="E17" s="95" t="e">
        <f ca="1">HYPERLINK("#"&amp;C17&amp;"!"&amp;ADDRESS(3,COLUMN(#REF!),1),COLUMN(#REF!))</f>
        <v>#REF!</v>
      </c>
      <c r="F17" s="95" t="e">
        <f ca="1">HYPERLINK("#"&amp;C17&amp;"!"&amp;ADDRESS(3,COLUMN(#REF!),1),COLUMN(#REF!))</f>
        <v>#REF!</v>
      </c>
      <c r="G17" s="95" t="e">
        <f ca="1">HYPERLINK("#"&amp;C17&amp;"!"&amp;ADDRESS(3,COLUMN(#REF!),1),COLUMN(#REF!))</f>
        <v>#REF!</v>
      </c>
      <c r="H17" s="94"/>
      <c r="I17" s="95" t="e">
        <f ca="1">HYPERLINK("#"&amp;C17&amp;"!"&amp;ADDRESS(3,COLUMN(#REF!),1),COLUMN(#REF!))</f>
        <v>#REF!</v>
      </c>
      <c r="J17" s="95" t="e">
        <f ca="1">HYPERLINK("#"&amp;C17&amp;"!A"&amp;ROW(#REF!),ROW(#REF!))</f>
        <v>#REF!</v>
      </c>
      <c r="K17" s="95" t="e">
        <f ca="1">HYPERLINK("#"&amp;C17&amp;"!A"&amp;ROW(#REF!),ROW(#REF!))</f>
        <v>#REF!</v>
      </c>
      <c r="L17" s="95" t="e">
        <f ca="1">HYPERLINK("#"&amp;C17&amp;"!"&amp;ADDRESS(3,COLUMN(#REF!),1),COLUMN(#REF!))</f>
        <v>#REF!</v>
      </c>
      <c r="M17" s="95" t="e">
        <f ca="1">HYPERLINK("#"&amp;C17&amp;"!"&amp;ADDRESS(3,COLUMN(#REF!),1),COLUMN(#REF!))</f>
        <v>#REF!</v>
      </c>
      <c r="N17" s="95" t="e">
        <f ca="1">HYPERLINK("#"&amp;C17&amp;"!"&amp;ADDRESS(3,COLUMN(#REF!),1),COLUMN(#REF!))</f>
        <v>#REF!</v>
      </c>
      <c r="O17" s="95" t="e">
        <f ca="1">HYPERLINK("#"&amp;C17&amp;"!"&amp;ADDRESS(3,COLUMN(#REF!),1),COLUMN(#REF!))</f>
        <v>#REF!</v>
      </c>
      <c r="P17" s="95" t="e">
        <f ca="1">HYPERLINK("#"&amp;C17&amp;"!"&amp;ADDRESS(3,COLUMN(#REF!),1),COLUMN(#REF!))</f>
        <v>#REF!</v>
      </c>
      <c r="Q17" s="95" t="e">
        <f ca="1">HYPERLINK("#"&amp;C17&amp;"!"&amp;ADDRESS(3,COLUMN(#REF!),1),COLUMN(#REF!))</f>
        <v>#REF!</v>
      </c>
      <c r="R17" s="94"/>
      <c r="S17" s="94"/>
      <c r="T17" s="94"/>
      <c r="U17" s="94"/>
      <c r="V17" s="94"/>
      <c r="W17" s="94"/>
      <c r="X17" s="95" t="e">
        <f ca="1">HYPERLINK("#"&amp;C17&amp;"!"&amp;ADDRESS(3,COLUMN(#REF!),1),COLUMN(#REF!))</f>
        <v>#REF!</v>
      </c>
    </row>
    <row r="18" spans="2:24" hidden="1">
      <c r="B18" s="89" t="s">
        <v>222</v>
      </c>
      <c r="C18" s="91" t="e">
        <f ca="1">IF(D18="","중기사용료",MID(D18,FIND("]",D18)+1,LEN(D18)))</f>
        <v>#REF!</v>
      </c>
      <c r="D18" s="91" t="e">
        <f ca="1">CELL("filename",#REF!)</f>
        <v>#REF!</v>
      </c>
      <c r="E18" s="94"/>
      <c r="F18" s="95" t="e">
        <f ca="1">HYPERLINK("#"&amp;C18&amp;"!"&amp;ADDRESS(4,COLUMN(#REF!),1),COLUMN(#REF!))</f>
        <v>#REF!</v>
      </c>
      <c r="G18" s="95" t="e">
        <f ca="1">HYPERLINK("#"&amp;C18&amp;"!"&amp;ADDRESS(4,COLUMN(#REF!),1),COLUMN(#REF!))</f>
        <v>#REF!</v>
      </c>
      <c r="H18" s="95" t="e">
        <f ca="1">HYPERLINK("#"&amp;C18&amp;"!"&amp;ADDRESS(4,COLUMN(#REF!),1),COLUMN(#REF!))</f>
        <v>#REF!</v>
      </c>
      <c r="I18" s="95" t="e">
        <f ca="1">HYPERLINK("#"&amp;C18&amp;"!"&amp;ADDRESS(4,COLUMN(#REF!),1),COLUMN(#REF!))</f>
        <v>#REF!</v>
      </c>
      <c r="J18" s="95" t="e">
        <f ca="1">HYPERLINK("#"&amp;C18&amp;"!A"&amp;ROW(#REF!),ROW(#REF!))</f>
        <v>#REF!</v>
      </c>
      <c r="K18" s="95" t="e">
        <f ca="1">HYPERLINK("#"&amp;C18&amp;"!A"&amp;ROW(#REF!),ROW(#REF!))</f>
        <v>#REF!</v>
      </c>
      <c r="L18" s="95" t="e">
        <f ca="1">HYPERLINK("#"&amp;C18&amp;"!"&amp;ADDRESS(4,COLUMN(#REF!),1),COLUMN(#REF!))</f>
        <v>#REF!</v>
      </c>
      <c r="M18" s="95" t="e">
        <f ca="1">HYPERLINK("#"&amp;C18&amp;"!"&amp;ADDRESS(4,COLUMN(#REF!),1),COLUMN(#REF!))</f>
        <v>#REF!</v>
      </c>
      <c r="N18" s="95" t="e">
        <f ca="1">HYPERLINK("#"&amp;C18&amp;"!"&amp;ADDRESS(4,COLUMN(#REF!),1),COLUMN(#REF!))</f>
        <v>#REF!</v>
      </c>
      <c r="O18" s="95" t="e">
        <f ca="1">HYPERLINK("#"&amp;C18&amp;"!"&amp;ADDRESS(4,COLUMN(#REF!),1),COLUMN(#REF!))</f>
        <v>#REF!</v>
      </c>
      <c r="P18" s="95" t="e">
        <f ca="1">HYPERLINK("#"&amp;C18&amp;"!"&amp;ADDRESS(4,COLUMN(#REF!),1),COLUMN(#REF!))</f>
        <v>#REF!</v>
      </c>
      <c r="Q18" s="95" t="e">
        <f ca="1">HYPERLINK("#"&amp;C18&amp;"!"&amp;ADDRESS(4,COLUMN(#REF!),1),COLUMN(#REF!))</f>
        <v>#REF!</v>
      </c>
      <c r="R18" s="95" t="e">
        <f ca="1">HYPERLINK("#"&amp;C18&amp;"!"&amp;ADDRESS(4,COLUMN(#REF!),1),COLUMN(#REF!))</f>
        <v>#REF!</v>
      </c>
      <c r="S18" s="95" t="e">
        <f ca="1">HYPERLINK("#"&amp;C18&amp;"!"&amp;ADDRESS(4,COLUMN(#REF!),1),COLUMN(#REF!))</f>
        <v>#REF!</v>
      </c>
      <c r="T18" s="94"/>
      <c r="U18" s="94"/>
      <c r="V18" s="94"/>
      <c r="W18" s="94"/>
      <c r="X18" s="95" t="e">
        <f ca="1">HYPERLINK("#"&amp;C18&amp;"!"&amp;ADDRESS(4,COLUMN(#REF!),1),COLUMN(#REF!))</f>
        <v>#REF!</v>
      </c>
    </row>
    <row r="19" spans="2:24" hidden="1">
      <c r="B19" s="89" t="s">
        <v>223</v>
      </c>
      <c r="C19" s="89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</row>
    <row r="20" spans="2:24" hidden="1">
      <c r="B20" s="89" t="s">
        <v>224</v>
      </c>
      <c r="C20" s="91" t="e">
        <f ca="1">IF(D20="","단가산출근거",MID(D20,FIND("]",D20)+1,LEN(D20)))</f>
        <v>#REF!</v>
      </c>
      <c r="D20" s="91" t="e">
        <f ca="1">CELL("filename",#REF!)</f>
        <v>#REF!</v>
      </c>
      <c r="E20" s="95" t="e">
        <f ca="1">HYPERLINK("#"&amp;C20&amp;"!"&amp;ADDRESS(4,COLUMN(#REF!),1),COLUMN(#REF!))</f>
        <v>#REF!</v>
      </c>
      <c r="F20" s="95" t="e">
        <f ca="1">HYPERLINK("#"&amp;C20&amp;"!"&amp;ADDRESS(4,COLUMN(#REF!),1),COLUMN(#REF!))</f>
        <v>#REF!</v>
      </c>
      <c r="G20" s="94"/>
      <c r="H20" s="94"/>
      <c r="I20" s="94"/>
      <c r="J20" s="95" t="e">
        <f ca="1">HYPERLINK("#"&amp;C20&amp;"!A"&amp;ROW(#REF!),ROW(#REF!))</f>
        <v>#REF!</v>
      </c>
      <c r="K20" s="95" t="e">
        <f ca="1">HYPERLINK("#"&amp;C20&amp;"!A"&amp;ROW(#REF!),ROW(#REF!))</f>
        <v>#REF!</v>
      </c>
      <c r="L20" s="95" t="e">
        <f ca="1">HYPERLINK("#"&amp;C20&amp;"!"&amp;ADDRESS(4,COLUMN(#REF!),1),COLUMN(#REF!))</f>
        <v>#REF!</v>
      </c>
      <c r="M20" s="94"/>
      <c r="N20" s="95" t="e">
        <f ca="1">HYPERLINK("#"&amp;C20&amp;"!"&amp;ADDRESS(4,COLUMN(#REF!),1),COLUMN(#REF!))</f>
        <v>#REF!</v>
      </c>
      <c r="O20" s="94"/>
      <c r="P20" s="95" t="e">
        <f ca="1">HYPERLINK("#"&amp;C20&amp;"!"&amp;ADDRESS(4,COLUMN(#REF!),1),COLUMN(#REF!))</f>
        <v>#REF!</v>
      </c>
      <c r="Q20" s="94"/>
      <c r="R20" s="95" t="e">
        <f ca="1">HYPERLINK("#"&amp;C20&amp;"!"&amp;ADDRESS(4,COLUMN(#REF!),1),COLUMN(#REF!))</f>
        <v>#REF!</v>
      </c>
      <c r="S20" s="94"/>
      <c r="T20" s="94"/>
      <c r="U20" s="94"/>
      <c r="V20" s="94"/>
      <c r="W20" s="94"/>
      <c r="X20" s="95" t="e">
        <f ca="1">HYPERLINK("#"&amp;C20&amp;"!"&amp;ADDRESS(4,COLUMN(#REF!),1),COLUMN(#REF!))</f>
        <v>#REF!</v>
      </c>
    </row>
    <row r="21" spans="2:24" hidden="1">
      <c r="B21" s="89" t="s">
        <v>225</v>
      </c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</row>
    <row r="22" spans="2:24" hidden="1">
      <c r="B22" s="89" t="s">
        <v>226</v>
      </c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4"/>
    </row>
    <row r="23" spans="2:24" hidden="1">
      <c r="B23" s="89" t="s">
        <v>227</v>
      </c>
      <c r="C23" s="89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94"/>
      <c r="U23" s="94"/>
      <c r="V23" s="94"/>
      <c r="W23" s="94"/>
      <c r="X23" s="94"/>
    </row>
    <row r="24" spans="2:24" hidden="1">
      <c r="B24" s="87" t="s">
        <v>228</v>
      </c>
      <c r="D24" s="93">
        <f>ROW(C33)</f>
        <v>33</v>
      </c>
    </row>
    <row r="25" spans="2:24" hidden="1">
      <c r="B25" s="89" t="s">
        <v>229</v>
      </c>
      <c r="C25" s="89" t="s">
        <v>230</v>
      </c>
    </row>
    <row r="26" spans="2:24" hidden="1">
      <c r="B26" s="89" t="s">
        <v>231</v>
      </c>
      <c r="C26" s="89" t="s">
        <v>232</v>
      </c>
    </row>
    <row r="27" spans="2:24" hidden="1">
      <c r="B27" s="89" t="s">
        <v>233</v>
      </c>
      <c r="C27" s="89" t="s">
        <v>234</v>
      </c>
    </row>
    <row r="28" spans="2:24" hidden="1">
      <c r="B28" s="89" t="s">
        <v>235</v>
      </c>
      <c r="C28" s="89" t="s">
        <v>234</v>
      </c>
    </row>
    <row r="29" spans="2:24" hidden="1">
      <c r="B29" s="89" t="s">
        <v>236</v>
      </c>
      <c r="C29" s="89" t="s">
        <v>234</v>
      </c>
    </row>
    <row r="30" spans="2:24" hidden="1">
      <c r="B30" s="89" t="s">
        <v>237</v>
      </c>
      <c r="C30" s="91" t="s">
        <v>238</v>
      </c>
    </row>
    <row r="31" spans="2:24" hidden="1">
      <c r="B31" s="89" t="s">
        <v>239</v>
      </c>
      <c r="C31" s="89" t="s">
        <v>78</v>
      </c>
    </row>
    <row r="32" spans="2:24" hidden="1">
      <c r="B32" s="89" t="s">
        <v>240</v>
      </c>
      <c r="C32" s="89" t="s">
        <v>79</v>
      </c>
    </row>
    <row r="33" spans="2:10" hidden="1">
      <c r="B33" s="87" t="s">
        <v>241</v>
      </c>
      <c r="D33" s="93">
        <f>ROW(C52)</f>
        <v>52</v>
      </c>
    </row>
    <row r="34" spans="2:10" hidden="1">
      <c r="B34" s="89" t="s">
        <v>242</v>
      </c>
      <c r="C34" s="89" t="s">
        <v>78</v>
      </c>
      <c r="D34" s="89" t="s">
        <v>78</v>
      </c>
      <c r="E34" s="89" t="s">
        <v>234</v>
      </c>
      <c r="F34" s="89" t="s">
        <v>234</v>
      </c>
      <c r="G34" s="89" t="s">
        <v>234</v>
      </c>
      <c r="H34" s="89" t="s">
        <v>234</v>
      </c>
    </row>
    <row r="35" spans="2:10" hidden="1">
      <c r="B35" s="89" t="s">
        <v>243</v>
      </c>
      <c r="C35" s="92" t="e">
        <f>#REF!</f>
        <v>#REF!</v>
      </c>
      <c r="D35" s="92" t="e">
        <f>#REF!</f>
        <v>#REF!</v>
      </c>
      <c r="E35" s="92" t="e">
        <f>#REF!</f>
        <v>#REF!</v>
      </c>
      <c r="F35" s="92" t="e">
        <f>#REF!</f>
        <v>#REF!</v>
      </c>
      <c r="G35" s="92" t="e">
        <f>#REF!</f>
        <v>#REF!</v>
      </c>
      <c r="H35" s="92" t="e">
        <f>#REF!</f>
        <v>#REF!</v>
      </c>
      <c r="I35" s="92" t="e">
        <f>#REF!</f>
        <v>#REF!</v>
      </c>
      <c r="J35" s="92" t="e">
        <f>#REF!</f>
        <v>#REF!</v>
      </c>
    </row>
    <row r="36" spans="2:10" hidden="1">
      <c r="B36" s="89" t="s">
        <v>244</v>
      </c>
      <c r="C36" s="91" t="s">
        <v>245</v>
      </c>
    </row>
    <row r="37" spans="2:10" hidden="1">
      <c r="B37" s="89" t="s">
        <v>246</v>
      </c>
      <c r="C37" s="89" t="s">
        <v>247</v>
      </c>
      <c r="D37" s="89" t="s">
        <v>248</v>
      </c>
      <c r="E37" s="89" t="s">
        <v>249</v>
      </c>
      <c r="F37" s="89" t="s">
        <v>250</v>
      </c>
      <c r="G37" s="89" t="s">
        <v>251</v>
      </c>
      <c r="H37" s="89"/>
    </row>
    <row r="38" spans="2:10" hidden="1">
      <c r="B38" s="89" t="s">
        <v>252</v>
      </c>
      <c r="C38" s="89" t="s">
        <v>253</v>
      </c>
      <c r="D38" s="89"/>
      <c r="E38" s="89"/>
      <c r="F38" s="89"/>
      <c r="G38" s="89"/>
      <c r="H38" s="89"/>
    </row>
    <row r="39" spans="2:10" hidden="1">
      <c r="B39" s="89" t="s">
        <v>254</v>
      </c>
      <c r="C39" s="89" t="s">
        <v>78</v>
      </c>
    </row>
    <row r="40" spans="2:10" hidden="1">
      <c r="B40" s="89" t="s">
        <v>255</v>
      </c>
      <c r="C40" s="89" t="s">
        <v>234</v>
      </c>
    </row>
    <row r="41" spans="2:10" hidden="1">
      <c r="B41" s="89" t="s">
        <v>256</v>
      </c>
      <c r="C41" s="89" t="s">
        <v>234</v>
      </c>
    </row>
    <row r="42" spans="2:10" hidden="1">
      <c r="B42" s="89" t="s">
        <v>257</v>
      </c>
      <c r="C42" s="89" t="s">
        <v>78</v>
      </c>
    </row>
    <row r="43" spans="2:10" hidden="1">
      <c r="B43" s="89" t="s">
        <v>258</v>
      </c>
      <c r="C43" s="89" t="s">
        <v>78</v>
      </c>
    </row>
    <row r="44" spans="2:10" hidden="1">
      <c r="B44" s="89" t="s">
        <v>259</v>
      </c>
      <c r="C44" s="89" t="s">
        <v>79</v>
      </c>
    </row>
    <row r="45" spans="2:10" hidden="1">
      <c r="B45" s="89" t="s">
        <v>260</v>
      </c>
      <c r="C45" s="91" t="s">
        <v>238</v>
      </c>
    </row>
    <row r="46" spans="2:10" hidden="1">
      <c r="B46" s="89" t="s">
        <v>261</v>
      </c>
      <c r="C46" s="91" t="s">
        <v>238</v>
      </c>
    </row>
    <row r="47" spans="2:10" hidden="1">
      <c r="B47" s="89" t="s">
        <v>262</v>
      </c>
      <c r="C47" s="91" t="s">
        <v>238</v>
      </c>
    </row>
    <row r="48" spans="2:10" hidden="1">
      <c r="B48" s="89" t="s">
        <v>263</v>
      </c>
      <c r="C48" s="91" t="s">
        <v>245</v>
      </c>
    </row>
    <row r="49" spans="2:6" hidden="1">
      <c r="B49" s="89" t="s">
        <v>264</v>
      </c>
      <c r="C49" s="89" t="s">
        <v>265</v>
      </c>
    </row>
    <row r="50" spans="2:6" hidden="1">
      <c r="B50" s="89" t="s">
        <v>266</v>
      </c>
      <c r="C50" s="91" t="s">
        <v>245</v>
      </c>
    </row>
    <row r="51" spans="2:6" hidden="1">
      <c r="B51" s="89" t="s">
        <v>267</v>
      </c>
      <c r="C51" s="89"/>
    </row>
    <row r="52" spans="2:6" hidden="1">
      <c r="B52" s="87" t="s">
        <v>268</v>
      </c>
      <c r="D52" s="93">
        <f>ROW(C75)</f>
        <v>75</v>
      </c>
    </row>
    <row r="53" spans="2:6" hidden="1">
      <c r="B53" s="89" t="s">
        <v>269</v>
      </c>
      <c r="C53" s="89" t="s">
        <v>6</v>
      </c>
      <c r="D53" s="89" t="s">
        <v>7</v>
      </c>
      <c r="E53" s="89" t="s">
        <v>8</v>
      </c>
      <c r="F53" s="89" t="s">
        <v>5</v>
      </c>
    </row>
    <row r="54" spans="2:6" hidden="1">
      <c r="B54" s="89" t="s">
        <v>270</v>
      </c>
      <c r="C54" s="89" t="s">
        <v>271</v>
      </c>
    </row>
    <row r="55" spans="2:6" hidden="1">
      <c r="B55" s="89" t="s">
        <v>272</v>
      </c>
      <c r="C55" s="89" t="s">
        <v>273</v>
      </c>
    </row>
    <row r="56" spans="2:6" hidden="1">
      <c r="B56" s="89" t="s">
        <v>274</v>
      </c>
      <c r="C56" s="89" t="s">
        <v>275</v>
      </c>
      <c r="D56" s="89" t="s">
        <v>276</v>
      </c>
    </row>
    <row r="57" spans="2:6" hidden="1">
      <c r="B57" s="89" t="s">
        <v>277</v>
      </c>
      <c r="C57" s="89" t="s">
        <v>278</v>
      </c>
      <c r="D57" s="89" t="s">
        <v>279</v>
      </c>
    </row>
    <row r="58" spans="2:6" hidden="1">
      <c r="B58" s="89" t="s">
        <v>280</v>
      </c>
      <c r="C58" s="89" t="s">
        <v>281</v>
      </c>
      <c r="D58" s="89" t="s">
        <v>282</v>
      </c>
    </row>
    <row r="59" spans="2:6" hidden="1">
      <c r="B59" s="89" t="s">
        <v>283</v>
      </c>
      <c r="C59" s="89" t="s">
        <v>284</v>
      </c>
      <c r="D59" s="89" t="s">
        <v>285</v>
      </c>
    </row>
    <row r="60" spans="2:6" hidden="1">
      <c r="B60" s="89" t="s">
        <v>286</v>
      </c>
      <c r="C60" s="89" t="s">
        <v>287</v>
      </c>
      <c r="D60" s="89" t="s">
        <v>288</v>
      </c>
    </row>
    <row r="61" spans="2:6" hidden="1">
      <c r="B61" s="89" t="s">
        <v>289</v>
      </c>
      <c r="C61" s="89" t="s">
        <v>290</v>
      </c>
    </row>
    <row r="62" spans="2:6" hidden="1">
      <c r="B62" s="89" t="s">
        <v>291</v>
      </c>
      <c r="C62" s="89" t="s">
        <v>292</v>
      </c>
    </row>
    <row r="63" spans="2:6" hidden="1">
      <c r="B63" s="89" t="s">
        <v>293</v>
      </c>
      <c r="C63" s="89" t="s">
        <v>1</v>
      </c>
    </row>
    <row r="64" spans="2:6" hidden="1">
      <c r="B64" s="89" t="s">
        <v>294</v>
      </c>
      <c r="C64" s="89" t="s">
        <v>295</v>
      </c>
    </row>
    <row r="65" spans="2:4" hidden="1">
      <c r="B65" s="89" t="s">
        <v>296</v>
      </c>
      <c r="C65" s="89" t="s">
        <v>297</v>
      </c>
    </row>
    <row r="66" spans="2:4" hidden="1">
      <c r="B66" s="89" t="s">
        <v>298</v>
      </c>
      <c r="C66" s="89" t="s">
        <v>83</v>
      </c>
    </row>
    <row r="67" spans="2:4" hidden="1">
      <c r="B67" s="89" t="s">
        <v>299</v>
      </c>
      <c r="C67" s="89" t="s">
        <v>2</v>
      </c>
    </row>
    <row r="68" spans="2:4" hidden="1">
      <c r="B68" s="89" t="s">
        <v>300</v>
      </c>
      <c r="C68" s="89" t="s">
        <v>3</v>
      </c>
    </row>
    <row r="69" spans="2:4" hidden="1">
      <c r="B69" s="89" t="s">
        <v>301</v>
      </c>
      <c r="C69" s="89" t="s">
        <v>84</v>
      </c>
    </row>
    <row r="70" spans="2:4" hidden="1">
      <c r="B70" s="89" t="s">
        <v>302</v>
      </c>
      <c r="C70" s="89" t="s">
        <v>4</v>
      </c>
    </row>
    <row r="71" spans="2:4" hidden="1">
      <c r="B71" s="89" t="s">
        <v>303</v>
      </c>
      <c r="C71" s="89" t="s">
        <v>31</v>
      </c>
    </row>
    <row r="72" spans="2:4" hidden="1">
      <c r="B72" s="89" t="s">
        <v>304</v>
      </c>
      <c r="C72" s="89" t="s">
        <v>305</v>
      </c>
    </row>
    <row r="73" spans="2:4" hidden="1">
      <c r="B73" s="89" t="s">
        <v>306</v>
      </c>
      <c r="C73" s="89" t="s">
        <v>85</v>
      </c>
    </row>
    <row r="74" spans="2:4" hidden="1">
      <c r="B74" s="89" t="s">
        <v>307</v>
      </c>
      <c r="C74" s="89" t="s">
        <v>9</v>
      </c>
    </row>
    <row r="75" spans="2:4" hidden="1">
      <c r="B75" s="87" t="s">
        <v>308</v>
      </c>
      <c r="D75" s="93">
        <f>ROW(C79)</f>
        <v>79</v>
      </c>
    </row>
    <row r="76" spans="2:4" hidden="1">
      <c r="B76" s="89" t="s">
        <v>309</v>
      </c>
      <c r="C76" s="89" t="s">
        <v>310</v>
      </c>
    </row>
    <row r="77" spans="2:4" hidden="1">
      <c r="B77" s="89" t="s">
        <v>311</v>
      </c>
      <c r="C77" s="89" t="s">
        <v>312</v>
      </c>
    </row>
    <row r="78" spans="2:4" hidden="1">
      <c r="B78" s="89" t="s">
        <v>313</v>
      </c>
      <c r="C78" s="89" t="s">
        <v>314</v>
      </c>
    </row>
    <row r="79" spans="2:4" hidden="1">
      <c r="B79" s="87" t="s">
        <v>315</v>
      </c>
    </row>
    <row r="80" spans="2:4" hidden="1"/>
  </sheetData>
  <sheetProtection algorithmName="SHA-512" hashValue="KmGKymAkZatvYq5mib65fdRR5qlcuaBhy5j5fIk4iCZdEP47WqM7paaTETCCQAF5gxN6iM4BhazJZggK8WjUNw==" saltValue="+Tz+T5tMhrvzjaw8g88Z0w==" spinCount="100000" sheet="1" objects="1" scenarios="1" selectLockedCells="1"/>
  <mergeCells count="1">
    <mergeCell ref="B2:X2"/>
  </mergeCells>
  <phoneticPr fontId="17" type="noConversion"/>
  <pageMargins left="0.59055118110236215" right="0.59055118110236215" top="0.78740157480314965" bottom="1" header="0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23</vt:i4>
      </vt:variant>
    </vt:vector>
  </HeadingPairs>
  <TitlesOfParts>
    <vt:vector size="36" baseType="lpstr">
      <vt:lpstr>갑지</vt:lpstr>
      <vt:lpstr>공사원가계산서</vt:lpstr>
      <vt:lpstr>총괄설계내역서</vt:lpstr>
      <vt:lpstr>설계내역서</vt:lpstr>
      <vt:lpstr>단가산출근거목록표</vt:lpstr>
      <vt:lpstr>단가산출근거</vt:lpstr>
      <vt:lpstr>환율및기초자료</vt:lpstr>
      <vt:lpstr>중기목록표</vt:lpstr>
      <vt:lpstr>중기사용료</vt:lpstr>
      <vt:lpstr>재료비목록표</vt:lpstr>
      <vt:lpstr>노무비목록표</vt:lpstr>
      <vt:lpstr>경비목록표</vt:lpstr>
      <vt:lpstr>일식견적목록표</vt:lpstr>
      <vt:lpstr>갑지!Print_Area</vt:lpstr>
      <vt:lpstr>경비목록표!Print_Area</vt:lpstr>
      <vt:lpstr>공사원가계산서!Print_Area</vt:lpstr>
      <vt:lpstr>노무비목록표!Print_Area</vt:lpstr>
      <vt:lpstr>단가산출근거!Print_Area</vt:lpstr>
      <vt:lpstr>단가산출근거목록표!Print_Area</vt:lpstr>
      <vt:lpstr>설계내역서!Print_Area</vt:lpstr>
      <vt:lpstr>일식견적목록표!Print_Area</vt:lpstr>
      <vt:lpstr>재료비목록표!Print_Area</vt:lpstr>
      <vt:lpstr>중기목록표!Print_Area</vt:lpstr>
      <vt:lpstr>중기사용료!Print_Area</vt:lpstr>
      <vt:lpstr>총괄설계내역서!Print_Area</vt:lpstr>
      <vt:lpstr>환율및기초자료!Print_Area</vt:lpstr>
      <vt:lpstr>경비목록표!Print_Titles</vt:lpstr>
      <vt:lpstr>노무비목록표!Print_Titles</vt:lpstr>
      <vt:lpstr>단가산출근거!Print_Titles</vt:lpstr>
      <vt:lpstr>단가산출근거목록표!Print_Titles</vt:lpstr>
      <vt:lpstr>설계내역서!Print_Titles</vt:lpstr>
      <vt:lpstr>일식견적목록표!Print_Titles</vt:lpstr>
      <vt:lpstr>재료비목록표!Print_Titles</vt:lpstr>
      <vt:lpstr>중기목록표!Print_Titles</vt:lpstr>
      <vt:lpstr>중기사용료!Print_Titles</vt:lpstr>
      <vt:lpstr>총괄설계내역서!Print_Titles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중산간서로(우남육교)</dc:title>
  <dc:creator/>
  <dc:description>STmate w26.05로 작성</dc:description>
  <cp:lastModifiedBy>user</cp:lastModifiedBy>
  <cp:lastPrinted>2026-08-14T00:39:40Z</cp:lastPrinted>
  <dcterms:created xsi:type="dcterms:W3CDTF">2026-05-29T00:23:20Z</dcterms:created>
  <dcterms:modified xsi:type="dcterms:W3CDTF">2026-08-18T06:05:28Z</dcterms:modified>
</cp:coreProperties>
</file>