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8_{D9EF2085-D4FB-4FEA-9667-DABBD28F4B53}" xr6:coauthVersionLast="47" xr6:coauthVersionMax="47" xr10:uidLastSave="{00000000-0000-0000-0000-000000000000}"/>
  <bookViews>
    <workbookView xWindow="28680" yWindow="-6150" windowWidth="29040" windowHeight="15720" xr2:uid="{9099DDB6-3082-416E-94DA-3535E1A16230}"/>
  </bookViews>
  <sheets>
    <sheet name="수지예산서" sheetId="14" r:id="rId1"/>
    <sheet name="관리비" sheetId="15" r:id="rId2"/>
    <sheet name="원가계산서" sheetId="12" r:id="rId3"/>
    <sheet name="내역서" sheetId="13" r:id="rId4"/>
    <sheet name="일위대가목록" sheetId="7" r:id="rId5"/>
    <sheet name="일위대가" sheetId="6" r:id="rId6"/>
    <sheet name="단가대비표" sheetId="3" r:id="rId7"/>
    <sheet name=" 공사설정 " sheetId="2" r:id="rId8"/>
    <sheet name="Sheet1" sheetId="1" r:id="rId9"/>
  </sheets>
  <definedNames>
    <definedName name="_xlnm.Print_Area" localSheetId="1">관리비!$A$1:$J$44</definedName>
    <definedName name="_xlnm.Print_Area" localSheetId="3">내역서!$B$1:$O$70</definedName>
    <definedName name="_xlnm.Print_Area" localSheetId="6">단가대비표!$A$1:$X$20</definedName>
    <definedName name="_xlnm.Print_Area" localSheetId="0">수지예산서!$A$1:$J$24</definedName>
    <definedName name="_xlnm.Print_Area" localSheetId="2">원가계산서!$B$1:$H$31</definedName>
    <definedName name="_xlnm.Print_Area" localSheetId="5">일위대가!$A$1:$M$71</definedName>
    <definedName name="_xlnm.Print_Area" localSheetId="4">일위대가목록!$A$1:$M$13</definedName>
    <definedName name="_xlnm.Print_Titles" localSheetId="3">내역서!$1:$4</definedName>
    <definedName name="_xlnm.Print_Titles" localSheetId="6">단가대비표!$1:$4</definedName>
    <definedName name="_xlnm.Print_Titles" localSheetId="2">원가계산서!$1:$3</definedName>
    <definedName name="_xlnm.Print_Titles" localSheetId="5">일위대가!$1:$3</definedName>
    <definedName name="_xlnm.Print_Titles" localSheetId="4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2" i="14" l="1"/>
  <c r="B31" i="15"/>
  <c r="E31" i="15" s="1"/>
  <c r="G31" i="15" s="1"/>
  <c r="G34" i="15" s="1"/>
  <c r="G16" i="14"/>
  <c r="G18" i="14" s="1"/>
  <c r="M22" i="15"/>
  <c r="H23" i="14"/>
  <c r="F21" i="14"/>
  <c r="E21" i="14"/>
  <c r="F20" i="14"/>
  <c r="E20" i="14"/>
  <c r="F19" i="14"/>
  <c r="E19" i="14"/>
  <c r="H18" i="14"/>
  <c r="H24" i="14" s="1"/>
  <c r="F17" i="14"/>
  <c r="E17" i="14"/>
  <c r="F16" i="14"/>
  <c r="F18" i="14" s="1"/>
  <c r="H15" i="14"/>
  <c r="G15" i="14"/>
  <c r="F14" i="14"/>
  <c r="E14" i="14"/>
  <c r="I13" i="14"/>
  <c r="H10" i="14"/>
  <c r="N51" i="13"/>
  <c r="L51" i="13"/>
  <c r="J51" i="13"/>
  <c r="H51" i="13"/>
  <c r="G51" i="13"/>
  <c r="N50" i="13"/>
  <c r="L50" i="13"/>
  <c r="J50" i="13"/>
  <c r="H50" i="13"/>
  <c r="N48" i="13"/>
  <c r="N46" i="13" s="1"/>
  <c r="N40" i="13" s="1"/>
  <c r="L48" i="13"/>
  <c r="L46" i="13" s="1"/>
  <c r="J48" i="13"/>
  <c r="H48" i="13" s="1"/>
  <c r="G48" i="13"/>
  <c r="N47" i="13"/>
  <c r="L47" i="13"/>
  <c r="J47" i="13"/>
  <c r="H47" i="13"/>
  <c r="G47" i="13"/>
  <c r="N44" i="13"/>
  <c r="L44" i="13"/>
  <c r="L41" i="13" s="1"/>
  <c r="J44" i="13"/>
  <c r="J41" i="13" s="1"/>
  <c r="H44" i="13"/>
  <c r="G44" i="13"/>
  <c r="F44" i="13"/>
  <c r="N43" i="13"/>
  <c r="L43" i="13"/>
  <c r="J43" i="13"/>
  <c r="H43" i="13"/>
  <c r="G43" i="13"/>
  <c r="N42" i="13"/>
  <c r="L42" i="13"/>
  <c r="J42" i="13"/>
  <c r="H42" i="13"/>
  <c r="G42" i="13"/>
  <c r="N41" i="13"/>
  <c r="N38" i="13"/>
  <c r="L38" i="13"/>
  <c r="J38" i="13"/>
  <c r="H38" i="13"/>
  <c r="G38" i="13"/>
  <c r="N37" i="13"/>
  <c r="L37" i="13"/>
  <c r="J37" i="13"/>
  <c r="H37" i="13"/>
  <c r="G37" i="13"/>
  <c r="N36" i="13"/>
  <c r="N35" i="13" s="1"/>
  <c r="L36" i="13"/>
  <c r="L35" i="13" s="1"/>
  <c r="J36" i="13"/>
  <c r="H36" i="13" s="1"/>
  <c r="N33" i="13"/>
  <c r="L33" i="13"/>
  <c r="J33" i="13"/>
  <c r="H33" i="13"/>
  <c r="G33" i="13"/>
  <c r="N32" i="13"/>
  <c r="L32" i="13"/>
  <c r="L31" i="13" s="1"/>
  <c r="J32" i="13"/>
  <c r="J31" i="13" s="1"/>
  <c r="H31" i="13" s="1"/>
  <c r="H32" i="13"/>
  <c r="G32" i="13"/>
  <c r="N31" i="13"/>
  <c r="N29" i="13"/>
  <c r="L29" i="13"/>
  <c r="J29" i="13"/>
  <c r="H29" i="13"/>
  <c r="G29" i="13"/>
  <c r="N28" i="13"/>
  <c r="L28" i="13"/>
  <c r="J28" i="13"/>
  <c r="H28" i="13"/>
  <c r="G28" i="13"/>
  <c r="N27" i="13"/>
  <c r="L27" i="13"/>
  <c r="J27" i="13"/>
  <c r="H27" i="13" s="1"/>
  <c r="G27" i="13"/>
  <c r="N26" i="13"/>
  <c r="L26" i="13"/>
  <c r="J26" i="13"/>
  <c r="H26" i="13"/>
  <c r="G26" i="13"/>
  <c r="N25" i="13"/>
  <c r="L25" i="13"/>
  <c r="J25" i="13"/>
  <c r="H25" i="13"/>
  <c r="G25" i="13"/>
  <c r="N24" i="13"/>
  <c r="N22" i="13" s="1"/>
  <c r="L24" i="13"/>
  <c r="L22" i="13" s="1"/>
  <c r="J24" i="13"/>
  <c r="J22" i="13" s="1"/>
  <c r="H22" i="13" s="1"/>
  <c r="H24" i="13"/>
  <c r="G24" i="13"/>
  <c r="N23" i="13"/>
  <c r="L23" i="13"/>
  <c r="J23" i="13"/>
  <c r="H23" i="13"/>
  <c r="G23" i="13"/>
  <c r="N20" i="13"/>
  <c r="L20" i="13"/>
  <c r="L14" i="13" s="1"/>
  <c r="J20" i="13"/>
  <c r="J14" i="13" s="1"/>
  <c r="H14" i="13" s="1"/>
  <c r="H20" i="13"/>
  <c r="G20" i="13"/>
  <c r="N19" i="13"/>
  <c r="H19" i="13" s="1"/>
  <c r="L19" i="13"/>
  <c r="J19" i="13"/>
  <c r="G19" i="13"/>
  <c r="N18" i="13"/>
  <c r="L18" i="13"/>
  <c r="J18" i="13"/>
  <c r="H18" i="13"/>
  <c r="G18" i="13"/>
  <c r="N17" i="13"/>
  <c r="L17" i="13"/>
  <c r="J17" i="13"/>
  <c r="H17" i="13"/>
  <c r="G17" i="13"/>
  <c r="D17" i="13"/>
  <c r="N16" i="13"/>
  <c r="N14" i="13" s="1"/>
  <c r="L16" i="13"/>
  <c r="J16" i="13"/>
  <c r="G16" i="13"/>
  <c r="N15" i="13"/>
  <c r="L15" i="13"/>
  <c r="J15" i="13"/>
  <c r="H15" i="13"/>
  <c r="G15" i="13"/>
  <c r="N12" i="13"/>
  <c r="L12" i="13"/>
  <c r="J12" i="13"/>
  <c r="H12" i="13" s="1"/>
  <c r="G12" i="13"/>
  <c r="N11" i="13"/>
  <c r="L11" i="13"/>
  <c r="J11" i="13"/>
  <c r="H11" i="13"/>
  <c r="G11" i="13"/>
  <c r="N10" i="13"/>
  <c r="L10" i="13"/>
  <c r="J10" i="13"/>
  <c r="H10" i="13"/>
  <c r="G10" i="13"/>
  <c r="N9" i="13"/>
  <c r="N8" i="13" s="1"/>
  <c r="L9" i="13"/>
  <c r="L8" i="13" s="1"/>
  <c r="J9" i="13"/>
  <c r="J8" i="13" s="1"/>
  <c r="H9" i="13"/>
  <c r="G9" i="13"/>
  <c r="B2" i="12"/>
  <c r="I69" i="6"/>
  <c r="G69" i="6"/>
  <c r="H69" i="6" s="1"/>
  <c r="H71" i="6" s="1"/>
  <c r="F13" i="7" s="1"/>
  <c r="E69" i="6"/>
  <c r="F69" i="6" s="1"/>
  <c r="F71" i="6" s="1"/>
  <c r="I68" i="6"/>
  <c r="G68" i="6"/>
  <c r="E68" i="6"/>
  <c r="I63" i="6"/>
  <c r="G63" i="6"/>
  <c r="E63" i="6"/>
  <c r="I62" i="6"/>
  <c r="G62" i="6"/>
  <c r="E62" i="6"/>
  <c r="F62" i="6" s="1"/>
  <c r="I61" i="6"/>
  <c r="G61" i="6"/>
  <c r="E61" i="6"/>
  <c r="K61" i="6" s="1"/>
  <c r="I60" i="6"/>
  <c r="G60" i="6"/>
  <c r="E60" i="6"/>
  <c r="I59" i="6"/>
  <c r="G59" i="6"/>
  <c r="E59" i="6"/>
  <c r="I55" i="6"/>
  <c r="G55" i="6"/>
  <c r="E55" i="6"/>
  <c r="I53" i="6"/>
  <c r="G53" i="6"/>
  <c r="E53" i="6"/>
  <c r="K53" i="6" s="1"/>
  <c r="I52" i="6"/>
  <c r="G52" i="6"/>
  <c r="E52" i="6"/>
  <c r="I48" i="6"/>
  <c r="G48" i="6"/>
  <c r="E48" i="6"/>
  <c r="I47" i="6"/>
  <c r="G47" i="6"/>
  <c r="E47" i="6"/>
  <c r="I46" i="6"/>
  <c r="G46" i="6"/>
  <c r="E46" i="6"/>
  <c r="I42" i="6"/>
  <c r="G42" i="6"/>
  <c r="E42" i="6"/>
  <c r="I41" i="6"/>
  <c r="G41" i="6"/>
  <c r="E41" i="6"/>
  <c r="K41" i="6" s="1"/>
  <c r="I40" i="6"/>
  <c r="G40" i="6"/>
  <c r="E40" i="6"/>
  <c r="K40" i="6" s="1"/>
  <c r="I36" i="6"/>
  <c r="G36" i="6"/>
  <c r="E36" i="6"/>
  <c r="I34" i="6"/>
  <c r="G34" i="6"/>
  <c r="E34" i="6"/>
  <c r="I33" i="6"/>
  <c r="G33" i="6"/>
  <c r="E33" i="6"/>
  <c r="I29" i="6"/>
  <c r="J29" i="6" s="1"/>
  <c r="J30" i="6" s="1"/>
  <c r="G7" i="7" s="1"/>
  <c r="G29" i="6"/>
  <c r="E29" i="6"/>
  <c r="I27" i="6"/>
  <c r="G27" i="6"/>
  <c r="E27" i="6"/>
  <c r="I26" i="6"/>
  <c r="G26" i="6"/>
  <c r="E26" i="6"/>
  <c r="I22" i="6"/>
  <c r="G22" i="6"/>
  <c r="E22" i="6"/>
  <c r="I20" i="6"/>
  <c r="G20" i="6"/>
  <c r="E20" i="6"/>
  <c r="F20" i="6" s="1"/>
  <c r="I19" i="6"/>
  <c r="G19" i="6"/>
  <c r="E19" i="6"/>
  <c r="I15" i="6"/>
  <c r="G15" i="6"/>
  <c r="E15" i="6"/>
  <c r="I13" i="6"/>
  <c r="G13" i="6"/>
  <c r="E13" i="6"/>
  <c r="I12" i="6"/>
  <c r="G12" i="6"/>
  <c r="E12" i="6"/>
  <c r="I8" i="6"/>
  <c r="G8" i="6"/>
  <c r="E8" i="6"/>
  <c r="I6" i="6"/>
  <c r="G6" i="6"/>
  <c r="E6" i="6"/>
  <c r="I5" i="6"/>
  <c r="G5" i="6"/>
  <c r="E5" i="6"/>
  <c r="O14" i="3"/>
  <c r="O13" i="3"/>
  <c r="O12" i="3"/>
  <c r="O11" i="3"/>
  <c r="O10" i="3"/>
  <c r="V9" i="3"/>
  <c r="V8" i="3"/>
  <c r="V7" i="3"/>
  <c r="V6" i="3"/>
  <c r="V5" i="3"/>
  <c r="F70" i="6"/>
  <c r="H70" i="6"/>
  <c r="J69" i="6"/>
  <c r="F68" i="6"/>
  <c r="H68" i="6"/>
  <c r="J68" i="6"/>
  <c r="K68" i="6"/>
  <c r="F64" i="6"/>
  <c r="G64" i="6"/>
  <c r="H64" i="6" s="1"/>
  <c r="L64" i="6" s="1"/>
  <c r="J64" i="6"/>
  <c r="F63" i="6"/>
  <c r="H63" i="6"/>
  <c r="J63" i="6"/>
  <c r="K63" i="6"/>
  <c r="H62" i="6"/>
  <c r="J62" i="6"/>
  <c r="K62" i="6"/>
  <c r="F61" i="6"/>
  <c r="H61" i="6"/>
  <c r="J61" i="6"/>
  <c r="F60" i="6"/>
  <c r="H60" i="6"/>
  <c r="J60" i="6"/>
  <c r="K60" i="6"/>
  <c r="F59" i="6"/>
  <c r="H59" i="6"/>
  <c r="J59" i="6"/>
  <c r="J65" i="6" s="1"/>
  <c r="G12" i="7" s="1"/>
  <c r="K59" i="6"/>
  <c r="F56" i="6"/>
  <c r="H56" i="6"/>
  <c r="F11" i="7" s="1"/>
  <c r="F55" i="6"/>
  <c r="H55" i="6"/>
  <c r="J55" i="6"/>
  <c r="K55" i="6"/>
  <c r="F54" i="6"/>
  <c r="H54" i="6"/>
  <c r="I54" i="6"/>
  <c r="J54" i="6" s="1"/>
  <c r="L54" i="6" s="1"/>
  <c r="F53" i="6"/>
  <c r="H53" i="6"/>
  <c r="J53" i="6"/>
  <c r="F52" i="6"/>
  <c r="H52" i="6"/>
  <c r="J52" i="6"/>
  <c r="K52" i="6"/>
  <c r="F49" i="6"/>
  <c r="H49" i="6"/>
  <c r="F10" i="7" s="1"/>
  <c r="F48" i="6"/>
  <c r="H48" i="6"/>
  <c r="J48" i="6"/>
  <c r="K48" i="6"/>
  <c r="F47" i="6"/>
  <c r="H47" i="6"/>
  <c r="J47" i="6"/>
  <c r="J49" i="6" s="1"/>
  <c r="G10" i="7" s="1"/>
  <c r="K47" i="6"/>
  <c r="L47" i="6"/>
  <c r="F46" i="6"/>
  <c r="H46" i="6"/>
  <c r="J46" i="6"/>
  <c r="K46" i="6"/>
  <c r="F42" i="6"/>
  <c r="H42" i="6"/>
  <c r="J42" i="6"/>
  <c r="K42" i="6"/>
  <c r="H41" i="6"/>
  <c r="J41" i="6"/>
  <c r="H40" i="6"/>
  <c r="H43" i="6" s="1"/>
  <c r="F9" i="7" s="1"/>
  <c r="J40" i="6"/>
  <c r="H37" i="6"/>
  <c r="F8" i="7" s="1"/>
  <c r="F36" i="6"/>
  <c r="H36" i="6"/>
  <c r="J36" i="6"/>
  <c r="K36" i="6"/>
  <c r="E35" i="6"/>
  <c r="F35" i="6" s="1"/>
  <c r="L35" i="6" s="1"/>
  <c r="H35" i="6"/>
  <c r="J35" i="6"/>
  <c r="F34" i="6"/>
  <c r="H34" i="6"/>
  <c r="J34" i="6"/>
  <c r="L34" i="6" s="1"/>
  <c r="K34" i="6"/>
  <c r="F33" i="6"/>
  <c r="H33" i="6"/>
  <c r="J33" i="6"/>
  <c r="K33" i="6"/>
  <c r="H30" i="6"/>
  <c r="F7" i="7" s="1"/>
  <c r="F29" i="6"/>
  <c r="H29" i="6"/>
  <c r="E28" i="6"/>
  <c r="F28" i="6" s="1"/>
  <c r="L28" i="6" s="1"/>
  <c r="H28" i="6"/>
  <c r="J28" i="6"/>
  <c r="F27" i="6"/>
  <c r="H27" i="6"/>
  <c r="J27" i="6"/>
  <c r="K27" i="6"/>
  <c r="F26" i="6"/>
  <c r="H26" i="6"/>
  <c r="J26" i="6"/>
  <c r="K26" i="6"/>
  <c r="F22" i="6"/>
  <c r="H22" i="6"/>
  <c r="J22" i="6"/>
  <c r="K22" i="6"/>
  <c r="H21" i="6"/>
  <c r="J21" i="6"/>
  <c r="H20" i="6"/>
  <c r="J20" i="6"/>
  <c r="J23" i="6" s="1"/>
  <c r="G6" i="7" s="1"/>
  <c r="F19" i="6"/>
  <c r="L19" i="6" s="1"/>
  <c r="H19" i="6"/>
  <c r="J19" i="6"/>
  <c r="K19" i="6"/>
  <c r="H16" i="6"/>
  <c r="F5" i="7" s="1"/>
  <c r="J16" i="6"/>
  <c r="G5" i="7" s="1"/>
  <c r="F15" i="6"/>
  <c r="H15" i="6"/>
  <c r="J15" i="6"/>
  <c r="K15" i="6"/>
  <c r="E14" i="6"/>
  <c r="F14" i="6" s="1"/>
  <c r="L14" i="6" s="1"/>
  <c r="H14" i="6"/>
  <c r="J14" i="6"/>
  <c r="F13" i="6"/>
  <c r="H13" i="6"/>
  <c r="J13" i="6"/>
  <c r="K13" i="6"/>
  <c r="F12" i="6"/>
  <c r="H12" i="6"/>
  <c r="J12" i="6"/>
  <c r="K12" i="6"/>
  <c r="H9" i="6"/>
  <c r="F4" i="7" s="1"/>
  <c r="J9" i="6"/>
  <c r="G4" i="7" s="1"/>
  <c r="F8" i="6"/>
  <c r="H8" i="6"/>
  <c r="J8" i="6"/>
  <c r="K8" i="6"/>
  <c r="E7" i="6"/>
  <c r="F7" i="6" s="1"/>
  <c r="L7" i="6" s="1"/>
  <c r="H7" i="6"/>
  <c r="J7" i="6"/>
  <c r="F6" i="6"/>
  <c r="H6" i="6"/>
  <c r="J6" i="6"/>
  <c r="K6" i="6"/>
  <c r="F5" i="6"/>
  <c r="H5" i="6"/>
  <c r="J5" i="6"/>
  <c r="K5" i="6"/>
  <c r="E16" i="14" l="1"/>
  <c r="E18" i="14" s="1"/>
  <c r="I34" i="15"/>
  <c r="K19" i="14"/>
  <c r="L7" i="13"/>
  <c r="J7" i="13"/>
  <c r="H8" i="13"/>
  <c r="N7" i="13"/>
  <c r="N70" i="13" s="1"/>
  <c r="N5" i="13" s="1"/>
  <c r="F11" i="12" s="1"/>
  <c r="H41" i="13"/>
  <c r="L40" i="13"/>
  <c r="L70" i="13" s="1"/>
  <c r="L5" i="13" s="1"/>
  <c r="F4" i="12" s="1"/>
  <c r="F7" i="12" s="1"/>
  <c r="J35" i="13"/>
  <c r="H35" i="13" s="1"/>
  <c r="H16" i="13"/>
  <c r="J46" i="13"/>
  <c r="H46" i="13" s="1"/>
  <c r="I70" i="6"/>
  <c r="J70" i="6" s="1"/>
  <c r="J71" i="6" s="1"/>
  <c r="G13" i="7" s="1"/>
  <c r="L69" i="6"/>
  <c r="K69" i="6"/>
  <c r="L68" i="6"/>
  <c r="L63" i="6"/>
  <c r="L62" i="6"/>
  <c r="F65" i="6"/>
  <c r="E12" i="7" s="1"/>
  <c r="L61" i="6"/>
  <c r="H65" i="6"/>
  <c r="F12" i="7" s="1"/>
  <c r="L60" i="6"/>
  <c r="L59" i="6"/>
  <c r="L55" i="6"/>
  <c r="L53" i="6"/>
  <c r="J56" i="6"/>
  <c r="G11" i="7" s="1"/>
  <c r="L52" i="6"/>
  <c r="L48" i="6"/>
  <c r="L49" i="6"/>
  <c r="L46" i="6"/>
  <c r="J43" i="6"/>
  <c r="G9" i="7" s="1"/>
  <c r="L42" i="6"/>
  <c r="F41" i="6"/>
  <c r="L41" i="6" s="1"/>
  <c r="F40" i="6"/>
  <c r="F37" i="6"/>
  <c r="L36" i="6"/>
  <c r="J37" i="6"/>
  <c r="G8" i="7" s="1"/>
  <c r="L33" i="6"/>
  <c r="K29" i="6"/>
  <c r="L29" i="6"/>
  <c r="L27" i="6"/>
  <c r="L26" i="6"/>
  <c r="F30" i="6"/>
  <c r="L30" i="6" s="1"/>
  <c r="H23" i="6"/>
  <c r="F6" i="7" s="1"/>
  <c r="L22" i="6"/>
  <c r="L20" i="6"/>
  <c r="F23" i="6"/>
  <c r="E6" i="7" s="1"/>
  <c r="E21" i="6"/>
  <c r="F21" i="6" s="1"/>
  <c r="L21" i="6" s="1"/>
  <c r="K20" i="6"/>
  <c r="F16" i="6"/>
  <c r="E5" i="7" s="1"/>
  <c r="H5" i="7" s="1"/>
  <c r="L15" i="6"/>
  <c r="L13" i="6"/>
  <c r="L12" i="6"/>
  <c r="L8" i="6"/>
  <c r="L6" i="6"/>
  <c r="L5" i="6"/>
  <c r="F9" i="6"/>
  <c r="L9" i="6" s="1"/>
  <c r="E13" i="7"/>
  <c r="K64" i="6"/>
  <c r="E11" i="7"/>
  <c r="K54" i="6"/>
  <c r="E10" i="7"/>
  <c r="H10" i="7" s="1"/>
  <c r="E8" i="7"/>
  <c r="K35" i="6"/>
  <c r="K28" i="6"/>
  <c r="K14" i="6"/>
  <c r="K7" i="6"/>
  <c r="F22" i="14" l="1"/>
  <c r="E22" i="14"/>
  <c r="E23" i="14" s="1"/>
  <c r="E24" i="14" s="1"/>
  <c r="G23" i="14"/>
  <c r="G24" i="14" s="1"/>
  <c r="G9" i="14" s="1"/>
  <c r="J40" i="13"/>
  <c r="H7" i="13"/>
  <c r="L70" i="6"/>
  <c r="L71" i="6"/>
  <c r="K70" i="6"/>
  <c r="H13" i="7"/>
  <c r="H12" i="7"/>
  <c r="L65" i="6"/>
  <c r="H11" i="7"/>
  <c r="L56" i="6"/>
  <c r="L40" i="6"/>
  <c r="F43" i="6"/>
  <c r="H8" i="7"/>
  <c r="L37" i="6"/>
  <c r="E7" i="7"/>
  <c r="H7" i="7" s="1"/>
  <c r="H6" i="7"/>
  <c r="K21" i="6"/>
  <c r="L23" i="6"/>
  <c r="L16" i="6"/>
  <c r="E4" i="7"/>
  <c r="H4" i="7" s="1"/>
  <c r="G10" i="14" l="1"/>
  <c r="F9" i="14"/>
  <c r="F10" i="14" s="1"/>
  <c r="E9" i="14"/>
  <c r="E10" i="14" s="1"/>
  <c r="F23" i="14"/>
  <c r="F24" i="14" s="1"/>
  <c r="J70" i="13"/>
  <c r="H40" i="13"/>
  <c r="L43" i="6"/>
  <c r="E9" i="7"/>
  <c r="H9" i="7" s="1"/>
  <c r="J5" i="13" l="1"/>
  <c r="F8" i="12" s="1"/>
  <c r="H70" i="13"/>
  <c r="H5" i="13" s="1"/>
  <c r="F9" i="12" l="1"/>
  <c r="F10" i="12" s="1"/>
  <c r="F19" i="12"/>
  <c r="F12" i="12" l="1"/>
  <c r="F13" i="12"/>
  <c r="F23" i="12"/>
  <c r="F24" i="12" l="1"/>
  <c r="F25" i="12" l="1"/>
  <c r="F26" i="12" l="1"/>
  <c r="F27" i="12" s="1"/>
  <c r="F28" i="12" l="1"/>
  <c r="L50" i="12" l="1"/>
  <c r="F29" i="12" s="1"/>
  <c r="F30" i="12" s="1"/>
  <c r="F31" i="12" l="1"/>
</calcChain>
</file>

<file path=xl/sharedStrings.xml><?xml version="1.0" encoding="utf-8"?>
<sst xmlns="http://schemas.openxmlformats.org/spreadsheetml/2006/main" count="1598" uniqueCount="513">
  <si>
    <t>[ 농어촌공사 일위대가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</si>
  <si>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</si>
  <si>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</si>
  <si>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</si>
  <si>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</si>
  <si>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</si>
  <si>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</si>
  <si>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</si>
  <si>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</si>
  <si>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</si>
  <si>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</si>
  <si>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</si>
  <si>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</si>
  <si>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</si>
  <si>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</si>
  <si>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</si>
  <si>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</si>
  <si>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</si>
  <si>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</si>
  <si>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</si>
  <si>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</si>
  <si>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</si>
  <si>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</si>
  <si>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</si>
  <si>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</si>
  <si>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</si>
  <si>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</si>
  <si>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</si>
  <si>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</si>
  <si>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</si>
  <si>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</si>
  <si>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</si>
  <si>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</si>
  <si>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</si>
  <si>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</si>
  <si>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</si>
  <si>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</si>
  <si>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</si>
  <si>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</si>
  <si>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</si>
  <si>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</si>
  <si>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/>
  </si>
  <si>
    <t>톤 마대 만들기 (개)</t>
  </si>
  <si>
    <t>100*100cm</t>
  </si>
  <si>
    <t>개</t>
  </si>
  <si>
    <t>57A8B14C55543F69F2177A7B3AC0F8</t>
  </si>
  <si>
    <t>T</t>
  </si>
  <si>
    <t>F</t>
  </si>
  <si>
    <t>톤 마대 쌓기(1m3/개)</t>
  </si>
  <si>
    <t>57A8B14C55543F69F2177A4E366092</t>
  </si>
  <si>
    <t>성토</t>
  </si>
  <si>
    <t>소형장비</t>
  </si>
  <si>
    <t>M3</t>
  </si>
  <si>
    <t>57A8E1470251BC09058497BB37A1DC</t>
  </si>
  <si>
    <t>케미컬앵커</t>
  </si>
  <si>
    <t>천공:￠18, 삽입L:130mm</t>
  </si>
  <si>
    <t>EA</t>
  </si>
  <si>
    <t>57A8B14C0D565A5954F3D28D36D8CB</t>
  </si>
  <si>
    <t>PE 이중벽 이음관 엘보</t>
  </si>
  <si>
    <t>∮200mm*90도</t>
  </si>
  <si>
    <t>공장상차도</t>
  </si>
  <si>
    <t>50DBB14C6C52D2798AF7D79138AF8DB48DBA1A</t>
  </si>
  <si>
    <t>PE 이중벽 이음관(PE밴드)</t>
  </si>
  <si>
    <t>∮200mm</t>
  </si>
  <si>
    <t>50DBB14C6C52D2798AF7D79138AF8DB59032ED</t>
  </si>
  <si>
    <t>P.E.관 분기관 천공 및 접합</t>
  </si>
  <si>
    <t>∮75mm</t>
  </si>
  <si>
    <t>개소</t>
  </si>
  <si>
    <t>57A8D1417252E139E3D2CDB13B3CB9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</si>
  <si>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</si>
  <si>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</si>
  <si>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</si>
  <si>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</si>
  <si>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</si>
  <si>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</si>
  <si>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</si>
  <si>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</si>
  <si>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</si>
  <si>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</si>
  <si>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</si>
  <si>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</si>
  <si>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</si>
  <si>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</si>
  <si>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</si>
  <si>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</si>
  <si>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</si>
  <si>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</si>
  <si>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</si>
  <si>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</si>
  <si>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</si>
  <si>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</si>
  <si>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굴착기(무한궤도)  0.2㎥  HR     ( 호표 1 )</t>
  </si>
  <si>
    <t>509C0145FE5A9E598C6C97C83A6AB66D15DEF0AA</t>
  </si>
  <si>
    <t>굴착기(무한궤도)</t>
  </si>
  <si>
    <t>0.2㎥</t>
  </si>
  <si>
    <t>HR</t>
  </si>
  <si>
    <t>호표 1</t>
  </si>
  <si>
    <t>A</t>
  </si>
  <si>
    <t>대</t>
  </si>
  <si>
    <t>천원</t>
  </si>
  <si>
    <t>509C0145FE5A9E598C6C97C83A6AB66D15DEF0</t>
  </si>
  <si>
    <t>509C0145FE5A9E598C6C97C83A6AB66D15DEF0AA509C0145FE5A9E598C6C97C83A6AB66D15DEF0</t>
  </si>
  <si>
    <t>경유</t>
  </si>
  <si>
    <t>경유, 저유황</t>
  </si>
  <si>
    <t>L</t>
  </si>
  <si>
    <t>5083C1483C5F8D8939105258327A835E0C0794</t>
  </si>
  <si>
    <t>509C0145FE5A9E598C6C97C83A6AB66D15DEF0AA5083C1483C5F8D8939105258327A835E0C0794</t>
  </si>
  <si>
    <t>잡재료</t>
  </si>
  <si>
    <t>주연료비의 21%</t>
  </si>
  <si>
    <t>식</t>
  </si>
  <si>
    <t>5692714243553C49FD20DF2F3695001</t>
  </si>
  <si>
    <t>509C0145FE5A9E598C6C97C83A6AB66D15DEF0AA5692714243553C49FD20DF2F3695001</t>
  </si>
  <si>
    <t>건설기계운전사</t>
  </si>
  <si>
    <t>일반공사 직종</t>
  </si>
  <si>
    <t>인</t>
  </si>
  <si>
    <t>5757814A7E57A819D5A8647831B5501C9C048E</t>
  </si>
  <si>
    <t>509C0145FE5A9E598C6C97C83A6AB66D15DEF0AA5757814A7E57A819D5A8647831B5501C9C048E</t>
  </si>
  <si>
    <t xml:space="preserve"> [ 합          계 ]</t>
  </si>
  <si>
    <t>굴착기(무한궤도)  0.6㎥  HR     ( 호표 2 )</t>
  </si>
  <si>
    <t>509C0145FE5A9E598C6C97C83A6E119E33BA46E8</t>
  </si>
  <si>
    <t>0.6㎥</t>
  </si>
  <si>
    <t>호표 2</t>
  </si>
  <si>
    <t>509C0145FE5A9E598C6C97C83A6E119E33BA46</t>
  </si>
  <si>
    <t>509C0145FE5A9E598C6C97C83A6E119E33BA46E8509C0145FE5A9E598C6C97C83A6E119E33BA46</t>
  </si>
  <si>
    <t>509C0145FE5A9E598C6C97C83A6E119E33BA46E85083C1483C5F8D8939105258327A835E0C0794</t>
  </si>
  <si>
    <t>주연료비의 22%</t>
  </si>
  <si>
    <t>509C0145FE5A9E598C6C97C83A6E119E33BA46E85692714243553C49FD20DF2F3695001</t>
  </si>
  <si>
    <t>509C0145FE5A9E598C6C97C83A6E119E33BA46E85757814A7E57A819D5A8647831B5501C9C048E</t>
  </si>
  <si>
    <t>굴착기(무한궤도)  1.0㎥  HR     ( 호표 3 )</t>
  </si>
  <si>
    <t>509C0145FE5A9E598C6C97C83B0F73EA1B3D4D56</t>
  </si>
  <si>
    <t>1.0㎥</t>
  </si>
  <si>
    <t>호표 3</t>
  </si>
  <si>
    <t>509C0145FE5A9E598C6C97C83B0F73EA1B3D4D</t>
  </si>
  <si>
    <t>509C0145FE5A9E598C6C97C83B0F73EA1B3D4D56509C0145FE5A9E598C6C97C83B0F73EA1B3D4D</t>
  </si>
  <si>
    <t>509C0145FE5A9E598C6C97C83B0F73EA1B3D4D565083C1483C5F8D8939105258327A835E0C0794</t>
  </si>
  <si>
    <t>509C0145FE5A9E598C6C97C83B0F73EA1B3D4D565692714243553C49FD20DF2F3695001</t>
  </si>
  <si>
    <t>509C0145FE5A9E598C6C97C83B0F73EA1B3D4D565757814A7E57A819D5A8647831B5501C9C048E</t>
  </si>
  <si>
    <t>진동롤러(핸드가이드식)  0.7ton  HR     ( 호표 4 )</t>
  </si>
  <si>
    <t>509C0145FE5A9F6928C7BEC33843BB29FD7ECEDA</t>
  </si>
  <si>
    <t>진동롤러(핸드가이드식)</t>
  </si>
  <si>
    <t>0.7ton</t>
  </si>
  <si>
    <t>호표 4</t>
  </si>
  <si>
    <t>509C0145FE5A9F6928C7BEC33843BB29FD7ECE</t>
  </si>
  <si>
    <t>509C0145FE5A9F6928C7BEC33843BB29FD7ECEDA509C0145FE5A9F6928C7BEC33843BB29FD7ECE</t>
  </si>
  <si>
    <t>509C0145FE5A9F6928C7BEC33843BB29FD7ECEDA5083C1483C5F8D8939105258327A835E0C0794</t>
  </si>
  <si>
    <t>주연료비의 13%</t>
  </si>
  <si>
    <t>509C0145FE5A9F6928C7BEC33843BB29FD7ECEDA5692714243553C49FD20DF2F3695001</t>
  </si>
  <si>
    <t>일반기계운전사</t>
  </si>
  <si>
    <t>5757814A7E57A819D5A8647831B5501C9C05AD</t>
  </si>
  <si>
    <t>509C0145FE5A9F6928C7BEC33843BB29FD7ECEDA5757814A7E57A819D5A8647831B5501C9C05AD</t>
  </si>
  <si>
    <t>물탱크(살수차)  5500L  HR     ( 호표 5 )</t>
  </si>
  <si>
    <t>509C0145FE5A99D9A6733091393636CA93E6A7F9</t>
  </si>
  <si>
    <t>물탱크(살수차)</t>
  </si>
  <si>
    <t>5500L</t>
  </si>
  <si>
    <t>호표 5</t>
  </si>
  <si>
    <t>509C0145FE5A99D9A6733091393636CA93E6A7</t>
  </si>
  <si>
    <t>509C0145FE5A99D9A6733091393636CA93E6A7F9509C0145FE5A99D9A6733091393636CA93E6A7</t>
  </si>
  <si>
    <t>509C0145FE5A99D9A6733091393636CA93E6A7F95083C1483C5F8D8939105258327A835E0C0794</t>
  </si>
  <si>
    <t>주연료비의 30%</t>
  </si>
  <si>
    <t>509C0145FE5A99D9A6733091393636CA93E6A7F95692714243553C49FD20DF2F3695001</t>
  </si>
  <si>
    <t>화물차운전사</t>
  </si>
  <si>
    <t>5757814A7E57A819D5A8647831B5501C9C048F</t>
  </si>
  <si>
    <t>509C0145FE5A99D9A6733091393636CA93E6A7F95757814A7E57A819D5A8647831B5501C9C048F</t>
  </si>
  <si>
    <t>톤 마대 만들기 (개)  100*100cm  개     ( 호표 6 )</t>
  </si>
  <si>
    <t>호표 6</t>
  </si>
  <si>
    <t>보통인부</t>
  </si>
  <si>
    <t>5757814A7E57A819D5A8647831B5501C9C0029</t>
  </si>
  <si>
    <t>57A8B14C55543F69F2177A7B3AC0F85757814A7E57A819D5A8647831B5501C9C0029</t>
  </si>
  <si>
    <t>톤마대</t>
  </si>
  <si>
    <t>1000kg</t>
  </si>
  <si>
    <t>노무비 65.9%</t>
  </si>
  <si>
    <t>57A8B14C55543F69F21769DF365882</t>
  </si>
  <si>
    <t>57A8B14C55543F69F2177A7B3AC0F857A8B14C55543F69F21769DF365882</t>
  </si>
  <si>
    <t>굴삭기(무한궤도)</t>
  </si>
  <si>
    <t>57A8B14C55543F69F2177A7B3AC0F8509C0145FE5A9E598C6C97C83A6E119E33BA46E8</t>
  </si>
  <si>
    <t>톤 마대 쌓기(1m3/개)  100*100cm  개     ( 호표 7 )</t>
  </si>
  <si>
    <t>호표 7</t>
  </si>
  <si>
    <t>특별인부</t>
  </si>
  <si>
    <t>5757814A7E57A819D5A8647831B5501C9C0028</t>
  </si>
  <si>
    <t>57A8B14C55543F69F2177A4E3660925757814A7E57A819D5A8647831B5501C9C0028</t>
  </si>
  <si>
    <t>57A8B14C55543F69F2177A4E3660925757814A7E57A819D5A8647831B5501C9C0029</t>
  </si>
  <si>
    <t>57A8B14C55543F69F2177A4E366092509C0145FE5A9E598C6C97C83B0F73EA1B3D4D56</t>
  </si>
  <si>
    <t>케미컬앵커  천공:￠18, 삽입L:130mm  EA     ( 호표 8 )</t>
  </si>
  <si>
    <t>호표 8</t>
  </si>
  <si>
    <t>57A8B14C0D565A5954F3D28D36D8CB5757814A7E57A819D5A8647831B5501C9C0028</t>
  </si>
  <si>
    <t>57A8B14C0D565A5954F3D28D36D8CB5757814A7E57A819D5A8647831B5501C9C0029</t>
  </si>
  <si>
    <t>공구손료</t>
  </si>
  <si>
    <t>인력품의 3%</t>
  </si>
  <si>
    <t>57A8B14C0D565A5954F3D28D36D8CB5692714243553C49FD20DF2F3695001</t>
  </si>
  <si>
    <t>케미컬앵커(내진주입식몰탈)</t>
  </si>
  <si>
    <t>HIT-HY 200R,330ml 믹서1EA</t>
  </si>
  <si>
    <t>ml</t>
  </si>
  <si>
    <t>대리점상차도</t>
  </si>
  <si>
    <t>508381426151F0C925AF1CC43356BE6E98D207</t>
  </si>
  <si>
    <t>57A8B14C0D565A5954F3D28D36D8CB508381426151F0C925AF1CC43356BE6E98D207</t>
  </si>
  <si>
    <t>성토  소형장비  M3     ( 호표 9 )</t>
  </si>
  <si>
    <t>호표 9</t>
  </si>
  <si>
    <t>57A8E1470251BC09058497BB37A1DC5757814A7E57A819D5A8647831B5501C9C0028</t>
  </si>
  <si>
    <t>57A8E1470251BC09058497BB37A1DC5757814A7E57A819D5A8647831B5501C9C0029</t>
  </si>
  <si>
    <t>57A8E1470251BC09058497BB37A1DC509C0145FE5A9E598C6C97C83A6AB66D15DEF0AA</t>
  </si>
  <si>
    <t>57A8E1470251BC09058497BB37A1DC509C0145FE5A99D9A6733091393636CA93E6A7F9</t>
  </si>
  <si>
    <t>57A8E1470251BC09058497BB37A1DC509C0145FE5A9F6928C7BEC33843BB29FD7ECEDA</t>
  </si>
  <si>
    <t>진동롤러(핸드가이드식) 조정원 계산안함</t>
  </si>
  <si>
    <t>조정원의 100%</t>
  </si>
  <si>
    <t>57A8E1470251BC09058497BB37A1DC5692714243553C49FD20DF2F3695001</t>
  </si>
  <si>
    <t>P.E.관 분기관 천공 및 접합  ∮75mm  개소     ( 호표 10 )</t>
  </si>
  <si>
    <t>호표 10</t>
  </si>
  <si>
    <t>배관공(수도)</t>
  </si>
  <si>
    <t>5757814A7E57A819D5A8647831B5501C9C0486</t>
  </si>
  <si>
    <t>57A8D1417252E139E3D2CDB13B3CB95757814A7E57A819D5A8647831B5501C9C0486</t>
  </si>
  <si>
    <t>57A8D1417252E139E3D2CDB13B3CB95757814A7E57A819D5A8647831B5501C9C0029</t>
  </si>
  <si>
    <t>인력품의 5%</t>
  </si>
  <si>
    <t>57A8D1417252E139E3D2CDB13B3CB95692714243553C49FD20DF2F3695001</t>
  </si>
  <si>
    <t>코드</t>
  </si>
  <si>
    <t>규격</t>
  </si>
  <si>
    <t>단 가 대 비 표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</si>
  <si>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</si>
  <si>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</si>
  <si>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</si>
  <si>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</si>
  <si>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</si>
  <si>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</si>
  <si>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</si>
  <si>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</si>
  <si>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</si>
  <si>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</si>
  <si>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</si>
  <si>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</si>
  <si>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</si>
  <si>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</si>
  <si>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</si>
  <si>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97</t>
  </si>
  <si>
    <t>자재 6</t>
  </si>
  <si>
    <t>1451</t>
  </si>
  <si>
    <t>1189</t>
  </si>
  <si>
    <t>자재 7</t>
  </si>
  <si>
    <t>813</t>
  </si>
  <si>
    <t>580</t>
  </si>
  <si>
    <t>자재 8</t>
  </si>
  <si>
    <t>자재 9</t>
  </si>
  <si>
    <t>765</t>
  </si>
  <si>
    <t>자재 10</t>
  </si>
  <si>
    <t>1</t>
  </si>
  <si>
    <t>노임 1</t>
  </si>
  <si>
    <t>B</t>
  </si>
  <si>
    <t>노임 2</t>
  </si>
  <si>
    <t>노임 3</t>
  </si>
  <si>
    <t>노임 4</t>
  </si>
  <si>
    <t>노임 5</t>
  </si>
  <si>
    <t>노임 6</t>
  </si>
  <si>
    <t>A3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</si>
  <si>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</si>
  <si>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</si>
  <si>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</si>
  <si>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</si>
  <si>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</si>
  <si>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</si>
  <si>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</si>
  <si>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</si>
  <si>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</si>
  <si>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</si>
  <si>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</si>
  <si>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</si>
  <si>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</si>
  <si>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</si>
  <si>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</si>
  <si>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</si>
  <si>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</si>
  <si>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</si>
  <si>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</si>
  <si>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</si>
  <si>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</si>
  <si>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</si>
  <si>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</si>
  <si>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</si>
  <si>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</si>
  <si>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</si>
  <si>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</si>
  <si>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</si>
  <si>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</si>
  <si>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</si>
  <si>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</si>
  <si>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</si>
  <si>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</si>
  <si>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</si>
  <si>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</si>
  <si>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</si>
  <si>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</si>
  <si>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</si>
  <si>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</si>
  <si>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</si>
  <si>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</si>
  <si>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</si>
  <si>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</si>
  <si>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</si>
  <si>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</si>
  <si>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</si>
  <si>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</si>
  <si>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</si>
  <si>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원가계산서</t>
  </si>
  <si>
    <t>비            목</t>
  </si>
  <si>
    <t>구분</t>
  </si>
  <si>
    <t>금    액</t>
  </si>
  <si>
    <t>요율</t>
  </si>
  <si>
    <t>산   출   근   거</t>
  </si>
  <si>
    <t>재</t>
  </si>
  <si>
    <t>직   접   재   료   비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</si>
  <si>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</si>
  <si>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</si>
  <si>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</si>
  <si>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</si>
  <si>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</si>
  <si>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</si>
  <si>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</si>
  <si>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</si>
  <si>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</si>
  <si>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</si>
  <si>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</si>
  <si>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</si>
  <si>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</si>
  <si>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</si>
  <si>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</si>
  <si>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</si>
  <si>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4 × 0.191</t>
    <phoneticPr fontId="6" type="noConversion"/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</si>
  <si>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</si>
  <si>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</si>
  <si>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</si>
  <si>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</si>
  <si>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</si>
  <si>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</si>
  <si>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</si>
  <si>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</si>
  <si>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</si>
  <si>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</si>
  <si>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</si>
  <si>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</si>
  <si>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</si>
  <si>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</si>
  <si>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</si>
  <si>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</si>
  <si>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3.545%</t>
  </si>
  <si>
    <t>4 × 0.03545</t>
  </si>
  <si>
    <t>원</t>
  </si>
  <si>
    <t>연   금   보   험   료</t>
  </si>
  <si>
    <t>10</t>
  </si>
  <si>
    <t>4.5%</t>
  </si>
  <si>
    <t>4 × 0.045</t>
  </si>
  <si>
    <t>노인장기요양  보 험 료</t>
  </si>
  <si>
    <t>11</t>
  </si>
  <si>
    <t>12.95%</t>
  </si>
  <si>
    <t>9 × 0.1295</t>
  </si>
  <si>
    <t>가</t>
  </si>
  <si>
    <t>퇴 직  공 제  부 금 비</t>
  </si>
  <si>
    <t>12</t>
  </si>
  <si>
    <t>4 × 0.023</t>
  </si>
  <si>
    <t>건설기계대여금지급보증서발급액</t>
  </si>
  <si>
    <t>13</t>
  </si>
  <si>
    <t>0.4%</t>
    <phoneticPr fontId="6" type="noConversion"/>
  </si>
  <si>
    <t>(A + 4 + 6) × 0.004</t>
    <phoneticPr fontId="6" type="noConversion"/>
  </si>
  <si>
    <t>산 업 안 전 보건관리비</t>
  </si>
  <si>
    <t>14</t>
  </si>
  <si>
    <t>3.15%</t>
    <phoneticPr fontId="6" type="noConversion"/>
  </si>
  <si>
    <t>(A + 4) × 0.0315</t>
    <phoneticPr fontId="6" type="noConversion"/>
  </si>
  <si>
    <t>환   경   보   전   비</t>
  </si>
  <si>
    <t>16</t>
  </si>
  <si>
    <t>0.8%</t>
  </si>
  <si>
    <t>(A + 4 + 6) ×0.008</t>
  </si>
  <si>
    <t>공 사 이 행 보증수수료</t>
  </si>
  <si>
    <t>17</t>
  </si>
  <si>
    <t>하도급대금지급보증수수료</t>
  </si>
  <si>
    <t>18</t>
  </si>
  <si>
    <t>기     타     경    비</t>
  </si>
  <si>
    <t>19</t>
  </si>
  <si>
    <t>(A + B) × 0.055</t>
    <phoneticPr fontId="6" type="noConversion"/>
  </si>
  <si>
    <t>(6:19)</t>
  </si>
  <si>
    <t>순   공  사    원   가</t>
  </si>
  <si>
    <t>(A + B + C)</t>
  </si>
  <si>
    <t>일   반   관   리   비</t>
  </si>
  <si>
    <t>D × 0.08</t>
    <phoneticPr fontId="6" type="noConversion"/>
  </si>
  <si>
    <t>이                  윤</t>
  </si>
  <si>
    <t>(B + C + E)  ×0.15</t>
    <phoneticPr fontId="6" type="noConversion"/>
  </si>
  <si>
    <t>총        원        가</t>
  </si>
  <si>
    <t>(D + E + F)</t>
  </si>
  <si>
    <t>부   가   가   치   세</t>
  </si>
  <si>
    <t>10%</t>
  </si>
  <si>
    <t>G × 0.1</t>
  </si>
  <si>
    <t>도        급        액</t>
  </si>
  <si>
    <t>(G + H)</t>
  </si>
  <si>
    <t>총     공    사     비</t>
  </si>
  <si>
    <t>K</t>
  </si>
  <si>
    <t>(I + J)</t>
  </si>
  <si>
    <t>내역서</t>
    <phoneticPr fontId="6" type="noConversion"/>
  </si>
  <si>
    <t>공종</t>
  </si>
  <si>
    <t>품    명</t>
  </si>
  <si>
    <t>규   격</t>
  </si>
  <si>
    <t>수 량</t>
  </si>
  <si>
    <t>노무비</t>
  </si>
  <si>
    <t>재료비</t>
  </si>
  <si>
    <t>비 고</t>
    <phoneticPr fontId="6" type="noConversion"/>
  </si>
  <si>
    <t>금   액</t>
  </si>
  <si>
    <t>순 공 사 비</t>
    <phoneticPr fontId="6" type="noConversion"/>
  </si>
  <si>
    <t>○</t>
    <phoneticPr fontId="6" type="noConversion"/>
  </si>
  <si>
    <t>은진면 방축리 81-3</t>
    <phoneticPr fontId="6" type="noConversion"/>
  </si>
  <si>
    <t>토공</t>
    <phoneticPr fontId="6" type="noConversion"/>
  </si>
  <si>
    <t>마대쌓기</t>
    <phoneticPr fontId="6" type="noConversion"/>
  </si>
  <si>
    <t>1ton백</t>
    <phoneticPr fontId="6" type="noConversion"/>
  </si>
  <si>
    <t>EA</t>
    <phoneticPr fontId="6" type="noConversion"/>
  </si>
  <si>
    <t>성토</t>
    <phoneticPr fontId="6" type="noConversion"/>
  </si>
  <si>
    <t>M3</t>
    <phoneticPr fontId="6" type="noConversion"/>
  </si>
  <si>
    <t>준설</t>
    <phoneticPr fontId="6" type="noConversion"/>
  </si>
  <si>
    <t>인력</t>
    <phoneticPr fontId="6" type="noConversion"/>
  </si>
  <si>
    <t>명</t>
    <phoneticPr fontId="6" type="noConversion"/>
  </si>
  <si>
    <t>양수</t>
    <phoneticPr fontId="6" type="noConversion"/>
  </si>
  <si>
    <t>식</t>
    <phoneticPr fontId="6" type="noConversion"/>
  </si>
  <si>
    <t>구조물공</t>
    <phoneticPr fontId="6" type="noConversion"/>
  </si>
  <si>
    <t>면갈기</t>
    <phoneticPr fontId="6" type="noConversion"/>
  </si>
  <si>
    <t>M2</t>
    <phoneticPr fontId="6" type="noConversion"/>
  </si>
  <si>
    <t>케미칼앙카</t>
    <phoneticPr fontId="6" type="noConversion"/>
  </si>
  <si>
    <t>HD13</t>
    <phoneticPr fontId="6" type="noConversion"/>
  </si>
  <si>
    <t>공</t>
    <phoneticPr fontId="6" type="noConversion"/>
  </si>
  <si>
    <t>철근가공조립</t>
    <phoneticPr fontId="6" type="noConversion"/>
  </si>
  <si>
    <t>TON</t>
    <phoneticPr fontId="6" type="noConversion"/>
  </si>
  <si>
    <t>거푸집 설치</t>
    <phoneticPr fontId="6" type="noConversion"/>
  </si>
  <si>
    <t>레미콘타설</t>
    <phoneticPr fontId="6" type="noConversion"/>
  </si>
  <si>
    <t>P/C</t>
    <phoneticPr fontId="6" type="noConversion"/>
  </si>
  <si>
    <t>회</t>
    <phoneticPr fontId="6" type="noConversion"/>
  </si>
  <si>
    <t>배수공</t>
    <phoneticPr fontId="6" type="noConversion"/>
  </si>
  <si>
    <t>PE이중벽관</t>
    <phoneticPr fontId="6" type="noConversion"/>
  </si>
  <si>
    <t>D=200mm</t>
    <phoneticPr fontId="6" type="noConversion"/>
  </si>
  <si>
    <t>M</t>
    <phoneticPr fontId="6" type="noConversion"/>
  </si>
  <si>
    <t>PE배관</t>
    <phoneticPr fontId="6" type="noConversion"/>
  </si>
  <si>
    <t>D=50mm</t>
    <phoneticPr fontId="6" type="noConversion"/>
  </si>
  <si>
    <t>엘보우</t>
    <phoneticPr fontId="6" type="noConversion"/>
  </si>
  <si>
    <t>소켓</t>
    <phoneticPr fontId="6" type="noConversion"/>
  </si>
  <si>
    <t>밸브</t>
    <phoneticPr fontId="6" type="noConversion"/>
  </si>
  <si>
    <t>PE밴드</t>
    <phoneticPr fontId="6" type="noConversion"/>
  </si>
  <si>
    <t>천공</t>
    <phoneticPr fontId="6" type="noConversion"/>
  </si>
  <si>
    <t>D=75mm</t>
    <phoneticPr fontId="6" type="noConversion"/>
  </si>
  <si>
    <t>방수공</t>
    <phoneticPr fontId="6" type="noConversion"/>
  </si>
  <si>
    <t>레미탈</t>
    <phoneticPr fontId="6" type="noConversion"/>
  </si>
  <si>
    <t>방수액</t>
    <phoneticPr fontId="6" type="noConversion"/>
  </si>
  <si>
    <t>포</t>
    <phoneticPr fontId="6" type="noConversion"/>
  </si>
  <si>
    <t>크랙보수</t>
    <phoneticPr fontId="6" type="noConversion"/>
  </si>
  <si>
    <t>연산면 백석리 319-1</t>
    <phoneticPr fontId="6" type="noConversion"/>
  </si>
  <si>
    <t>노성면 병사리 415-1</t>
    <phoneticPr fontId="6" type="noConversion"/>
  </si>
  <si>
    <t>가드레일 철거,설치</t>
    <phoneticPr fontId="6" type="noConversion"/>
  </si>
  <si>
    <t>컷팅 및 깨기</t>
    <phoneticPr fontId="6" type="noConversion"/>
  </si>
  <si>
    <t>몰탈</t>
    <phoneticPr fontId="6" type="noConversion"/>
  </si>
  <si>
    <t>Φ200mm</t>
    <phoneticPr fontId="6" type="noConversion"/>
  </si>
  <si>
    <t>m</t>
    <phoneticPr fontId="6" type="noConversion"/>
  </si>
  <si>
    <t>합  계</t>
    <phoneticPr fontId="6" type="noConversion"/>
  </si>
  <si>
    <t>수     지     예     산     서</t>
    <phoneticPr fontId="6" type="noConversion"/>
  </si>
  <si>
    <t xml:space="preserve">  1.수 입</t>
    <phoneticPr fontId="20" type="noConversion"/>
  </si>
  <si>
    <t>【 단위 : 천원 】</t>
    <phoneticPr fontId="20" type="noConversion"/>
  </si>
  <si>
    <t>과     목</t>
    <phoneticPr fontId="20" type="noConversion"/>
  </si>
  <si>
    <t>인가액</t>
    <phoneticPr fontId="6" type="noConversion"/>
  </si>
  <si>
    <t>신청액</t>
    <phoneticPr fontId="6" type="noConversion"/>
  </si>
  <si>
    <t>년도별 내역</t>
    <phoneticPr fontId="20" type="noConversion"/>
  </si>
  <si>
    <t>비     고</t>
    <phoneticPr fontId="20" type="noConversion"/>
  </si>
  <si>
    <t>2026년도</t>
    <phoneticPr fontId="20" type="noConversion"/>
  </si>
  <si>
    <t>2027년도</t>
    <phoneticPr fontId="6" type="noConversion"/>
  </si>
  <si>
    <t>도     비</t>
    <phoneticPr fontId="20" type="noConversion"/>
  </si>
  <si>
    <t>시     비</t>
    <phoneticPr fontId="20" type="noConversion"/>
  </si>
  <si>
    <t>계</t>
    <phoneticPr fontId="20" type="noConversion"/>
  </si>
  <si>
    <t xml:space="preserve">  2.지 출</t>
    <phoneticPr fontId="20" type="noConversion"/>
  </si>
  <si>
    <t>내
공
사
비</t>
    <phoneticPr fontId="6" type="noConversion"/>
  </si>
  <si>
    <t>❍</t>
    <phoneticPr fontId="6" type="noConversion"/>
  </si>
  <si>
    <t>순공사비</t>
    <phoneticPr fontId="20" type="noConversion"/>
  </si>
  <si>
    <t>자재대</t>
    <phoneticPr fontId="20" type="noConversion"/>
  </si>
  <si>
    <t>소계</t>
    <phoneticPr fontId="6" type="noConversion"/>
  </si>
  <si>
    <t>부
대
비</t>
    <phoneticPr fontId="6" type="noConversion"/>
  </si>
  <si>
    <t>세부설계비</t>
    <phoneticPr fontId="20" type="noConversion"/>
  </si>
  <si>
    <t>공사감리비</t>
    <phoneticPr fontId="20" type="noConversion"/>
  </si>
  <si>
    <t>사업관리비</t>
    <phoneticPr fontId="20" type="noConversion"/>
  </si>
  <si>
    <t>합      계</t>
    <phoneticPr fontId="20" type="noConversion"/>
  </si>
  <si>
    <t xml:space="preserve"> 측설비 및 공사감리비, 사업관리비</t>
    <phoneticPr fontId="20" type="noConversion"/>
  </si>
  <si>
    <t xml:space="preserve"> 1.측 설 비 산 출 내 역</t>
    <phoneticPr fontId="20" type="noConversion"/>
  </si>
  <si>
    <t>【 단위 : 천원 】</t>
    <phoneticPr fontId="6" type="noConversion"/>
  </si>
  <si>
    <t>공 종</t>
    <phoneticPr fontId="20" type="noConversion"/>
  </si>
  <si>
    <t>대 상 액 (부가세제외)</t>
    <phoneticPr fontId="20" type="noConversion"/>
  </si>
  <si>
    <t>율</t>
    <phoneticPr fontId="20" type="noConversion"/>
  </si>
  <si>
    <t>측량설계비</t>
    <phoneticPr fontId="20" type="noConversion"/>
  </si>
  <si>
    <t>적용측량설계비</t>
    <phoneticPr fontId="20" type="noConversion"/>
  </si>
  <si>
    <t>비 고</t>
    <phoneticPr fontId="20" type="noConversion"/>
  </si>
  <si>
    <t xml:space="preserve"> 순공사비</t>
    <phoneticPr fontId="20" type="noConversion"/>
  </si>
  <si>
    <t xml:space="preserve"> 지급자재</t>
    <phoneticPr fontId="6" type="noConversion"/>
  </si>
  <si>
    <t>폐기물처리비</t>
    <phoneticPr fontId="6" type="noConversion"/>
  </si>
  <si>
    <t>(%)</t>
  </si>
  <si>
    <t>자리수조정</t>
    <phoneticPr fontId="6" type="noConversion"/>
  </si>
  <si>
    <t>낙율적용</t>
    <phoneticPr fontId="6" type="noConversion"/>
  </si>
  <si>
    <t xml:space="preserve"> 요율산출 내역</t>
    <phoneticPr fontId="20" type="noConversion"/>
  </si>
  <si>
    <t xml:space="preserve">  -기준요율 : 하한요율-{(하한요율-상한요율)/대상액차인액×(실대상액-하한대상액)}</t>
    <phoneticPr fontId="20" type="noConversion"/>
  </si>
  <si>
    <t xml:space="preserve"> 2.공 사 감 리 비 산 출 내 역</t>
    <phoneticPr fontId="20" type="noConversion"/>
  </si>
  <si>
    <t>사 업 관 리 비 산 출 내 역</t>
    <phoneticPr fontId="20" type="noConversion"/>
  </si>
  <si>
    <t>관리비</t>
    <phoneticPr fontId="6" type="noConversion"/>
  </si>
  <si>
    <t>합 계</t>
    <phoneticPr fontId="20" type="noConversion"/>
  </si>
  <si>
    <t>≒</t>
    <phoneticPr fontId="6" type="noConversion"/>
  </si>
  <si>
    <t>*요율산출 내역 및 요율은 대상액에 따라 다음표의 값을 참조하여 수정할것*</t>
    <phoneticPr fontId="33" type="noConversion"/>
  </si>
  <si>
    <t>요           율           표</t>
    <phoneticPr fontId="20" type="noConversion"/>
  </si>
  <si>
    <t>구   분</t>
  </si>
  <si>
    <t>10억원까지</t>
  </si>
  <si>
    <t>20억원</t>
  </si>
  <si>
    <t>50억원</t>
  </si>
  <si>
    <t>100억원</t>
  </si>
  <si>
    <t>200억원</t>
  </si>
  <si>
    <t>500억원</t>
  </si>
  <si>
    <t>1천억원</t>
  </si>
  <si>
    <t>기본조사</t>
  </si>
  <si>
    <t>세부설계</t>
  </si>
  <si>
    <t>공사감리</t>
  </si>
  <si>
    <t>사업관리</t>
  </si>
  <si>
    <t>공사명 : 은진면 방축리 용수로 등  정비공사</t>
    <phoneticPr fontId="6" type="noConversion"/>
  </si>
  <si>
    <t>은진면 방축리 용수로 등 정비공사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</si>
</sst>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.00#"/>
    <numFmt numFmtId="177" formatCode="#,##0.0"/>
    <numFmt numFmtId="178" formatCode="#,##0.00#;\-#,##0.00#;#"/>
    <numFmt numFmtId="179" formatCode="_(* #,##0.00_);_(* \(#,##0.00\);_(* &quot;-&quot;??_);_(@_)"/>
    <numFmt numFmtId="180" formatCode="0.0%"/>
    <numFmt numFmtId="181" formatCode="0_);[Red]\(0\)"/>
    <numFmt numFmtId="182" formatCode="0.0_);[Red]\(0.0\)"/>
    <numFmt numFmtId="183" formatCode="_ * #,##0.00_ ;_ * \-#,##0.00_ ;_ * &quot;-&quot;_ ;_ @_ "/>
    <numFmt numFmtId="184" formatCode="#,##0_);[Red]\(#,##0\)"/>
    <numFmt numFmtId="185" formatCode="0.00&quot;%&quot;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20"/>
      <color indexed="8"/>
      <name val="HY그래픽M"/>
      <family val="1"/>
      <charset val="129"/>
    </font>
    <font>
      <sz val="10"/>
      <color indexed="8"/>
      <name val="HY그래픽M"/>
      <family val="1"/>
      <charset val="129"/>
    </font>
    <font>
      <b/>
      <sz val="9"/>
      <color indexed="8"/>
      <name val="HY그래픽M"/>
      <family val="1"/>
      <charset val="129"/>
    </font>
    <font>
      <sz val="9"/>
      <color indexed="8"/>
      <name val="HY그래픽M"/>
      <family val="1"/>
      <charset val="129"/>
    </font>
    <font>
      <b/>
      <sz val="10"/>
      <color indexed="8"/>
      <name val="HY그래픽M"/>
      <family val="1"/>
      <charset val="129"/>
    </font>
    <font>
      <sz val="11"/>
      <color theme="1"/>
      <name val="돋움"/>
      <family val="3"/>
      <charset val="129"/>
    </font>
    <font>
      <sz val="12"/>
      <name val="굴림체"/>
      <family val="3"/>
      <charset val="129"/>
    </font>
    <font>
      <b/>
      <sz val="1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바탕"/>
      <family val="1"/>
      <charset val="129"/>
    </font>
    <font>
      <sz val="11"/>
      <name val="굴림체"/>
      <family val="3"/>
      <charset val="129"/>
    </font>
    <font>
      <sz val="16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i/>
      <sz val="10"/>
      <name val="굴림체"/>
      <family val="3"/>
      <charset val="129"/>
    </font>
    <font>
      <sz val="10"/>
      <color rgb="FFFF0000"/>
      <name val="굴림체"/>
      <family val="3"/>
    </font>
    <font>
      <b/>
      <sz val="10"/>
      <color indexed="12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13"/>
      <color indexed="10"/>
      <name val="굴림체"/>
      <family val="3"/>
      <charset val="129"/>
    </font>
    <font>
      <sz val="8"/>
      <name val="바탕체"/>
      <family val="1"/>
      <charset val="129"/>
    </font>
    <font>
      <sz val="12"/>
      <color indexed="17"/>
      <name val="굴림체"/>
      <family val="3"/>
      <charset val="129"/>
    </font>
    <font>
      <sz val="12"/>
      <color indexed="10"/>
      <name val="굴림체"/>
      <family val="3"/>
      <charset val="129"/>
    </font>
    <font>
      <sz val="12"/>
      <color indexed="2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9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179" fontId="5" fillId="0" borderId="0"/>
    <xf numFmtId="45" fontId="5" fillId="0" borderId="0"/>
    <xf numFmtId="0" fontId="15" fillId="0" borderId="0">
      <alignment vertical="center"/>
    </xf>
  </cellStyleXfs>
  <cellXfs count="29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6" fontId="3" fillId="0" borderId="6" xfId="0" applyNumberFormat="1" applyFont="1" applyBorder="1">
      <alignment vertical="center"/>
    </xf>
    <xf numFmtId="176" fontId="3" fillId="0" borderId="8" xfId="0" applyNumberFormat="1" applyFont="1" applyBorder="1" applyAlignment="1">
      <alignment vertical="center" wrapText="1"/>
    </xf>
    <xf numFmtId="177" fontId="3" fillId="0" borderId="4" xfId="0" applyNumberFormat="1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0" fillId="0" borderId="4" xfId="0" quotePrefix="1" applyNumberForma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0" fillId="0" borderId="0" xfId="0" applyNumberFormat="1">
      <alignment vertical="center"/>
    </xf>
    <xf numFmtId="0" fontId="5" fillId="0" borderId="0" xfId="1"/>
    <xf numFmtId="3" fontId="8" fillId="0" borderId="21" xfId="1" applyNumberFormat="1" applyFont="1" applyBorder="1" applyAlignment="1">
      <alignment horizontal="center" vertical="center"/>
    </xf>
    <xf numFmtId="3" fontId="8" fillId="0" borderId="22" xfId="1" applyNumberFormat="1" applyFont="1" applyBorder="1" applyAlignment="1">
      <alignment horizontal="center" vertical="center"/>
    </xf>
    <xf numFmtId="3" fontId="8" fillId="0" borderId="23" xfId="1" applyNumberFormat="1" applyFont="1" applyBorder="1" applyAlignment="1">
      <alignment horizontal="center" vertical="center"/>
    </xf>
    <xf numFmtId="3" fontId="9" fillId="0" borderId="24" xfId="1" applyNumberFormat="1" applyFont="1" applyBorder="1" applyAlignment="1">
      <alignment horizontal="left" vertical="center"/>
    </xf>
    <xf numFmtId="3" fontId="9" fillId="0" borderId="25" xfId="1" applyNumberFormat="1" applyFont="1" applyBorder="1" applyAlignment="1">
      <alignment horizontal="left" vertical="center"/>
    </xf>
    <xf numFmtId="3" fontId="9" fillId="0" borderId="0" xfId="1" applyNumberFormat="1" applyFont="1" applyAlignment="1">
      <alignment horizontal="left" vertical="center"/>
    </xf>
    <xf numFmtId="3" fontId="9" fillId="0" borderId="26" xfId="1" applyNumberFormat="1" applyFont="1" applyBorder="1" applyAlignment="1">
      <alignment horizontal="left" vertical="center"/>
    </xf>
    <xf numFmtId="3" fontId="9" fillId="0" borderId="25" xfId="1" applyNumberFormat="1" applyFont="1" applyBorder="1" applyAlignment="1">
      <alignment vertical="center"/>
    </xf>
    <xf numFmtId="3" fontId="9" fillId="0" borderId="25" xfId="1" applyNumberFormat="1" applyFont="1" applyBorder="1" applyAlignment="1">
      <alignment horizontal="right" vertical="center"/>
    </xf>
    <xf numFmtId="3" fontId="9" fillId="0" borderId="27" xfId="1" applyNumberFormat="1" applyFont="1" applyBorder="1" applyAlignment="1">
      <alignment horizontal="left" vertical="center"/>
    </xf>
    <xf numFmtId="3" fontId="9" fillId="0" borderId="11" xfId="1" applyNumberFormat="1" applyFont="1" applyBorder="1" applyAlignment="1">
      <alignment horizontal="left" vertical="center"/>
    </xf>
    <xf numFmtId="3" fontId="9" fillId="0" borderId="28" xfId="1" applyNumberFormat="1" applyFont="1" applyBorder="1" applyAlignment="1">
      <alignment horizontal="left" vertical="center"/>
    </xf>
    <xf numFmtId="3" fontId="9" fillId="0" borderId="29" xfId="1" applyNumberFormat="1" applyFont="1" applyBorder="1" applyAlignment="1">
      <alignment vertical="center"/>
    </xf>
    <xf numFmtId="3" fontId="9" fillId="0" borderId="29" xfId="1" applyNumberFormat="1" applyFont="1" applyBorder="1" applyAlignment="1">
      <alignment horizontal="right" vertical="center"/>
    </xf>
    <xf numFmtId="3" fontId="9" fillId="0" borderId="30" xfId="1" applyNumberFormat="1" applyFont="1" applyBorder="1" applyAlignment="1">
      <alignment horizontal="left" vertical="center"/>
    </xf>
    <xf numFmtId="3" fontId="9" fillId="0" borderId="29" xfId="1" applyNumberFormat="1" applyFont="1" applyBorder="1" applyAlignment="1">
      <alignment horizontal="left" vertical="center"/>
    </xf>
    <xf numFmtId="180" fontId="9" fillId="0" borderId="29" xfId="1" applyNumberFormat="1" applyFont="1" applyBorder="1" applyAlignment="1">
      <alignment horizontal="right" vertical="center"/>
    </xf>
    <xf numFmtId="3" fontId="9" fillId="2" borderId="0" xfId="1" applyNumberFormat="1" applyFont="1" applyFill="1" applyAlignment="1">
      <alignment horizontal="left" vertical="center"/>
    </xf>
    <xf numFmtId="3" fontId="9" fillId="2" borderId="26" xfId="1" applyNumberFormat="1" applyFont="1" applyFill="1" applyBorder="1" applyAlignment="1">
      <alignment horizontal="left" vertical="center"/>
    </xf>
    <xf numFmtId="3" fontId="9" fillId="2" borderId="25" xfId="1" applyNumberFormat="1" applyFont="1" applyFill="1" applyBorder="1" applyAlignment="1">
      <alignment vertical="center"/>
    </xf>
    <xf numFmtId="9" fontId="9" fillId="0" borderId="25" xfId="1" quotePrefix="1" applyNumberFormat="1" applyFont="1" applyBorder="1" applyAlignment="1">
      <alignment horizontal="right" vertical="center"/>
    </xf>
    <xf numFmtId="3" fontId="9" fillId="0" borderId="31" xfId="1" applyNumberFormat="1" applyFont="1" applyBorder="1" applyAlignment="1">
      <alignment horizontal="left" vertical="center"/>
    </xf>
    <xf numFmtId="3" fontId="9" fillId="0" borderId="32" xfId="1" applyNumberFormat="1" applyFont="1" applyBorder="1" applyAlignment="1">
      <alignment horizontal="left" vertical="center"/>
    </xf>
    <xf numFmtId="9" fontId="9" fillId="0" borderId="29" xfId="1" applyNumberFormat="1" applyFont="1" applyBorder="1" applyAlignment="1">
      <alignment horizontal="right" vertical="center"/>
    </xf>
    <xf numFmtId="3" fontId="9" fillId="3" borderId="11" xfId="1" applyNumberFormat="1" applyFont="1" applyFill="1" applyBorder="1" applyAlignment="1">
      <alignment horizontal="left" vertical="center"/>
    </xf>
    <xf numFmtId="3" fontId="9" fillId="3" borderId="28" xfId="1" applyNumberFormat="1" applyFont="1" applyFill="1" applyBorder="1" applyAlignment="1">
      <alignment horizontal="left" vertical="center"/>
    </xf>
    <xf numFmtId="3" fontId="9" fillId="3" borderId="29" xfId="1" applyNumberFormat="1" applyFont="1" applyFill="1" applyBorder="1" applyAlignment="1">
      <alignment vertical="center"/>
    </xf>
    <xf numFmtId="3" fontId="9" fillId="0" borderId="33" xfId="1" applyNumberFormat="1" applyFont="1" applyBorder="1" applyAlignment="1">
      <alignment horizontal="left" vertical="center"/>
    </xf>
    <xf numFmtId="3" fontId="9" fillId="0" borderId="34" xfId="1" applyNumberFormat="1" applyFont="1" applyBorder="1" applyAlignment="1">
      <alignment horizontal="left" vertical="center"/>
    </xf>
    <xf numFmtId="3" fontId="9" fillId="0" borderId="35" xfId="1" applyNumberFormat="1" applyFont="1" applyBorder="1" applyAlignment="1">
      <alignment horizontal="left" vertical="center"/>
    </xf>
    <xf numFmtId="3" fontId="9" fillId="0" borderId="36" xfId="1" applyNumberFormat="1" applyFont="1" applyBorder="1" applyAlignment="1">
      <alignment vertical="center"/>
    </xf>
    <xf numFmtId="3" fontId="9" fillId="0" borderId="36" xfId="1" applyNumberFormat="1" applyFont="1" applyBorder="1" applyAlignment="1">
      <alignment horizontal="right" vertical="center"/>
    </xf>
    <xf numFmtId="3" fontId="9" fillId="0" borderId="37" xfId="1" applyNumberFormat="1" applyFont="1" applyBorder="1" applyAlignment="1">
      <alignment horizontal="left" vertical="center"/>
    </xf>
    <xf numFmtId="0" fontId="5" fillId="0" borderId="0" xfId="1" applyAlignment="1">
      <alignment vertical="center"/>
    </xf>
    <xf numFmtId="0" fontId="11" fillId="0" borderId="0" xfId="1" applyFont="1"/>
    <xf numFmtId="3" fontId="12" fillId="0" borderId="44" xfId="1" applyNumberFormat="1" applyFont="1" applyBorder="1" applyAlignment="1">
      <alignment horizontal="center" vertical="center"/>
    </xf>
    <xf numFmtId="3" fontId="12" fillId="0" borderId="45" xfId="1" applyNumberFormat="1" applyFont="1" applyBorder="1" applyAlignment="1">
      <alignment horizontal="center" vertical="center"/>
    </xf>
    <xf numFmtId="3" fontId="12" fillId="0" borderId="31" xfId="1" applyNumberFormat="1" applyFont="1" applyBorder="1" applyAlignment="1">
      <alignment horizontal="left" vertical="center"/>
    </xf>
    <xf numFmtId="3" fontId="12" fillId="0" borderId="29" xfId="1" applyNumberFormat="1" applyFont="1" applyBorder="1" applyAlignment="1">
      <alignment horizontal="left" vertical="center"/>
    </xf>
    <xf numFmtId="3" fontId="13" fillId="0" borderId="29" xfId="1" applyNumberFormat="1" applyFont="1" applyBorder="1" applyAlignment="1">
      <alignment horizontal="right" vertical="center"/>
    </xf>
    <xf numFmtId="3" fontId="12" fillId="0" borderId="29" xfId="1" applyNumberFormat="1" applyFont="1" applyBorder="1" applyAlignment="1">
      <alignment horizontal="center" vertical="center"/>
    </xf>
    <xf numFmtId="3" fontId="13" fillId="0" borderId="28" xfId="1" applyNumberFormat="1" applyFont="1" applyBorder="1" applyAlignment="1">
      <alignment vertical="center"/>
    </xf>
    <xf numFmtId="3" fontId="12" fillId="0" borderId="29" xfId="1" applyNumberFormat="1" applyFont="1" applyBorder="1" applyAlignment="1">
      <alignment horizontal="right" vertical="center"/>
    </xf>
    <xf numFmtId="3" fontId="12" fillId="0" borderId="30" xfId="1" applyNumberFormat="1" applyFont="1" applyBorder="1" applyAlignment="1">
      <alignment horizontal="left" vertical="center"/>
    </xf>
    <xf numFmtId="3" fontId="12" fillId="0" borderId="31" xfId="1" quotePrefix="1" applyNumberFormat="1" applyFont="1" applyBorder="1" applyAlignment="1">
      <alignment horizontal="left" vertical="center"/>
    </xf>
    <xf numFmtId="3" fontId="12" fillId="0" borderId="28" xfId="1" applyNumberFormat="1" applyFont="1" applyBorder="1" applyAlignment="1">
      <alignment vertical="center"/>
    </xf>
    <xf numFmtId="3" fontId="12" fillId="0" borderId="28" xfId="1" applyNumberFormat="1" applyFont="1" applyBorder="1" applyAlignment="1">
      <alignment horizontal="right" vertical="center"/>
    </xf>
    <xf numFmtId="3" fontId="13" fillId="0" borderId="31" xfId="1" applyNumberFormat="1" applyFont="1" applyBorder="1" applyAlignment="1">
      <alignment horizontal="left" vertical="center"/>
    </xf>
    <xf numFmtId="3" fontId="13" fillId="0" borderId="29" xfId="1" applyNumberFormat="1" applyFont="1" applyBorder="1" applyAlignment="1">
      <alignment horizontal="left" vertical="center"/>
    </xf>
    <xf numFmtId="3" fontId="13" fillId="0" borderId="29" xfId="1" applyNumberFormat="1" applyFont="1" applyBorder="1" applyAlignment="1">
      <alignment horizontal="center" vertical="center"/>
    </xf>
    <xf numFmtId="3" fontId="13" fillId="0" borderId="28" xfId="1" applyNumberFormat="1" applyFont="1" applyBorder="1" applyAlignment="1">
      <alignment horizontal="right" vertical="center"/>
    </xf>
    <xf numFmtId="3" fontId="13" fillId="0" borderId="30" xfId="1" applyNumberFormat="1" applyFont="1" applyBorder="1" applyAlignment="1">
      <alignment horizontal="left" vertical="center"/>
    </xf>
    <xf numFmtId="3" fontId="13" fillId="0" borderId="31" xfId="1" quotePrefix="1" applyNumberFormat="1" applyFont="1" applyBorder="1" applyAlignment="1">
      <alignment horizontal="left" vertical="center"/>
    </xf>
    <xf numFmtId="3" fontId="13" fillId="0" borderId="29" xfId="1" applyNumberFormat="1" applyFont="1" applyBorder="1" applyAlignment="1">
      <alignment horizontal="left" vertical="center" wrapText="1"/>
    </xf>
    <xf numFmtId="181" fontId="12" fillId="0" borderId="29" xfId="1" applyNumberFormat="1" applyFont="1" applyBorder="1" applyAlignment="1">
      <alignment vertical="center"/>
    </xf>
    <xf numFmtId="181" fontId="13" fillId="0" borderId="29" xfId="1" applyNumberFormat="1" applyFont="1" applyBorder="1" applyAlignment="1">
      <alignment vertical="center"/>
    </xf>
    <xf numFmtId="182" fontId="13" fillId="0" borderId="29" xfId="1" applyNumberFormat="1" applyFont="1" applyBorder="1" applyAlignment="1">
      <alignment vertical="center"/>
    </xf>
    <xf numFmtId="3" fontId="13" fillId="0" borderId="47" xfId="1" applyNumberFormat="1" applyFont="1" applyBorder="1" applyAlignment="1">
      <alignment horizontal="left" vertical="center"/>
    </xf>
    <xf numFmtId="3" fontId="13" fillId="0" borderId="48" xfId="1" applyNumberFormat="1" applyFont="1" applyBorder="1" applyAlignment="1">
      <alignment horizontal="left" vertical="center"/>
    </xf>
    <xf numFmtId="181" fontId="13" fillId="0" borderId="48" xfId="1" applyNumberFormat="1" applyFont="1" applyBorder="1" applyAlignment="1">
      <alignment vertical="center"/>
    </xf>
    <xf numFmtId="3" fontId="13" fillId="0" borderId="48" xfId="1" applyNumberFormat="1" applyFont="1" applyBorder="1" applyAlignment="1">
      <alignment horizontal="center" vertical="center"/>
    </xf>
    <xf numFmtId="3" fontId="13" fillId="0" borderId="49" xfId="1" applyNumberFormat="1" applyFont="1" applyBorder="1" applyAlignment="1">
      <alignment vertical="center"/>
    </xf>
    <xf numFmtId="3" fontId="13" fillId="0" borderId="48" xfId="1" applyNumberFormat="1" applyFont="1" applyBorder="1" applyAlignment="1">
      <alignment horizontal="right" vertical="center"/>
    </xf>
    <xf numFmtId="3" fontId="13" fillId="0" borderId="49" xfId="1" applyNumberFormat="1" applyFont="1" applyBorder="1" applyAlignment="1">
      <alignment horizontal="right" vertical="center"/>
    </xf>
    <xf numFmtId="3" fontId="13" fillId="0" borderId="50" xfId="1" applyNumberFormat="1" applyFont="1" applyBorder="1" applyAlignment="1">
      <alignment horizontal="left" vertical="center"/>
    </xf>
    <xf numFmtId="3" fontId="12" fillId="0" borderId="51" xfId="1" applyNumberFormat="1" applyFont="1" applyBorder="1" applyAlignment="1">
      <alignment horizontal="left" vertical="center"/>
    </xf>
    <xf numFmtId="3" fontId="12" fillId="0" borderId="52" xfId="1" applyNumberFormat="1" applyFont="1" applyBorder="1" applyAlignment="1">
      <alignment horizontal="left" vertical="center"/>
    </xf>
    <xf numFmtId="3" fontId="13" fillId="0" borderId="52" xfId="1" applyNumberFormat="1" applyFont="1" applyBorder="1" applyAlignment="1">
      <alignment horizontal="left" vertical="center"/>
    </xf>
    <xf numFmtId="181" fontId="13" fillId="0" borderId="52" xfId="1" applyNumberFormat="1" applyFont="1" applyBorder="1" applyAlignment="1">
      <alignment vertical="center"/>
    </xf>
    <xf numFmtId="3" fontId="13" fillId="0" borderId="52" xfId="1" applyNumberFormat="1" applyFont="1" applyBorder="1" applyAlignment="1">
      <alignment horizontal="center" vertical="center"/>
    </xf>
    <xf numFmtId="3" fontId="13" fillId="0" borderId="10" xfId="1" applyNumberFormat="1" applyFont="1" applyBorder="1" applyAlignment="1">
      <alignment vertical="center"/>
    </xf>
    <xf numFmtId="3" fontId="13" fillId="0" borderId="52" xfId="1" applyNumberFormat="1" applyFont="1" applyBorder="1" applyAlignment="1">
      <alignment horizontal="right" vertical="center"/>
    </xf>
    <xf numFmtId="3" fontId="13" fillId="0" borderId="10" xfId="1" applyNumberFormat="1" applyFont="1" applyBorder="1" applyAlignment="1">
      <alignment horizontal="right" vertical="center"/>
    </xf>
    <xf numFmtId="3" fontId="13" fillId="0" borderId="53" xfId="1" applyNumberFormat="1" applyFont="1" applyBorder="1" applyAlignment="1">
      <alignment horizontal="left" vertical="center"/>
    </xf>
    <xf numFmtId="3" fontId="13" fillId="0" borderId="54" xfId="1" applyNumberFormat="1" applyFont="1" applyBorder="1" applyAlignment="1">
      <alignment horizontal="left" vertical="center"/>
    </xf>
    <xf numFmtId="3" fontId="13" fillId="0" borderId="55" xfId="1" applyNumberFormat="1" applyFont="1" applyBorder="1" applyAlignment="1">
      <alignment horizontal="left" vertical="center"/>
    </xf>
    <xf numFmtId="181" fontId="13" fillId="0" borderId="55" xfId="1" applyNumberFormat="1" applyFont="1" applyBorder="1" applyAlignment="1">
      <alignment vertical="center"/>
    </xf>
    <xf numFmtId="3" fontId="13" fillId="0" borderId="56" xfId="1" applyNumberFormat="1" applyFont="1" applyBorder="1" applyAlignment="1">
      <alignment vertical="center"/>
    </xf>
    <xf numFmtId="3" fontId="13" fillId="0" borderId="55" xfId="1" applyNumberFormat="1" applyFont="1" applyBorder="1" applyAlignment="1">
      <alignment horizontal="right" vertical="center"/>
    </xf>
    <xf numFmtId="3" fontId="13" fillId="0" borderId="56" xfId="1" applyNumberFormat="1" applyFont="1" applyBorder="1" applyAlignment="1">
      <alignment horizontal="right" vertical="center"/>
    </xf>
    <xf numFmtId="3" fontId="13" fillId="0" borderId="57" xfId="1" applyNumberFormat="1" applyFont="1" applyBorder="1" applyAlignment="1">
      <alignment horizontal="left" vertical="center"/>
    </xf>
    <xf numFmtId="0" fontId="14" fillId="0" borderId="0" xfId="1" applyFont="1"/>
    <xf numFmtId="3" fontId="13" fillId="0" borderId="55" xfId="1" applyNumberFormat="1" applyFont="1" applyBorder="1" applyAlignment="1">
      <alignment horizontal="center" vertical="center"/>
    </xf>
    <xf numFmtId="3" fontId="12" fillId="0" borderId="54" xfId="1" applyNumberFormat="1" applyFont="1" applyBorder="1" applyAlignment="1">
      <alignment horizontal="left" vertical="center"/>
    </xf>
    <xf numFmtId="3" fontId="12" fillId="0" borderId="55" xfId="1" applyNumberFormat="1" applyFont="1" applyBorder="1" applyAlignment="1">
      <alignment horizontal="left" vertical="center"/>
    </xf>
    <xf numFmtId="3" fontId="12" fillId="0" borderId="55" xfId="1" applyNumberFormat="1" applyFont="1" applyBorder="1" applyAlignment="1">
      <alignment vertical="center"/>
    </xf>
    <xf numFmtId="3" fontId="12" fillId="0" borderId="55" xfId="1" applyNumberFormat="1" applyFont="1" applyBorder="1" applyAlignment="1">
      <alignment horizontal="center" vertical="center"/>
    </xf>
    <xf numFmtId="3" fontId="12" fillId="0" borderId="55" xfId="1" applyNumberFormat="1" applyFont="1" applyBorder="1" applyAlignment="1">
      <alignment horizontal="right" vertical="center"/>
    </xf>
    <xf numFmtId="3" fontId="12" fillId="0" borderId="57" xfId="1" applyNumberFormat="1" applyFont="1" applyBorder="1" applyAlignment="1">
      <alignment horizontal="left" vertical="center"/>
    </xf>
    <xf numFmtId="0" fontId="11" fillId="0" borderId="0" xfId="1" applyFont="1" applyAlignment="1">
      <alignment vertical="center"/>
    </xf>
    <xf numFmtId="3" fontId="11" fillId="0" borderId="0" xfId="1" applyNumberFormat="1" applyFont="1"/>
    <xf numFmtId="0" fontId="16" fillId="0" borderId="0" xfId="4" applyFont="1">
      <alignment vertical="center"/>
    </xf>
    <xf numFmtId="0" fontId="17" fillId="0" borderId="0" xfId="4" applyFont="1" applyAlignment="1">
      <alignment horizontal="left" vertical="center"/>
    </xf>
    <xf numFmtId="0" fontId="18" fillId="0" borderId="0" xfId="4" applyFont="1">
      <alignment vertical="center"/>
    </xf>
    <xf numFmtId="0" fontId="19" fillId="0" borderId="0" xfId="4" applyFont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22" fillId="0" borderId="0" xfId="4" applyFont="1" applyAlignment="1">
      <alignment horizontal="left" vertical="center"/>
    </xf>
    <xf numFmtId="0" fontId="21" fillId="0" borderId="0" xfId="4" applyFont="1" applyAlignment="1">
      <alignment horizontal="right" vertical="center"/>
    </xf>
    <xf numFmtId="0" fontId="23" fillId="4" borderId="8" xfId="4" applyFont="1" applyFill="1" applyBorder="1" applyAlignment="1">
      <alignment horizontal="center" vertical="center"/>
    </xf>
    <xf numFmtId="41" fontId="24" fillId="0" borderId="8" xfId="4" applyNumberFormat="1" applyFont="1" applyBorder="1" applyAlignment="1">
      <alignment horizontal="center" vertical="center"/>
    </xf>
    <xf numFmtId="9" fontId="24" fillId="0" borderId="8" xfId="4" quotePrefix="1" applyNumberFormat="1" applyFont="1" applyBorder="1" applyAlignment="1">
      <alignment horizontal="center" vertical="center"/>
    </xf>
    <xf numFmtId="41" fontId="23" fillId="0" borderId="8" xfId="4" applyNumberFormat="1" applyFont="1" applyBorder="1" applyAlignment="1">
      <alignment horizontal="center" vertical="center"/>
    </xf>
    <xf numFmtId="0" fontId="16" fillId="0" borderId="8" xfId="4" applyFont="1" applyBorder="1">
      <alignment vertical="center"/>
    </xf>
    <xf numFmtId="0" fontId="25" fillId="0" borderId="0" xfId="4" applyFont="1">
      <alignment vertical="center"/>
    </xf>
    <xf numFmtId="0" fontId="16" fillId="0" borderId="63" xfId="4" applyFont="1" applyBorder="1" applyAlignment="1">
      <alignment horizontal="center" vertical="center" shrinkToFit="1"/>
    </xf>
    <xf numFmtId="0" fontId="16" fillId="0" borderId="64" xfId="4" applyFont="1" applyBorder="1" applyAlignment="1">
      <alignment horizontal="distributed" vertical="center" shrinkToFit="1"/>
    </xf>
    <xf numFmtId="41" fontId="16" fillId="0" borderId="62" xfId="4" applyNumberFormat="1" applyFont="1" applyBorder="1" applyAlignment="1">
      <alignment horizontal="center" vertical="center" shrinkToFit="1"/>
    </xf>
    <xf numFmtId="41" fontId="16" fillId="0" borderId="62" xfId="4" applyNumberFormat="1" applyFont="1" applyBorder="1" applyAlignment="1">
      <alignment horizontal="center" vertical="center"/>
    </xf>
    <xf numFmtId="0" fontId="16" fillId="0" borderId="62" xfId="4" applyFont="1" applyBorder="1">
      <alignment vertical="center"/>
    </xf>
    <xf numFmtId="41" fontId="16" fillId="0" borderId="0" xfId="4" applyNumberFormat="1" applyFont="1">
      <alignment vertical="center"/>
    </xf>
    <xf numFmtId="0" fontId="16" fillId="0" borderId="66" xfId="4" quotePrefix="1" applyFont="1" applyBorder="1" applyAlignment="1">
      <alignment horizontal="center" vertical="center" shrinkToFit="1"/>
    </xf>
    <xf numFmtId="0" fontId="16" fillId="0" borderId="53" xfId="4" quotePrefix="1" applyFont="1" applyBorder="1" applyAlignment="1">
      <alignment horizontal="distributed" vertical="center" shrinkToFit="1"/>
    </xf>
    <xf numFmtId="41" fontId="16" fillId="0" borderId="67" xfId="4" quotePrefix="1" applyNumberFormat="1" applyFont="1" applyBorder="1" applyAlignment="1">
      <alignment horizontal="center" vertical="center" shrinkToFit="1"/>
    </xf>
    <xf numFmtId="41" fontId="16" fillId="0" borderId="67" xfId="4" applyNumberFormat="1" applyFont="1" applyBorder="1" applyAlignment="1">
      <alignment horizontal="center" vertical="center"/>
    </xf>
    <xf numFmtId="0" fontId="16" fillId="0" borderId="67" xfId="4" applyFont="1" applyBorder="1" applyAlignment="1">
      <alignment vertical="center" shrinkToFit="1"/>
    </xf>
    <xf numFmtId="0" fontId="23" fillId="0" borderId="68" xfId="4" applyFont="1" applyBorder="1" applyAlignment="1">
      <alignment vertical="center" shrinkToFit="1"/>
    </xf>
    <xf numFmtId="0" fontId="23" fillId="0" borderId="53" xfId="4" applyFont="1" applyBorder="1" applyAlignment="1">
      <alignment horizontal="distributed" vertical="center" shrinkToFit="1"/>
    </xf>
    <xf numFmtId="41" fontId="23" fillId="0" borderId="65" xfId="4" applyNumberFormat="1" applyFont="1" applyBorder="1" applyAlignment="1">
      <alignment horizontal="center" vertical="center" shrinkToFit="1"/>
    </xf>
    <xf numFmtId="0" fontId="23" fillId="0" borderId="65" xfId="4" applyFont="1" applyBorder="1" applyAlignment="1">
      <alignment vertical="center" shrinkToFit="1"/>
    </xf>
    <xf numFmtId="0" fontId="23" fillId="0" borderId="68" xfId="4" applyFont="1" applyBorder="1" applyAlignment="1">
      <alignment horizontal="center" vertical="center" shrinkToFit="1"/>
    </xf>
    <xf numFmtId="0" fontId="23" fillId="0" borderId="53" xfId="4" quotePrefix="1" applyFont="1" applyBorder="1" applyAlignment="1">
      <alignment horizontal="distributed" vertical="center" shrinkToFit="1"/>
    </xf>
    <xf numFmtId="41" fontId="23" fillId="0" borderId="65" xfId="4" applyNumberFormat="1" applyFont="1" applyBorder="1" applyAlignment="1">
      <alignment horizontal="center" vertical="center"/>
    </xf>
    <xf numFmtId="0" fontId="16" fillId="0" borderId="68" xfId="4" applyFont="1" applyBorder="1" applyAlignment="1">
      <alignment horizontal="center" vertical="center" shrinkToFit="1"/>
    </xf>
    <xf numFmtId="0" fontId="16" fillId="0" borderId="53" xfId="4" applyFont="1" applyBorder="1" applyAlignment="1">
      <alignment horizontal="distributed" vertical="center" shrinkToFit="1"/>
    </xf>
    <xf numFmtId="41" fontId="16" fillId="0" borderId="65" xfId="4" applyNumberFormat="1" applyFont="1" applyBorder="1" applyAlignment="1">
      <alignment horizontal="center" vertical="center" shrinkToFit="1"/>
    </xf>
    <xf numFmtId="41" fontId="16" fillId="0" borderId="65" xfId="4" applyNumberFormat="1" applyFont="1" applyBorder="1" applyAlignment="1">
      <alignment horizontal="center" vertical="center"/>
    </xf>
    <xf numFmtId="0" fontId="16" fillId="0" borderId="65" xfId="4" applyFont="1" applyBorder="1" applyAlignment="1">
      <alignment vertical="center" shrinkToFit="1"/>
    </xf>
    <xf numFmtId="0" fontId="23" fillId="0" borderId="70" xfId="4" applyFont="1" applyBorder="1" applyAlignment="1">
      <alignment vertical="center" shrinkToFit="1"/>
    </xf>
    <xf numFmtId="0" fontId="23" fillId="0" borderId="57" xfId="4" applyFont="1" applyBorder="1" applyAlignment="1">
      <alignment horizontal="distributed" vertical="center" shrinkToFit="1"/>
    </xf>
    <xf numFmtId="41" fontId="23" fillId="0" borderId="69" xfId="4" applyNumberFormat="1" applyFont="1" applyBorder="1" applyAlignment="1">
      <alignment horizontal="center" vertical="center" shrinkToFit="1"/>
    </xf>
    <xf numFmtId="0" fontId="23" fillId="0" borderId="69" xfId="4" applyFont="1" applyBorder="1" applyAlignment="1">
      <alignment vertical="center" shrinkToFit="1"/>
    </xf>
    <xf numFmtId="41" fontId="23" fillId="0" borderId="8" xfId="4" applyNumberFormat="1" applyFont="1" applyBorder="1" applyAlignment="1">
      <alignment horizontal="center" vertical="center" shrinkToFit="1"/>
    </xf>
    <xf numFmtId="0" fontId="23" fillId="0" borderId="8" xfId="4" applyFont="1" applyBorder="1" applyAlignment="1">
      <alignment vertical="center" shrinkToFit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19" fillId="0" borderId="0" xfId="4" quotePrefix="1" applyFont="1" applyAlignment="1">
      <alignment horizontal="left" vertical="center"/>
    </xf>
    <xf numFmtId="0" fontId="16" fillId="0" borderId="0" xfId="4" applyFont="1" applyAlignment="1">
      <alignment horizontal="centerContinuous" vertical="center"/>
    </xf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horizontal="right" vertical="center"/>
    </xf>
    <xf numFmtId="0" fontId="26" fillId="0" borderId="0" xfId="4" applyFont="1" applyAlignment="1">
      <alignment horizontal="right" vertical="center"/>
    </xf>
    <xf numFmtId="0" fontId="26" fillId="4" borderId="60" xfId="4" applyFont="1" applyFill="1" applyBorder="1" applyAlignment="1">
      <alignment horizontal="center" vertical="center"/>
    </xf>
    <xf numFmtId="0" fontId="26" fillId="4" borderId="72" xfId="4" applyFont="1" applyFill="1" applyBorder="1" applyAlignment="1">
      <alignment horizontal="center" vertical="center"/>
    </xf>
    <xf numFmtId="0" fontId="26" fillId="4" borderId="71" xfId="4" applyFont="1" applyFill="1" applyBorder="1" applyAlignment="1">
      <alignment horizontal="center" vertical="center"/>
    </xf>
    <xf numFmtId="0" fontId="26" fillId="0" borderId="8" xfId="4" applyFont="1" applyBorder="1" applyAlignment="1">
      <alignment horizontal="center" vertical="center"/>
    </xf>
    <xf numFmtId="3" fontId="26" fillId="0" borderId="8" xfId="4" applyNumberFormat="1" applyFont="1" applyBorder="1" applyAlignment="1">
      <alignment vertical="center" shrinkToFit="1"/>
    </xf>
    <xf numFmtId="41" fontId="26" fillId="0" borderId="8" xfId="4" applyNumberFormat="1" applyFont="1" applyBorder="1" applyAlignment="1">
      <alignment vertical="center" shrinkToFit="1"/>
    </xf>
    <xf numFmtId="183" fontId="26" fillId="0" borderId="8" xfId="4" applyNumberFormat="1" applyFont="1" applyBorder="1" applyAlignment="1">
      <alignment vertical="center" shrinkToFit="1"/>
    </xf>
    <xf numFmtId="184" fontId="26" fillId="0" borderId="8" xfId="4" applyNumberFormat="1" applyFont="1" applyBorder="1" applyAlignment="1">
      <alignment vertical="center" shrinkToFit="1"/>
    </xf>
    <xf numFmtId="184" fontId="26" fillId="0" borderId="76" xfId="4" applyNumberFormat="1" applyFont="1" applyBorder="1" applyAlignment="1">
      <alignment horizontal="center" vertical="center" shrinkToFit="1"/>
    </xf>
    <xf numFmtId="184" fontId="26" fillId="0" borderId="77" xfId="4" applyNumberFormat="1" applyFont="1" applyBorder="1" applyAlignment="1">
      <alignment vertical="center" shrinkToFit="1"/>
    </xf>
    <xf numFmtId="184" fontId="26" fillId="0" borderId="78" xfId="4" applyNumberFormat="1" applyFont="1" applyBorder="1" applyAlignment="1">
      <alignment vertical="center" shrinkToFit="1"/>
    </xf>
    <xf numFmtId="184" fontId="26" fillId="0" borderId="19" xfId="4" applyNumberFormat="1" applyFont="1" applyBorder="1" applyAlignment="1">
      <alignment horizontal="center" vertical="center" shrinkToFit="1"/>
    </xf>
    <xf numFmtId="184" fontId="26" fillId="0" borderId="23" xfId="4" applyNumberFormat="1" applyFont="1" applyBorder="1" applyAlignment="1">
      <alignment vertical="center" shrinkToFit="1"/>
    </xf>
    <xf numFmtId="184" fontId="26" fillId="0" borderId="79" xfId="4" applyNumberFormat="1" applyFont="1" applyBorder="1" applyAlignment="1">
      <alignment vertical="center" shrinkToFit="1"/>
    </xf>
    <xf numFmtId="0" fontId="27" fillId="0" borderId="8" xfId="4" applyFont="1" applyBorder="1" applyAlignment="1">
      <alignment horizontal="center" vertical="center"/>
    </xf>
    <xf numFmtId="183" fontId="28" fillId="0" borderId="8" xfId="4" applyNumberFormat="1" applyFont="1" applyBorder="1" applyAlignment="1">
      <alignment vertical="center" shrinkToFit="1"/>
    </xf>
    <xf numFmtId="184" fontId="27" fillId="0" borderId="8" xfId="4" applyNumberFormat="1" applyFont="1" applyBorder="1" applyAlignment="1">
      <alignment vertical="center" shrinkToFit="1"/>
    </xf>
    <xf numFmtId="184" fontId="29" fillId="0" borderId="23" xfId="4" applyNumberFormat="1" applyFont="1" applyBorder="1" applyAlignment="1">
      <alignment vertical="center" shrinkToFit="1"/>
    </xf>
    <xf numFmtId="184" fontId="16" fillId="0" borderId="0" xfId="4" applyNumberFormat="1" applyFont="1">
      <alignment vertical="center"/>
    </xf>
    <xf numFmtId="0" fontId="26" fillId="0" borderId="80" xfId="4" applyFont="1" applyBorder="1">
      <alignment vertical="center"/>
    </xf>
    <xf numFmtId="0" fontId="26" fillId="0" borderId="0" xfId="4" applyFont="1">
      <alignment vertical="center"/>
    </xf>
    <xf numFmtId="0" fontId="26" fillId="0" borderId="0" xfId="4" applyFont="1" applyAlignment="1">
      <alignment horizontal="center" vertical="center"/>
    </xf>
    <xf numFmtId="0" fontId="26" fillId="0" borderId="81" xfId="4" applyFont="1" applyBorder="1">
      <alignment vertical="center"/>
    </xf>
    <xf numFmtId="0" fontId="26" fillId="0" borderId="82" xfId="4" applyFont="1" applyBorder="1">
      <alignment vertical="center"/>
    </xf>
    <xf numFmtId="0" fontId="26" fillId="0" borderId="83" xfId="4" applyFont="1" applyBorder="1">
      <alignment vertical="center"/>
    </xf>
    <xf numFmtId="0" fontId="26" fillId="0" borderId="83" xfId="4" applyFont="1" applyBorder="1" applyAlignment="1">
      <alignment horizontal="center" vertical="center"/>
    </xf>
    <xf numFmtId="185" fontId="30" fillId="0" borderId="84" xfId="4" applyNumberFormat="1" applyFont="1" applyBorder="1" applyAlignment="1">
      <alignment horizontal="left" vertical="center"/>
    </xf>
    <xf numFmtId="0" fontId="26" fillId="0" borderId="80" xfId="4" applyFont="1" applyBorder="1" applyAlignment="1">
      <alignment horizontal="center" vertical="center"/>
    </xf>
    <xf numFmtId="185" fontId="30" fillId="0" borderId="81" xfId="4" applyNumberFormat="1" applyFont="1" applyBorder="1" applyAlignment="1">
      <alignment horizontal="left" vertical="center"/>
    </xf>
    <xf numFmtId="0" fontId="21" fillId="0" borderId="12" xfId="4" applyFont="1" applyBorder="1" applyAlignment="1">
      <alignment horizontal="center" vertical="center"/>
    </xf>
    <xf numFmtId="0" fontId="16" fillId="0" borderId="13" xfId="4" applyFont="1" applyBorder="1">
      <alignment vertical="center"/>
    </xf>
    <xf numFmtId="0" fontId="16" fillId="0" borderId="13" xfId="4" applyFont="1" applyBorder="1" applyAlignment="1">
      <alignment horizontal="center" vertical="center"/>
    </xf>
    <xf numFmtId="185" fontId="31" fillId="0" borderId="14" xfId="4" applyNumberFormat="1" applyFont="1" applyBorder="1" applyAlignment="1">
      <alignment horizontal="left" vertical="center"/>
    </xf>
    <xf numFmtId="0" fontId="19" fillId="0" borderId="15" xfId="4" quotePrefix="1" applyFont="1" applyBorder="1" applyAlignment="1">
      <alignment horizontal="left" vertical="center"/>
    </xf>
    <xf numFmtId="0" fontId="19" fillId="0" borderId="16" xfId="4" applyFont="1" applyBorder="1">
      <alignment vertical="center"/>
    </xf>
    <xf numFmtId="0" fontId="16" fillId="0" borderId="15" xfId="4" applyFont="1" applyBorder="1">
      <alignment vertical="center"/>
    </xf>
    <xf numFmtId="0" fontId="26" fillId="0" borderId="16" xfId="4" applyFont="1" applyBorder="1" applyAlignment="1">
      <alignment horizontal="right" vertical="center"/>
    </xf>
    <xf numFmtId="0" fontId="26" fillId="0" borderId="89" xfId="4" applyFont="1" applyBorder="1" applyAlignment="1">
      <alignment horizontal="center" vertical="center"/>
    </xf>
    <xf numFmtId="184" fontId="26" fillId="0" borderId="90" xfId="4" applyNumberFormat="1" applyFont="1" applyBorder="1" applyAlignment="1">
      <alignment vertical="center" shrinkToFit="1"/>
    </xf>
    <xf numFmtId="184" fontId="26" fillId="0" borderId="91" xfId="4" applyNumberFormat="1" applyFont="1" applyBorder="1" applyAlignment="1">
      <alignment vertical="center" shrinkToFit="1"/>
    </xf>
    <xf numFmtId="0" fontId="27" fillId="0" borderId="89" xfId="4" applyFont="1" applyBorder="1" applyAlignment="1">
      <alignment horizontal="center" vertical="center"/>
    </xf>
    <xf numFmtId="0" fontId="26" fillId="0" borderId="15" xfId="4" applyFont="1" applyBorder="1">
      <alignment vertical="center"/>
    </xf>
    <xf numFmtId="0" fontId="26" fillId="0" borderId="16" xfId="4" applyFont="1" applyBorder="1">
      <alignment vertical="center"/>
    </xf>
    <xf numFmtId="0" fontId="26" fillId="0" borderId="17" xfId="4" applyFont="1" applyBorder="1" applyAlignment="1">
      <alignment horizontal="center" vertical="center"/>
    </xf>
    <xf numFmtId="0" fontId="26" fillId="0" borderId="9" xfId="4" applyFont="1" applyBorder="1">
      <alignment vertical="center"/>
    </xf>
    <xf numFmtId="0" fontId="26" fillId="0" borderId="9" xfId="4" applyFont="1" applyBorder="1" applyAlignment="1">
      <alignment horizontal="center" vertical="center"/>
    </xf>
    <xf numFmtId="185" fontId="30" fillId="0" borderId="18" xfId="4" applyNumberFormat="1" applyFont="1" applyBorder="1" applyAlignment="1">
      <alignment horizontal="left" vertical="center"/>
    </xf>
    <xf numFmtId="0" fontId="32" fillId="0" borderId="0" xfId="4" applyFont="1">
      <alignment vertical="center"/>
    </xf>
    <xf numFmtId="0" fontId="16" fillId="5" borderId="58" xfId="4" applyFont="1" applyFill="1" applyBorder="1" applyAlignment="1">
      <alignment horizontal="centerContinuous" vertical="center"/>
    </xf>
    <xf numFmtId="0" fontId="16" fillId="5" borderId="59" xfId="4" applyFont="1" applyFill="1" applyBorder="1" applyAlignment="1">
      <alignment horizontal="centerContinuous" vertical="center"/>
    </xf>
    <xf numFmtId="0" fontId="16" fillId="5" borderId="59" xfId="4" applyFont="1" applyFill="1" applyBorder="1" applyAlignment="1">
      <alignment horizontal="center" vertical="center"/>
    </xf>
    <xf numFmtId="0" fontId="16" fillId="5" borderId="42" xfId="4" applyFont="1" applyFill="1" applyBorder="1" applyAlignment="1">
      <alignment horizontal="centerContinuous" vertical="center"/>
    </xf>
    <xf numFmtId="0" fontId="16" fillId="5" borderId="8" xfId="4" applyFont="1" applyFill="1" applyBorder="1" applyAlignment="1">
      <alignment horizontal="center" vertical="center"/>
    </xf>
    <xf numFmtId="0" fontId="26" fillId="5" borderId="8" xfId="4" applyFont="1" applyFill="1" applyBorder="1" applyAlignment="1">
      <alignment horizontal="center" vertical="center"/>
    </xf>
    <xf numFmtId="0" fontId="34" fillId="6" borderId="8" xfId="4" applyFont="1" applyFill="1" applyBorder="1" applyAlignment="1">
      <alignment horizontal="center" vertical="center"/>
    </xf>
    <xf numFmtId="2" fontId="34" fillId="6" borderId="8" xfId="4" applyNumberFormat="1" applyFont="1" applyFill="1" applyBorder="1" applyAlignment="1">
      <alignment horizontal="center" vertical="center"/>
    </xf>
    <xf numFmtId="0" fontId="35" fillId="6" borderId="8" xfId="4" applyFont="1" applyFill="1" applyBorder="1" applyAlignment="1">
      <alignment horizontal="center" vertical="center"/>
    </xf>
    <xf numFmtId="2" fontId="35" fillId="6" borderId="8" xfId="4" applyNumberFormat="1" applyFont="1" applyFill="1" applyBorder="1" applyAlignment="1">
      <alignment horizontal="center" vertical="center"/>
    </xf>
    <xf numFmtId="0" fontId="25" fillId="6" borderId="8" xfId="4" applyFont="1" applyFill="1" applyBorder="1" applyAlignment="1">
      <alignment horizontal="center" vertical="center"/>
    </xf>
    <xf numFmtId="2" fontId="25" fillId="6" borderId="8" xfId="4" applyNumberFormat="1" applyFont="1" applyFill="1" applyBorder="1" applyAlignment="1">
      <alignment horizontal="center" vertical="center"/>
    </xf>
    <xf numFmtId="0" fontId="36" fillId="6" borderId="8" xfId="4" applyFont="1" applyFill="1" applyBorder="1" applyAlignment="1">
      <alignment horizontal="center" vertical="center"/>
    </xf>
    <xf numFmtId="2" fontId="36" fillId="6" borderId="8" xfId="4" applyNumberFormat="1" applyFont="1" applyFill="1" applyBorder="1" applyAlignment="1">
      <alignment horizontal="center" vertical="center"/>
    </xf>
    <xf numFmtId="0" fontId="23" fillId="4" borderId="8" xfId="4" applyFont="1" applyFill="1" applyBorder="1" applyAlignment="1">
      <alignment horizontal="center" vertical="center"/>
    </xf>
    <xf numFmtId="0" fontId="16" fillId="4" borderId="8" xfId="4" applyFont="1" applyFill="1" applyBorder="1" applyAlignment="1">
      <alignment horizontal="center" vertical="center"/>
    </xf>
    <xf numFmtId="0" fontId="16" fillId="0" borderId="62" xfId="4" applyFont="1" applyBorder="1" applyAlignment="1">
      <alignment horizontal="center" vertical="center" wrapText="1" shrinkToFit="1"/>
    </xf>
    <xf numFmtId="0" fontId="16" fillId="0" borderId="65" xfId="4" applyFont="1" applyBorder="1" applyAlignment="1">
      <alignment horizontal="center" vertical="center" shrinkToFit="1"/>
    </xf>
    <xf numFmtId="0" fontId="16" fillId="0" borderId="65" xfId="4" applyFont="1" applyBorder="1" applyAlignment="1">
      <alignment horizontal="center" vertical="center" wrapText="1" shrinkToFit="1"/>
    </xf>
    <xf numFmtId="0" fontId="16" fillId="0" borderId="69" xfId="4" applyFont="1" applyBorder="1" applyAlignment="1">
      <alignment horizontal="center" vertical="center" shrinkToFit="1"/>
    </xf>
    <xf numFmtId="0" fontId="23" fillId="0" borderId="19" xfId="4" applyFont="1" applyBorder="1" applyAlignment="1">
      <alignment horizontal="center" vertical="center" shrinkToFit="1"/>
    </xf>
    <xf numFmtId="0" fontId="23" fillId="0" borderId="20" xfId="4" applyFont="1" applyBorder="1" applyAlignment="1">
      <alignment horizontal="center" vertical="center" shrinkToFit="1"/>
    </xf>
    <xf numFmtId="0" fontId="23" fillId="0" borderId="23" xfId="4" applyFont="1" applyBorder="1" applyAlignment="1">
      <alignment horizontal="center" vertical="center" shrinkToFit="1"/>
    </xf>
    <xf numFmtId="0" fontId="16" fillId="0" borderId="19" xfId="4" applyFont="1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16" fillId="0" borderId="23" xfId="4" applyFont="1" applyBorder="1" applyAlignment="1">
      <alignment horizontal="center" vertical="center"/>
    </xf>
    <xf numFmtId="0" fontId="23" fillId="0" borderId="19" xfId="4" applyFont="1" applyBorder="1" applyAlignment="1">
      <alignment horizontal="center" vertical="center"/>
    </xf>
    <xf numFmtId="0" fontId="23" fillId="0" borderId="20" xfId="4" applyFont="1" applyBorder="1" applyAlignment="1">
      <alignment horizontal="center" vertical="center"/>
    </xf>
    <xf numFmtId="0" fontId="23" fillId="0" borderId="23" xfId="4" applyFont="1" applyBorder="1" applyAlignment="1">
      <alignment horizontal="center" vertical="center"/>
    </xf>
    <xf numFmtId="0" fontId="23" fillId="4" borderId="58" xfId="4" applyFont="1" applyFill="1" applyBorder="1" applyAlignment="1">
      <alignment horizontal="center" vertical="center"/>
    </xf>
    <xf numFmtId="0" fontId="23" fillId="4" borderId="59" xfId="4" applyFont="1" applyFill="1" applyBorder="1" applyAlignment="1">
      <alignment horizontal="center" vertical="center"/>
    </xf>
    <xf numFmtId="0" fontId="23" fillId="4" borderId="42" xfId="4" applyFont="1" applyFill="1" applyBorder="1" applyAlignment="1">
      <alignment horizontal="center" vertical="center"/>
    </xf>
    <xf numFmtId="0" fontId="23" fillId="4" borderId="33" xfId="4" applyFont="1" applyFill="1" applyBorder="1" applyAlignment="1">
      <alignment horizontal="center" vertical="center"/>
    </xf>
    <xf numFmtId="0" fontId="23" fillId="4" borderId="34" xfId="4" applyFont="1" applyFill="1" applyBorder="1" applyAlignment="1">
      <alignment horizontal="center" vertical="center"/>
    </xf>
    <xf numFmtId="0" fontId="23" fillId="4" borderId="37" xfId="4" applyFont="1" applyFill="1" applyBorder="1" applyAlignment="1">
      <alignment horizontal="center" vertical="center"/>
    </xf>
    <xf numFmtId="0" fontId="23" fillId="4" borderId="60" xfId="4" applyFont="1" applyFill="1" applyBorder="1" applyAlignment="1">
      <alignment horizontal="center" vertical="center"/>
    </xf>
    <xf numFmtId="0" fontId="23" fillId="4" borderId="61" xfId="4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1" fillId="0" borderId="0" xfId="4" applyFont="1" applyAlignment="1">
      <alignment horizontal="right" vertical="center"/>
    </xf>
    <xf numFmtId="2" fontId="34" fillId="6" borderId="19" xfId="4" applyNumberFormat="1" applyFont="1" applyFill="1" applyBorder="1" applyAlignment="1">
      <alignment horizontal="center" vertical="center"/>
    </xf>
    <xf numFmtId="2" fontId="34" fillId="6" borderId="20" xfId="4" applyNumberFormat="1" applyFont="1" applyFill="1" applyBorder="1" applyAlignment="1">
      <alignment horizontal="center" vertical="center"/>
    </xf>
    <xf numFmtId="2" fontId="34" fillId="6" borderId="23" xfId="4" applyNumberFormat="1" applyFont="1" applyFill="1" applyBorder="1" applyAlignment="1">
      <alignment horizontal="center" vertical="center"/>
    </xf>
    <xf numFmtId="2" fontId="35" fillId="6" borderId="19" xfId="4" applyNumberFormat="1" applyFont="1" applyFill="1" applyBorder="1" applyAlignment="1">
      <alignment horizontal="center" vertical="center"/>
    </xf>
    <xf numFmtId="2" fontId="35" fillId="6" borderId="20" xfId="4" applyNumberFormat="1" applyFont="1" applyFill="1" applyBorder="1" applyAlignment="1">
      <alignment horizontal="center" vertical="center"/>
    </xf>
    <xf numFmtId="2" fontId="35" fillId="6" borderId="23" xfId="4" applyNumberFormat="1" applyFont="1" applyFill="1" applyBorder="1" applyAlignment="1">
      <alignment horizontal="center" vertical="center"/>
    </xf>
    <xf numFmtId="2" fontId="25" fillId="6" borderId="19" xfId="4" applyNumberFormat="1" applyFont="1" applyFill="1" applyBorder="1" applyAlignment="1">
      <alignment horizontal="center" vertical="center"/>
    </xf>
    <xf numFmtId="2" fontId="25" fillId="6" borderId="20" xfId="4" applyNumberFormat="1" applyFont="1" applyFill="1" applyBorder="1" applyAlignment="1">
      <alignment horizontal="center" vertical="center"/>
    </xf>
    <xf numFmtId="2" fontId="25" fillId="6" borderId="23" xfId="4" applyNumberFormat="1" applyFont="1" applyFill="1" applyBorder="1" applyAlignment="1">
      <alignment horizontal="center" vertical="center"/>
    </xf>
    <xf numFmtId="2" fontId="36" fillId="6" borderId="19" xfId="4" applyNumberFormat="1" applyFont="1" applyFill="1" applyBorder="1" applyAlignment="1">
      <alignment horizontal="center" vertical="center"/>
    </xf>
    <xf numFmtId="2" fontId="36" fillId="6" borderId="20" xfId="4" applyNumberFormat="1" applyFont="1" applyFill="1" applyBorder="1" applyAlignment="1">
      <alignment horizontal="center" vertical="center"/>
    </xf>
    <xf numFmtId="2" fontId="36" fillId="6" borderId="23" xfId="4" applyNumberFormat="1" applyFont="1" applyFill="1" applyBorder="1" applyAlignment="1">
      <alignment horizontal="center" vertical="center"/>
    </xf>
    <xf numFmtId="0" fontId="26" fillId="4" borderId="85" xfId="4" applyFont="1" applyFill="1" applyBorder="1" applyAlignment="1">
      <alignment horizontal="center" vertical="center"/>
    </xf>
    <xf numFmtId="0" fontId="26" fillId="4" borderId="87" xfId="4" applyFont="1" applyFill="1" applyBorder="1" applyAlignment="1">
      <alignment horizontal="center" vertical="center"/>
    </xf>
    <xf numFmtId="0" fontId="26" fillId="4" borderId="19" xfId="4" applyFont="1" applyFill="1" applyBorder="1" applyAlignment="1">
      <alignment horizontal="center" vertical="center"/>
    </xf>
    <xf numFmtId="0" fontId="26" fillId="4" borderId="20" xfId="4" applyFont="1" applyFill="1" applyBorder="1" applyAlignment="1">
      <alignment horizontal="center" vertical="center"/>
    </xf>
    <xf numFmtId="0" fontId="26" fillId="4" borderId="23" xfId="4" applyFont="1" applyFill="1" applyBorder="1" applyAlignment="1">
      <alignment horizontal="center" vertical="center"/>
    </xf>
    <xf numFmtId="0" fontId="26" fillId="4" borderId="60" xfId="4" applyFont="1" applyFill="1" applyBorder="1" applyAlignment="1">
      <alignment horizontal="center" vertical="center"/>
    </xf>
    <xf numFmtId="0" fontId="26" fillId="4" borderId="71" xfId="4" applyFont="1" applyFill="1" applyBorder="1" applyAlignment="1">
      <alignment horizontal="center" vertical="center"/>
    </xf>
    <xf numFmtId="0" fontId="26" fillId="4" borderId="58" xfId="4" applyFont="1" applyFill="1" applyBorder="1" applyAlignment="1">
      <alignment horizontal="center" vertical="center"/>
    </xf>
    <xf numFmtId="0" fontId="26" fillId="4" borderId="42" xfId="4" applyFont="1" applyFill="1" applyBorder="1" applyAlignment="1">
      <alignment horizontal="center" vertical="center"/>
    </xf>
    <xf numFmtId="0" fontId="26" fillId="4" borderId="73" xfId="4" applyFont="1" applyFill="1" applyBorder="1" applyAlignment="1">
      <alignment horizontal="center" vertical="center"/>
    </xf>
    <xf numFmtId="0" fontId="26" fillId="4" borderId="74" xfId="4" applyFont="1" applyFill="1" applyBorder="1" applyAlignment="1">
      <alignment horizontal="center" vertical="center"/>
    </xf>
    <xf numFmtId="0" fontId="26" fillId="4" borderId="86" xfId="4" applyFont="1" applyFill="1" applyBorder="1" applyAlignment="1">
      <alignment horizontal="center" vertical="center"/>
    </xf>
    <xf numFmtId="0" fontId="26" fillId="4" borderId="88" xfId="4" applyFont="1" applyFill="1" applyBorder="1" applyAlignment="1">
      <alignment horizontal="center" vertical="center"/>
    </xf>
    <xf numFmtId="0" fontId="16" fillId="5" borderId="19" xfId="4" applyFont="1" applyFill="1" applyBorder="1" applyAlignment="1">
      <alignment horizontal="center" vertical="center"/>
    </xf>
    <xf numFmtId="0" fontId="16" fillId="5" borderId="20" xfId="4" applyFont="1" applyFill="1" applyBorder="1" applyAlignment="1">
      <alignment horizontal="center" vertical="center"/>
    </xf>
    <xf numFmtId="0" fontId="16" fillId="5" borderId="23" xfId="4" applyFont="1" applyFill="1" applyBorder="1" applyAlignment="1">
      <alignment horizontal="center" vertical="center"/>
    </xf>
    <xf numFmtId="0" fontId="26" fillId="4" borderId="59" xfId="4" applyFont="1" applyFill="1" applyBorder="1" applyAlignment="1">
      <alignment horizontal="center" vertical="center"/>
    </xf>
    <xf numFmtId="0" fontId="26" fillId="4" borderId="75" xfId="4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3" fontId="8" fillId="0" borderId="19" xfId="1" applyNumberFormat="1" applyFont="1" applyBorder="1" applyAlignment="1">
      <alignment horizontal="center" vertical="center"/>
    </xf>
    <xf numFmtId="3" fontId="8" fillId="0" borderId="20" xfId="1" applyNumberFormat="1" applyFont="1" applyBorder="1" applyAlignment="1">
      <alignment horizontal="center" vertical="center"/>
    </xf>
    <xf numFmtId="3" fontId="12" fillId="0" borderId="40" xfId="1" applyNumberFormat="1" applyFont="1" applyBorder="1" applyAlignment="1">
      <alignment horizontal="center" vertical="center"/>
    </xf>
    <xf numFmtId="3" fontId="12" fillId="0" borderId="41" xfId="1" applyNumberFormat="1" applyFont="1" applyBorder="1" applyAlignment="1">
      <alignment horizontal="center" vertical="center"/>
    </xf>
    <xf numFmtId="3" fontId="12" fillId="0" borderId="42" xfId="1" applyNumberFormat="1" applyFont="1" applyBorder="1" applyAlignment="1">
      <alignment horizontal="center" vertical="center"/>
    </xf>
    <xf numFmtId="3" fontId="12" fillId="0" borderId="46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34" xfId="1" applyFont="1" applyBorder="1" applyAlignment="1">
      <alignment horizontal="left"/>
    </xf>
    <xf numFmtId="3" fontId="12" fillId="0" borderId="38" xfId="1" applyNumberFormat="1" applyFont="1" applyBorder="1" applyAlignment="1">
      <alignment horizontal="center" vertical="center"/>
    </xf>
    <xf numFmtId="3" fontId="12" fillId="0" borderId="43" xfId="1" applyNumberFormat="1" applyFont="1" applyBorder="1" applyAlignment="1">
      <alignment horizontal="center" vertical="center"/>
    </xf>
    <xf numFmtId="3" fontId="12" fillId="0" borderId="39" xfId="1" applyNumberFormat="1" applyFont="1" applyBorder="1" applyAlignment="1">
      <alignment horizontal="center" vertical="center"/>
    </xf>
    <xf numFmtId="3" fontId="12" fillId="0" borderId="44" xfId="1" applyNumberFormat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5">
    <cellStyle name="쉼표 [0] 2" xfId="2" xr:uid="{33B5097B-3332-457D-8E62-667183927B9A}"/>
    <cellStyle name="통화 [0] 2" xfId="3" xr:uid="{7A157D2B-794E-426D-9143-771FA7F21F88}"/>
    <cellStyle name="표준" xfId="0" builtinId="0"/>
    <cellStyle name="표준 2" xfId="1" xr:uid="{40957166-9BAD-49BA-91D9-94C62F312E47}"/>
    <cellStyle name="표준 2 4" xfId="4" xr:uid="{F8C948E2-E78C-49D4-A4CB-27910FA19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51EF7-E5F0-4BBA-90E4-534094883AB7}">
  <dimension ref="A1:IV24"/>
  <sheetViews>
    <sheetView tabSelected="1" view="pageBreakPreview" zoomScaleNormal="85" zoomScaleSheetLayoutView="100" workbookViewId="0">
      <selection activeCell="O14" sqref="O14"/>
    </sheetView>
  </sheetViews>
  <sheetFormatPr defaultRowHeight="12.75" x14ac:dyDescent="0.2"/>
  <cols>
    <col min="1" max="1" width="2.875" style="24" customWidth="1"/>
    <col min="2" max="3" width="4.5" style="24" customWidth="1"/>
    <col min="4" max="4" width="18.875" style="24" customWidth="1"/>
    <col min="5" max="9" width="18.75" style="24" customWidth="1"/>
    <col min="10" max="10" width="2.375" style="24" customWidth="1"/>
    <col min="11" max="11" width="10.75" style="24" bestFit="1" customWidth="1"/>
    <col min="12" max="256" width="9" style="24"/>
    <col min="257" max="257" width="2.875" style="24" customWidth="1"/>
    <col min="258" max="259" width="4.5" style="24" customWidth="1"/>
    <col min="260" max="260" width="18.875" style="24" customWidth="1"/>
    <col min="261" max="265" width="18.75" style="24" customWidth="1"/>
    <col min="266" max="266" width="2.375" style="24" customWidth="1"/>
    <col min="267" max="267" width="10.75" style="24" bestFit="1" customWidth="1"/>
    <col min="268" max="512" width="9" style="24"/>
    <col min="513" max="513" width="2.875" style="24" customWidth="1"/>
    <col min="514" max="515" width="4.5" style="24" customWidth="1"/>
    <col min="516" max="516" width="18.875" style="24" customWidth="1"/>
    <col min="517" max="521" width="18.75" style="24" customWidth="1"/>
    <col min="522" max="522" width="2.375" style="24" customWidth="1"/>
    <col min="523" max="523" width="10.75" style="24" bestFit="1" customWidth="1"/>
    <col min="524" max="768" width="9" style="24"/>
    <col min="769" max="769" width="2.875" style="24" customWidth="1"/>
    <col min="770" max="771" width="4.5" style="24" customWidth="1"/>
    <col min="772" max="772" width="18.875" style="24" customWidth="1"/>
    <col min="773" max="777" width="18.75" style="24" customWidth="1"/>
    <col min="778" max="778" width="2.375" style="24" customWidth="1"/>
    <col min="779" max="779" width="10.75" style="24" bestFit="1" customWidth="1"/>
    <col min="780" max="1024" width="9" style="24"/>
    <col min="1025" max="1025" width="2.875" style="24" customWidth="1"/>
    <col min="1026" max="1027" width="4.5" style="24" customWidth="1"/>
    <col min="1028" max="1028" width="18.875" style="24" customWidth="1"/>
    <col min="1029" max="1033" width="18.75" style="24" customWidth="1"/>
    <col min="1034" max="1034" width="2.375" style="24" customWidth="1"/>
    <col min="1035" max="1035" width="10.75" style="24" bestFit="1" customWidth="1"/>
    <col min="1036" max="1280" width="9" style="24"/>
    <col min="1281" max="1281" width="2.875" style="24" customWidth="1"/>
    <col min="1282" max="1283" width="4.5" style="24" customWidth="1"/>
    <col min="1284" max="1284" width="18.875" style="24" customWidth="1"/>
    <col min="1285" max="1289" width="18.75" style="24" customWidth="1"/>
    <col min="1290" max="1290" width="2.375" style="24" customWidth="1"/>
    <col min="1291" max="1291" width="10.75" style="24" bestFit="1" customWidth="1"/>
    <col min="1292" max="1536" width="9" style="24"/>
    <col min="1537" max="1537" width="2.875" style="24" customWidth="1"/>
    <col min="1538" max="1539" width="4.5" style="24" customWidth="1"/>
    <col min="1540" max="1540" width="18.875" style="24" customWidth="1"/>
    <col min="1541" max="1545" width="18.75" style="24" customWidth="1"/>
    <col min="1546" max="1546" width="2.375" style="24" customWidth="1"/>
    <col min="1547" max="1547" width="10.75" style="24" bestFit="1" customWidth="1"/>
    <col min="1548" max="1792" width="9" style="24"/>
    <col min="1793" max="1793" width="2.875" style="24" customWidth="1"/>
    <col min="1794" max="1795" width="4.5" style="24" customWidth="1"/>
    <col min="1796" max="1796" width="18.875" style="24" customWidth="1"/>
    <col min="1797" max="1801" width="18.75" style="24" customWidth="1"/>
    <col min="1802" max="1802" width="2.375" style="24" customWidth="1"/>
    <col min="1803" max="1803" width="10.75" style="24" bestFit="1" customWidth="1"/>
    <col min="1804" max="2048" width="9" style="24"/>
    <col min="2049" max="2049" width="2.875" style="24" customWidth="1"/>
    <col min="2050" max="2051" width="4.5" style="24" customWidth="1"/>
    <col min="2052" max="2052" width="18.875" style="24" customWidth="1"/>
    <col min="2053" max="2057" width="18.75" style="24" customWidth="1"/>
    <col min="2058" max="2058" width="2.375" style="24" customWidth="1"/>
    <col min="2059" max="2059" width="10.75" style="24" bestFit="1" customWidth="1"/>
    <col min="2060" max="2304" width="9" style="24"/>
    <col min="2305" max="2305" width="2.875" style="24" customWidth="1"/>
    <col min="2306" max="2307" width="4.5" style="24" customWidth="1"/>
    <col min="2308" max="2308" width="18.875" style="24" customWidth="1"/>
    <col min="2309" max="2313" width="18.75" style="24" customWidth="1"/>
    <col min="2314" max="2314" width="2.375" style="24" customWidth="1"/>
    <col min="2315" max="2315" width="10.75" style="24" bestFit="1" customWidth="1"/>
    <col min="2316" max="2560" width="9" style="24"/>
    <col min="2561" max="2561" width="2.875" style="24" customWidth="1"/>
    <col min="2562" max="2563" width="4.5" style="24" customWidth="1"/>
    <col min="2564" max="2564" width="18.875" style="24" customWidth="1"/>
    <col min="2565" max="2569" width="18.75" style="24" customWidth="1"/>
    <col min="2570" max="2570" width="2.375" style="24" customWidth="1"/>
    <col min="2571" max="2571" width="10.75" style="24" bestFit="1" customWidth="1"/>
    <col min="2572" max="2816" width="9" style="24"/>
    <col min="2817" max="2817" width="2.875" style="24" customWidth="1"/>
    <col min="2818" max="2819" width="4.5" style="24" customWidth="1"/>
    <col min="2820" max="2820" width="18.875" style="24" customWidth="1"/>
    <col min="2821" max="2825" width="18.75" style="24" customWidth="1"/>
    <col min="2826" max="2826" width="2.375" style="24" customWidth="1"/>
    <col min="2827" max="2827" width="10.75" style="24" bestFit="1" customWidth="1"/>
    <col min="2828" max="3072" width="9" style="24"/>
    <col min="3073" max="3073" width="2.875" style="24" customWidth="1"/>
    <col min="3074" max="3075" width="4.5" style="24" customWidth="1"/>
    <col min="3076" max="3076" width="18.875" style="24" customWidth="1"/>
    <col min="3077" max="3081" width="18.75" style="24" customWidth="1"/>
    <col min="3082" max="3082" width="2.375" style="24" customWidth="1"/>
    <col min="3083" max="3083" width="10.75" style="24" bestFit="1" customWidth="1"/>
    <col min="3084" max="3328" width="9" style="24"/>
    <col min="3329" max="3329" width="2.875" style="24" customWidth="1"/>
    <col min="3330" max="3331" width="4.5" style="24" customWidth="1"/>
    <col min="3332" max="3332" width="18.875" style="24" customWidth="1"/>
    <col min="3333" max="3337" width="18.75" style="24" customWidth="1"/>
    <col min="3338" max="3338" width="2.375" style="24" customWidth="1"/>
    <col min="3339" max="3339" width="10.75" style="24" bestFit="1" customWidth="1"/>
    <col min="3340" max="3584" width="9" style="24"/>
    <col min="3585" max="3585" width="2.875" style="24" customWidth="1"/>
    <col min="3586" max="3587" width="4.5" style="24" customWidth="1"/>
    <col min="3588" max="3588" width="18.875" style="24" customWidth="1"/>
    <col min="3589" max="3593" width="18.75" style="24" customWidth="1"/>
    <col min="3594" max="3594" width="2.375" style="24" customWidth="1"/>
    <col min="3595" max="3595" width="10.75" style="24" bestFit="1" customWidth="1"/>
    <col min="3596" max="3840" width="9" style="24"/>
    <col min="3841" max="3841" width="2.875" style="24" customWidth="1"/>
    <col min="3842" max="3843" width="4.5" style="24" customWidth="1"/>
    <col min="3844" max="3844" width="18.875" style="24" customWidth="1"/>
    <col min="3845" max="3849" width="18.75" style="24" customWidth="1"/>
    <col min="3850" max="3850" width="2.375" style="24" customWidth="1"/>
    <col min="3851" max="3851" width="10.75" style="24" bestFit="1" customWidth="1"/>
    <col min="3852" max="4096" width="9" style="24"/>
    <col min="4097" max="4097" width="2.875" style="24" customWidth="1"/>
    <col min="4098" max="4099" width="4.5" style="24" customWidth="1"/>
    <col min="4100" max="4100" width="18.875" style="24" customWidth="1"/>
    <col min="4101" max="4105" width="18.75" style="24" customWidth="1"/>
    <col min="4106" max="4106" width="2.375" style="24" customWidth="1"/>
    <col min="4107" max="4107" width="10.75" style="24" bestFit="1" customWidth="1"/>
    <col min="4108" max="4352" width="9" style="24"/>
    <col min="4353" max="4353" width="2.875" style="24" customWidth="1"/>
    <col min="4354" max="4355" width="4.5" style="24" customWidth="1"/>
    <col min="4356" max="4356" width="18.875" style="24" customWidth="1"/>
    <col min="4357" max="4361" width="18.75" style="24" customWidth="1"/>
    <col min="4362" max="4362" width="2.375" style="24" customWidth="1"/>
    <col min="4363" max="4363" width="10.75" style="24" bestFit="1" customWidth="1"/>
    <col min="4364" max="4608" width="9" style="24"/>
    <col min="4609" max="4609" width="2.875" style="24" customWidth="1"/>
    <col min="4610" max="4611" width="4.5" style="24" customWidth="1"/>
    <col min="4612" max="4612" width="18.875" style="24" customWidth="1"/>
    <col min="4613" max="4617" width="18.75" style="24" customWidth="1"/>
    <col min="4618" max="4618" width="2.375" style="24" customWidth="1"/>
    <col min="4619" max="4619" width="10.75" style="24" bestFit="1" customWidth="1"/>
    <col min="4620" max="4864" width="9" style="24"/>
    <col min="4865" max="4865" width="2.875" style="24" customWidth="1"/>
    <col min="4866" max="4867" width="4.5" style="24" customWidth="1"/>
    <col min="4868" max="4868" width="18.875" style="24" customWidth="1"/>
    <col min="4869" max="4873" width="18.75" style="24" customWidth="1"/>
    <col min="4874" max="4874" width="2.375" style="24" customWidth="1"/>
    <col min="4875" max="4875" width="10.75" style="24" bestFit="1" customWidth="1"/>
    <col min="4876" max="5120" width="9" style="24"/>
    <col min="5121" max="5121" width="2.875" style="24" customWidth="1"/>
    <col min="5122" max="5123" width="4.5" style="24" customWidth="1"/>
    <col min="5124" max="5124" width="18.875" style="24" customWidth="1"/>
    <col min="5125" max="5129" width="18.75" style="24" customWidth="1"/>
    <col min="5130" max="5130" width="2.375" style="24" customWidth="1"/>
    <col min="5131" max="5131" width="10.75" style="24" bestFit="1" customWidth="1"/>
    <col min="5132" max="5376" width="9" style="24"/>
    <col min="5377" max="5377" width="2.875" style="24" customWidth="1"/>
    <col min="5378" max="5379" width="4.5" style="24" customWidth="1"/>
    <col min="5380" max="5380" width="18.875" style="24" customWidth="1"/>
    <col min="5381" max="5385" width="18.75" style="24" customWidth="1"/>
    <col min="5386" max="5386" width="2.375" style="24" customWidth="1"/>
    <col min="5387" max="5387" width="10.75" style="24" bestFit="1" customWidth="1"/>
    <col min="5388" max="5632" width="9" style="24"/>
    <col min="5633" max="5633" width="2.875" style="24" customWidth="1"/>
    <col min="5634" max="5635" width="4.5" style="24" customWidth="1"/>
    <col min="5636" max="5636" width="18.875" style="24" customWidth="1"/>
    <col min="5637" max="5641" width="18.75" style="24" customWidth="1"/>
    <col min="5642" max="5642" width="2.375" style="24" customWidth="1"/>
    <col min="5643" max="5643" width="10.75" style="24" bestFit="1" customWidth="1"/>
    <col min="5644" max="5888" width="9" style="24"/>
    <col min="5889" max="5889" width="2.875" style="24" customWidth="1"/>
    <col min="5890" max="5891" width="4.5" style="24" customWidth="1"/>
    <col min="5892" max="5892" width="18.875" style="24" customWidth="1"/>
    <col min="5893" max="5897" width="18.75" style="24" customWidth="1"/>
    <col min="5898" max="5898" width="2.375" style="24" customWidth="1"/>
    <col min="5899" max="5899" width="10.75" style="24" bestFit="1" customWidth="1"/>
    <col min="5900" max="6144" width="9" style="24"/>
    <col min="6145" max="6145" width="2.875" style="24" customWidth="1"/>
    <col min="6146" max="6147" width="4.5" style="24" customWidth="1"/>
    <col min="6148" max="6148" width="18.875" style="24" customWidth="1"/>
    <col min="6149" max="6153" width="18.75" style="24" customWidth="1"/>
    <col min="6154" max="6154" width="2.375" style="24" customWidth="1"/>
    <col min="6155" max="6155" width="10.75" style="24" bestFit="1" customWidth="1"/>
    <col min="6156" max="6400" width="9" style="24"/>
    <col min="6401" max="6401" width="2.875" style="24" customWidth="1"/>
    <col min="6402" max="6403" width="4.5" style="24" customWidth="1"/>
    <col min="6404" max="6404" width="18.875" style="24" customWidth="1"/>
    <col min="6405" max="6409" width="18.75" style="24" customWidth="1"/>
    <col min="6410" max="6410" width="2.375" style="24" customWidth="1"/>
    <col min="6411" max="6411" width="10.75" style="24" bestFit="1" customWidth="1"/>
    <col min="6412" max="6656" width="9" style="24"/>
    <col min="6657" max="6657" width="2.875" style="24" customWidth="1"/>
    <col min="6658" max="6659" width="4.5" style="24" customWidth="1"/>
    <col min="6660" max="6660" width="18.875" style="24" customWidth="1"/>
    <col min="6661" max="6665" width="18.75" style="24" customWidth="1"/>
    <col min="6666" max="6666" width="2.375" style="24" customWidth="1"/>
    <col min="6667" max="6667" width="10.75" style="24" bestFit="1" customWidth="1"/>
    <col min="6668" max="6912" width="9" style="24"/>
    <col min="6913" max="6913" width="2.875" style="24" customWidth="1"/>
    <col min="6914" max="6915" width="4.5" style="24" customWidth="1"/>
    <col min="6916" max="6916" width="18.875" style="24" customWidth="1"/>
    <col min="6917" max="6921" width="18.75" style="24" customWidth="1"/>
    <col min="6922" max="6922" width="2.375" style="24" customWidth="1"/>
    <col min="6923" max="6923" width="10.75" style="24" bestFit="1" customWidth="1"/>
    <col min="6924" max="7168" width="9" style="24"/>
    <col min="7169" max="7169" width="2.875" style="24" customWidth="1"/>
    <col min="7170" max="7171" width="4.5" style="24" customWidth="1"/>
    <col min="7172" max="7172" width="18.875" style="24" customWidth="1"/>
    <col min="7173" max="7177" width="18.75" style="24" customWidth="1"/>
    <col min="7178" max="7178" width="2.375" style="24" customWidth="1"/>
    <col min="7179" max="7179" width="10.75" style="24" bestFit="1" customWidth="1"/>
    <col min="7180" max="7424" width="9" style="24"/>
    <col min="7425" max="7425" width="2.875" style="24" customWidth="1"/>
    <col min="7426" max="7427" width="4.5" style="24" customWidth="1"/>
    <col min="7428" max="7428" width="18.875" style="24" customWidth="1"/>
    <col min="7429" max="7433" width="18.75" style="24" customWidth="1"/>
    <col min="7434" max="7434" width="2.375" style="24" customWidth="1"/>
    <col min="7435" max="7435" width="10.75" style="24" bestFit="1" customWidth="1"/>
    <col min="7436" max="7680" width="9" style="24"/>
    <col min="7681" max="7681" width="2.875" style="24" customWidth="1"/>
    <col min="7682" max="7683" width="4.5" style="24" customWidth="1"/>
    <col min="7684" max="7684" width="18.875" style="24" customWidth="1"/>
    <col min="7685" max="7689" width="18.75" style="24" customWidth="1"/>
    <col min="7690" max="7690" width="2.375" style="24" customWidth="1"/>
    <col min="7691" max="7691" width="10.75" style="24" bestFit="1" customWidth="1"/>
    <col min="7692" max="7936" width="9" style="24"/>
    <col min="7937" max="7937" width="2.875" style="24" customWidth="1"/>
    <col min="7938" max="7939" width="4.5" style="24" customWidth="1"/>
    <col min="7940" max="7940" width="18.875" style="24" customWidth="1"/>
    <col min="7941" max="7945" width="18.75" style="24" customWidth="1"/>
    <col min="7946" max="7946" width="2.375" style="24" customWidth="1"/>
    <col min="7947" max="7947" width="10.75" style="24" bestFit="1" customWidth="1"/>
    <col min="7948" max="8192" width="9" style="24"/>
    <col min="8193" max="8193" width="2.875" style="24" customWidth="1"/>
    <col min="8194" max="8195" width="4.5" style="24" customWidth="1"/>
    <col min="8196" max="8196" width="18.875" style="24" customWidth="1"/>
    <col min="8197" max="8201" width="18.75" style="24" customWidth="1"/>
    <col min="8202" max="8202" width="2.375" style="24" customWidth="1"/>
    <col min="8203" max="8203" width="10.75" style="24" bestFit="1" customWidth="1"/>
    <col min="8204" max="8448" width="9" style="24"/>
    <col min="8449" max="8449" width="2.875" style="24" customWidth="1"/>
    <col min="8450" max="8451" width="4.5" style="24" customWidth="1"/>
    <col min="8452" max="8452" width="18.875" style="24" customWidth="1"/>
    <col min="8453" max="8457" width="18.75" style="24" customWidth="1"/>
    <col min="8458" max="8458" width="2.375" style="24" customWidth="1"/>
    <col min="8459" max="8459" width="10.75" style="24" bestFit="1" customWidth="1"/>
    <col min="8460" max="8704" width="9" style="24"/>
    <col min="8705" max="8705" width="2.875" style="24" customWidth="1"/>
    <col min="8706" max="8707" width="4.5" style="24" customWidth="1"/>
    <col min="8708" max="8708" width="18.875" style="24" customWidth="1"/>
    <col min="8709" max="8713" width="18.75" style="24" customWidth="1"/>
    <col min="8714" max="8714" width="2.375" style="24" customWidth="1"/>
    <col min="8715" max="8715" width="10.75" style="24" bestFit="1" customWidth="1"/>
    <col min="8716" max="8960" width="9" style="24"/>
    <col min="8961" max="8961" width="2.875" style="24" customWidth="1"/>
    <col min="8962" max="8963" width="4.5" style="24" customWidth="1"/>
    <col min="8964" max="8964" width="18.875" style="24" customWidth="1"/>
    <col min="8965" max="8969" width="18.75" style="24" customWidth="1"/>
    <col min="8970" max="8970" width="2.375" style="24" customWidth="1"/>
    <col min="8971" max="8971" width="10.75" style="24" bestFit="1" customWidth="1"/>
    <col min="8972" max="9216" width="9" style="24"/>
    <col min="9217" max="9217" width="2.875" style="24" customWidth="1"/>
    <col min="9218" max="9219" width="4.5" style="24" customWidth="1"/>
    <col min="9220" max="9220" width="18.875" style="24" customWidth="1"/>
    <col min="9221" max="9225" width="18.75" style="24" customWidth="1"/>
    <col min="9226" max="9226" width="2.375" style="24" customWidth="1"/>
    <col min="9227" max="9227" width="10.75" style="24" bestFit="1" customWidth="1"/>
    <col min="9228" max="9472" width="9" style="24"/>
    <col min="9473" max="9473" width="2.875" style="24" customWidth="1"/>
    <col min="9474" max="9475" width="4.5" style="24" customWidth="1"/>
    <col min="9476" max="9476" width="18.875" style="24" customWidth="1"/>
    <col min="9477" max="9481" width="18.75" style="24" customWidth="1"/>
    <col min="9482" max="9482" width="2.375" style="24" customWidth="1"/>
    <col min="9483" max="9483" width="10.75" style="24" bestFit="1" customWidth="1"/>
    <col min="9484" max="9728" width="9" style="24"/>
    <col min="9729" max="9729" width="2.875" style="24" customWidth="1"/>
    <col min="9730" max="9731" width="4.5" style="24" customWidth="1"/>
    <col min="9732" max="9732" width="18.875" style="24" customWidth="1"/>
    <col min="9733" max="9737" width="18.75" style="24" customWidth="1"/>
    <col min="9738" max="9738" width="2.375" style="24" customWidth="1"/>
    <col min="9739" max="9739" width="10.75" style="24" bestFit="1" customWidth="1"/>
    <col min="9740" max="9984" width="9" style="24"/>
    <col min="9985" max="9985" width="2.875" style="24" customWidth="1"/>
    <col min="9986" max="9987" width="4.5" style="24" customWidth="1"/>
    <col min="9988" max="9988" width="18.875" style="24" customWidth="1"/>
    <col min="9989" max="9993" width="18.75" style="24" customWidth="1"/>
    <col min="9994" max="9994" width="2.375" style="24" customWidth="1"/>
    <col min="9995" max="9995" width="10.75" style="24" bestFit="1" customWidth="1"/>
    <col min="9996" max="10240" width="9" style="24"/>
    <col min="10241" max="10241" width="2.875" style="24" customWidth="1"/>
    <col min="10242" max="10243" width="4.5" style="24" customWidth="1"/>
    <col min="10244" max="10244" width="18.875" style="24" customWidth="1"/>
    <col min="10245" max="10249" width="18.75" style="24" customWidth="1"/>
    <col min="10250" max="10250" width="2.375" style="24" customWidth="1"/>
    <col min="10251" max="10251" width="10.75" style="24" bestFit="1" customWidth="1"/>
    <col min="10252" max="10496" width="9" style="24"/>
    <col min="10497" max="10497" width="2.875" style="24" customWidth="1"/>
    <col min="10498" max="10499" width="4.5" style="24" customWidth="1"/>
    <col min="10500" max="10500" width="18.875" style="24" customWidth="1"/>
    <col min="10501" max="10505" width="18.75" style="24" customWidth="1"/>
    <col min="10506" max="10506" width="2.375" style="24" customWidth="1"/>
    <col min="10507" max="10507" width="10.75" style="24" bestFit="1" customWidth="1"/>
    <col min="10508" max="10752" width="9" style="24"/>
    <col min="10753" max="10753" width="2.875" style="24" customWidth="1"/>
    <col min="10754" max="10755" width="4.5" style="24" customWidth="1"/>
    <col min="10756" max="10756" width="18.875" style="24" customWidth="1"/>
    <col min="10757" max="10761" width="18.75" style="24" customWidth="1"/>
    <col min="10762" max="10762" width="2.375" style="24" customWidth="1"/>
    <col min="10763" max="10763" width="10.75" style="24" bestFit="1" customWidth="1"/>
    <col min="10764" max="11008" width="9" style="24"/>
    <col min="11009" max="11009" width="2.875" style="24" customWidth="1"/>
    <col min="11010" max="11011" width="4.5" style="24" customWidth="1"/>
    <col min="11012" max="11012" width="18.875" style="24" customWidth="1"/>
    <col min="11013" max="11017" width="18.75" style="24" customWidth="1"/>
    <col min="11018" max="11018" width="2.375" style="24" customWidth="1"/>
    <col min="11019" max="11019" width="10.75" style="24" bestFit="1" customWidth="1"/>
    <col min="11020" max="11264" width="9" style="24"/>
    <col min="11265" max="11265" width="2.875" style="24" customWidth="1"/>
    <col min="11266" max="11267" width="4.5" style="24" customWidth="1"/>
    <col min="11268" max="11268" width="18.875" style="24" customWidth="1"/>
    <col min="11269" max="11273" width="18.75" style="24" customWidth="1"/>
    <col min="11274" max="11274" width="2.375" style="24" customWidth="1"/>
    <col min="11275" max="11275" width="10.75" style="24" bestFit="1" customWidth="1"/>
    <col min="11276" max="11520" width="9" style="24"/>
    <col min="11521" max="11521" width="2.875" style="24" customWidth="1"/>
    <col min="11522" max="11523" width="4.5" style="24" customWidth="1"/>
    <col min="11524" max="11524" width="18.875" style="24" customWidth="1"/>
    <col min="11525" max="11529" width="18.75" style="24" customWidth="1"/>
    <col min="11530" max="11530" width="2.375" style="24" customWidth="1"/>
    <col min="11531" max="11531" width="10.75" style="24" bestFit="1" customWidth="1"/>
    <col min="11532" max="11776" width="9" style="24"/>
    <col min="11777" max="11777" width="2.875" style="24" customWidth="1"/>
    <col min="11778" max="11779" width="4.5" style="24" customWidth="1"/>
    <col min="11780" max="11780" width="18.875" style="24" customWidth="1"/>
    <col min="11781" max="11785" width="18.75" style="24" customWidth="1"/>
    <col min="11786" max="11786" width="2.375" style="24" customWidth="1"/>
    <col min="11787" max="11787" width="10.75" style="24" bestFit="1" customWidth="1"/>
    <col min="11788" max="12032" width="9" style="24"/>
    <col min="12033" max="12033" width="2.875" style="24" customWidth="1"/>
    <col min="12034" max="12035" width="4.5" style="24" customWidth="1"/>
    <col min="12036" max="12036" width="18.875" style="24" customWidth="1"/>
    <col min="12037" max="12041" width="18.75" style="24" customWidth="1"/>
    <col min="12042" max="12042" width="2.375" style="24" customWidth="1"/>
    <col min="12043" max="12043" width="10.75" style="24" bestFit="1" customWidth="1"/>
    <col min="12044" max="12288" width="9" style="24"/>
    <col min="12289" max="12289" width="2.875" style="24" customWidth="1"/>
    <col min="12290" max="12291" width="4.5" style="24" customWidth="1"/>
    <col min="12292" max="12292" width="18.875" style="24" customWidth="1"/>
    <col min="12293" max="12297" width="18.75" style="24" customWidth="1"/>
    <col min="12298" max="12298" width="2.375" style="24" customWidth="1"/>
    <col min="12299" max="12299" width="10.75" style="24" bestFit="1" customWidth="1"/>
    <col min="12300" max="12544" width="9" style="24"/>
    <col min="12545" max="12545" width="2.875" style="24" customWidth="1"/>
    <col min="12546" max="12547" width="4.5" style="24" customWidth="1"/>
    <col min="12548" max="12548" width="18.875" style="24" customWidth="1"/>
    <col min="12549" max="12553" width="18.75" style="24" customWidth="1"/>
    <col min="12554" max="12554" width="2.375" style="24" customWidth="1"/>
    <col min="12555" max="12555" width="10.75" style="24" bestFit="1" customWidth="1"/>
    <col min="12556" max="12800" width="9" style="24"/>
    <col min="12801" max="12801" width="2.875" style="24" customWidth="1"/>
    <col min="12802" max="12803" width="4.5" style="24" customWidth="1"/>
    <col min="12804" max="12804" width="18.875" style="24" customWidth="1"/>
    <col min="12805" max="12809" width="18.75" style="24" customWidth="1"/>
    <col min="12810" max="12810" width="2.375" style="24" customWidth="1"/>
    <col min="12811" max="12811" width="10.75" style="24" bestFit="1" customWidth="1"/>
    <col min="12812" max="13056" width="9" style="24"/>
    <col min="13057" max="13057" width="2.875" style="24" customWidth="1"/>
    <col min="13058" max="13059" width="4.5" style="24" customWidth="1"/>
    <col min="13060" max="13060" width="18.875" style="24" customWidth="1"/>
    <col min="13061" max="13065" width="18.75" style="24" customWidth="1"/>
    <col min="13066" max="13066" width="2.375" style="24" customWidth="1"/>
    <col min="13067" max="13067" width="10.75" style="24" bestFit="1" customWidth="1"/>
    <col min="13068" max="13312" width="9" style="24"/>
    <col min="13313" max="13313" width="2.875" style="24" customWidth="1"/>
    <col min="13314" max="13315" width="4.5" style="24" customWidth="1"/>
    <col min="13316" max="13316" width="18.875" style="24" customWidth="1"/>
    <col min="13317" max="13321" width="18.75" style="24" customWidth="1"/>
    <col min="13322" max="13322" width="2.375" style="24" customWidth="1"/>
    <col min="13323" max="13323" width="10.75" style="24" bestFit="1" customWidth="1"/>
    <col min="13324" max="13568" width="9" style="24"/>
    <col min="13569" max="13569" width="2.875" style="24" customWidth="1"/>
    <col min="13570" max="13571" width="4.5" style="24" customWidth="1"/>
    <col min="13572" max="13572" width="18.875" style="24" customWidth="1"/>
    <col min="13573" max="13577" width="18.75" style="24" customWidth="1"/>
    <col min="13578" max="13578" width="2.375" style="24" customWidth="1"/>
    <col min="13579" max="13579" width="10.75" style="24" bestFit="1" customWidth="1"/>
    <col min="13580" max="13824" width="9" style="24"/>
    <col min="13825" max="13825" width="2.875" style="24" customWidth="1"/>
    <col min="13826" max="13827" width="4.5" style="24" customWidth="1"/>
    <col min="13828" max="13828" width="18.875" style="24" customWidth="1"/>
    <col min="13829" max="13833" width="18.75" style="24" customWidth="1"/>
    <col min="13834" max="13834" width="2.375" style="24" customWidth="1"/>
    <col min="13835" max="13835" width="10.75" style="24" bestFit="1" customWidth="1"/>
    <col min="13836" max="14080" width="9" style="24"/>
    <col min="14081" max="14081" width="2.875" style="24" customWidth="1"/>
    <col min="14082" max="14083" width="4.5" style="24" customWidth="1"/>
    <col min="14084" max="14084" width="18.875" style="24" customWidth="1"/>
    <col min="14085" max="14089" width="18.75" style="24" customWidth="1"/>
    <col min="14090" max="14090" width="2.375" style="24" customWidth="1"/>
    <col min="14091" max="14091" width="10.75" style="24" bestFit="1" customWidth="1"/>
    <col min="14092" max="14336" width="9" style="24"/>
    <col min="14337" max="14337" width="2.875" style="24" customWidth="1"/>
    <col min="14338" max="14339" width="4.5" style="24" customWidth="1"/>
    <col min="14340" max="14340" width="18.875" style="24" customWidth="1"/>
    <col min="14341" max="14345" width="18.75" style="24" customWidth="1"/>
    <col min="14346" max="14346" width="2.375" style="24" customWidth="1"/>
    <col min="14347" max="14347" width="10.75" style="24" bestFit="1" customWidth="1"/>
    <col min="14348" max="14592" width="9" style="24"/>
    <col min="14593" max="14593" width="2.875" style="24" customWidth="1"/>
    <col min="14594" max="14595" width="4.5" style="24" customWidth="1"/>
    <col min="14596" max="14596" width="18.875" style="24" customWidth="1"/>
    <col min="14597" max="14601" width="18.75" style="24" customWidth="1"/>
    <col min="14602" max="14602" width="2.375" style="24" customWidth="1"/>
    <col min="14603" max="14603" width="10.75" style="24" bestFit="1" customWidth="1"/>
    <col min="14604" max="14848" width="9" style="24"/>
    <col min="14849" max="14849" width="2.875" style="24" customWidth="1"/>
    <col min="14850" max="14851" width="4.5" style="24" customWidth="1"/>
    <col min="14852" max="14852" width="18.875" style="24" customWidth="1"/>
    <col min="14853" max="14857" width="18.75" style="24" customWidth="1"/>
    <col min="14858" max="14858" width="2.375" style="24" customWidth="1"/>
    <col min="14859" max="14859" width="10.75" style="24" bestFit="1" customWidth="1"/>
    <col min="14860" max="15104" width="9" style="24"/>
    <col min="15105" max="15105" width="2.875" style="24" customWidth="1"/>
    <col min="15106" max="15107" width="4.5" style="24" customWidth="1"/>
    <col min="15108" max="15108" width="18.875" style="24" customWidth="1"/>
    <col min="15109" max="15113" width="18.75" style="24" customWidth="1"/>
    <col min="15114" max="15114" width="2.375" style="24" customWidth="1"/>
    <col min="15115" max="15115" width="10.75" style="24" bestFit="1" customWidth="1"/>
    <col min="15116" max="15360" width="9" style="24"/>
    <col min="15361" max="15361" width="2.875" style="24" customWidth="1"/>
    <col min="15362" max="15363" width="4.5" style="24" customWidth="1"/>
    <col min="15364" max="15364" width="18.875" style="24" customWidth="1"/>
    <col min="15365" max="15369" width="18.75" style="24" customWidth="1"/>
    <col min="15370" max="15370" width="2.375" style="24" customWidth="1"/>
    <col min="15371" max="15371" width="10.75" style="24" bestFit="1" customWidth="1"/>
    <col min="15372" max="15616" width="9" style="24"/>
    <col min="15617" max="15617" width="2.875" style="24" customWidth="1"/>
    <col min="15618" max="15619" width="4.5" style="24" customWidth="1"/>
    <col min="15620" max="15620" width="18.875" style="24" customWidth="1"/>
    <col min="15621" max="15625" width="18.75" style="24" customWidth="1"/>
    <col min="15626" max="15626" width="2.375" style="24" customWidth="1"/>
    <col min="15627" max="15627" width="10.75" style="24" bestFit="1" customWidth="1"/>
    <col min="15628" max="15872" width="9" style="24"/>
    <col min="15873" max="15873" width="2.875" style="24" customWidth="1"/>
    <col min="15874" max="15875" width="4.5" style="24" customWidth="1"/>
    <col min="15876" max="15876" width="18.875" style="24" customWidth="1"/>
    <col min="15877" max="15881" width="18.75" style="24" customWidth="1"/>
    <col min="15882" max="15882" width="2.375" style="24" customWidth="1"/>
    <col min="15883" max="15883" width="10.75" style="24" bestFit="1" customWidth="1"/>
    <col min="15884" max="16128" width="9" style="24"/>
    <col min="16129" max="16129" width="2.875" style="24" customWidth="1"/>
    <col min="16130" max="16131" width="4.5" style="24" customWidth="1"/>
    <col min="16132" max="16132" width="18.875" style="24" customWidth="1"/>
    <col min="16133" max="16137" width="18.75" style="24" customWidth="1"/>
    <col min="16138" max="16138" width="2.375" style="24" customWidth="1"/>
    <col min="16139" max="16139" width="10.75" style="24" bestFit="1" customWidth="1"/>
    <col min="16140" max="16384" width="9" style="24"/>
  </cols>
  <sheetData>
    <row r="1" spans="1:256" ht="20.100000000000001" customHeight="1" x14ac:dyDescent="0.2">
      <c r="A1" s="116"/>
      <c r="B1" s="117"/>
      <c r="C1" s="117"/>
      <c r="D1" s="117"/>
      <c r="E1" s="250" t="s">
        <v>451</v>
      </c>
      <c r="F1" s="250"/>
      <c r="G1" s="250"/>
      <c r="H1" s="250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116"/>
      <c r="FL1" s="116"/>
      <c r="FM1" s="116"/>
      <c r="FN1" s="116"/>
      <c r="FO1" s="116"/>
      <c r="FP1" s="116"/>
      <c r="FQ1" s="116"/>
      <c r="FR1" s="116"/>
      <c r="FS1" s="116"/>
      <c r="FT1" s="116"/>
      <c r="FU1" s="116"/>
      <c r="FV1" s="116"/>
      <c r="FW1" s="116"/>
      <c r="FX1" s="116"/>
      <c r="FY1" s="116"/>
      <c r="FZ1" s="116"/>
      <c r="GA1" s="116"/>
      <c r="GB1" s="116"/>
      <c r="GC1" s="116"/>
      <c r="GD1" s="116"/>
      <c r="GE1" s="116"/>
      <c r="GF1" s="116"/>
      <c r="GG1" s="116"/>
      <c r="GH1" s="116"/>
      <c r="GI1" s="116"/>
      <c r="GJ1" s="116"/>
      <c r="GK1" s="116"/>
      <c r="GL1" s="116"/>
      <c r="GM1" s="116"/>
      <c r="GN1" s="116"/>
      <c r="GO1" s="116"/>
      <c r="GP1" s="116"/>
      <c r="GQ1" s="116"/>
      <c r="GR1" s="116"/>
      <c r="GS1" s="116"/>
      <c r="GT1" s="116"/>
      <c r="GU1" s="116"/>
      <c r="GV1" s="116"/>
      <c r="GW1" s="116"/>
      <c r="GX1" s="116"/>
      <c r="GY1" s="116"/>
      <c r="GZ1" s="116"/>
      <c r="HA1" s="116"/>
      <c r="HB1" s="116"/>
      <c r="HC1" s="116"/>
      <c r="HD1" s="116"/>
      <c r="HE1" s="116"/>
      <c r="HF1" s="116"/>
      <c r="HG1" s="116"/>
      <c r="HH1" s="116"/>
      <c r="HI1" s="116"/>
      <c r="HJ1" s="116"/>
      <c r="HK1" s="116"/>
      <c r="HL1" s="116"/>
      <c r="HM1" s="116"/>
      <c r="HN1" s="116"/>
      <c r="HO1" s="116"/>
      <c r="HP1" s="116"/>
      <c r="HQ1" s="116"/>
      <c r="HR1" s="116"/>
      <c r="HS1" s="116"/>
      <c r="HT1" s="116"/>
      <c r="HU1" s="116"/>
      <c r="HV1" s="116"/>
      <c r="HW1" s="116"/>
      <c r="HX1" s="116"/>
      <c r="HY1" s="116"/>
      <c r="HZ1" s="116"/>
      <c r="IA1" s="116"/>
      <c r="IB1" s="116"/>
      <c r="IC1" s="116"/>
      <c r="ID1" s="116"/>
      <c r="IE1" s="116"/>
      <c r="IF1" s="116"/>
      <c r="IG1" s="116"/>
      <c r="IH1" s="116"/>
      <c r="II1" s="116"/>
      <c r="IJ1" s="116"/>
      <c r="IK1" s="116"/>
      <c r="IL1" s="116"/>
      <c r="IM1" s="116"/>
      <c r="IN1" s="116"/>
      <c r="IO1" s="116"/>
      <c r="IP1" s="116"/>
      <c r="IQ1" s="116"/>
      <c r="IR1" s="116"/>
      <c r="IS1" s="116"/>
      <c r="IT1" s="116"/>
      <c r="IU1" s="116"/>
      <c r="IV1" s="116"/>
    </row>
    <row r="2" spans="1:256" ht="20.100000000000001" customHeight="1" x14ac:dyDescent="0.2">
      <c r="A2" s="116"/>
      <c r="B2" s="117"/>
      <c r="C2" s="117"/>
      <c r="D2" s="117"/>
      <c r="E2" s="117"/>
      <c r="F2" s="118"/>
      <c r="G2" s="118"/>
      <c r="H2" s="118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N2" s="116"/>
      <c r="CO2" s="116"/>
      <c r="CP2" s="116"/>
      <c r="CQ2" s="116"/>
      <c r="CR2" s="116"/>
      <c r="CS2" s="116"/>
      <c r="CT2" s="116"/>
      <c r="CU2" s="116"/>
      <c r="CV2" s="116"/>
      <c r="CW2" s="116"/>
      <c r="CX2" s="116"/>
      <c r="CY2" s="116"/>
      <c r="CZ2" s="116"/>
      <c r="DA2" s="116"/>
      <c r="DB2" s="116"/>
      <c r="DC2" s="116"/>
      <c r="DD2" s="116"/>
      <c r="DE2" s="116"/>
      <c r="DF2" s="116"/>
      <c r="DG2" s="116"/>
      <c r="DH2" s="116"/>
      <c r="DI2" s="116"/>
      <c r="DJ2" s="116"/>
      <c r="DK2" s="116"/>
      <c r="DL2" s="116"/>
      <c r="DM2" s="116"/>
      <c r="DN2" s="116"/>
      <c r="DO2" s="116"/>
      <c r="DP2" s="116"/>
      <c r="DQ2" s="116"/>
      <c r="DR2" s="116"/>
      <c r="DS2" s="116"/>
      <c r="DT2" s="116"/>
      <c r="DU2" s="116"/>
      <c r="DV2" s="116"/>
      <c r="DW2" s="116"/>
      <c r="DX2" s="116"/>
      <c r="DY2" s="116"/>
      <c r="DZ2" s="116"/>
      <c r="EA2" s="116"/>
      <c r="EB2" s="116"/>
      <c r="EC2" s="116"/>
      <c r="ED2" s="116"/>
      <c r="EE2" s="116"/>
      <c r="EF2" s="116"/>
      <c r="EG2" s="116"/>
      <c r="EH2" s="116"/>
      <c r="EI2" s="116"/>
      <c r="EJ2" s="116"/>
      <c r="EK2" s="116"/>
      <c r="EL2" s="116"/>
      <c r="EM2" s="116"/>
      <c r="EN2" s="116"/>
      <c r="EO2" s="116"/>
      <c r="EP2" s="116"/>
      <c r="EQ2" s="116"/>
      <c r="ER2" s="116"/>
      <c r="ES2" s="116"/>
      <c r="ET2" s="116"/>
      <c r="EU2" s="116"/>
      <c r="EV2" s="116"/>
      <c r="EW2" s="116"/>
      <c r="EX2" s="116"/>
      <c r="EY2" s="116"/>
      <c r="EZ2" s="116"/>
      <c r="FA2" s="116"/>
      <c r="FB2" s="116"/>
      <c r="FC2" s="116"/>
      <c r="FD2" s="116"/>
      <c r="FE2" s="116"/>
      <c r="FF2" s="116"/>
      <c r="FG2" s="116"/>
      <c r="FH2" s="116"/>
      <c r="FI2" s="116"/>
      <c r="FJ2" s="116"/>
      <c r="FK2" s="116"/>
      <c r="FL2" s="116"/>
      <c r="FM2" s="116"/>
      <c r="FN2" s="116"/>
      <c r="FO2" s="116"/>
      <c r="FP2" s="116"/>
      <c r="FQ2" s="116"/>
      <c r="FR2" s="116"/>
      <c r="FS2" s="116"/>
      <c r="FT2" s="116"/>
      <c r="FU2" s="116"/>
      <c r="FV2" s="116"/>
      <c r="FW2" s="116"/>
      <c r="FX2" s="116"/>
      <c r="FY2" s="116"/>
      <c r="FZ2" s="116"/>
      <c r="GA2" s="116"/>
      <c r="GB2" s="116"/>
      <c r="GC2" s="116"/>
      <c r="GD2" s="116"/>
      <c r="GE2" s="116"/>
      <c r="GF2" s="116"/>
      <c r="GG2" s="116"/>
      <c r="GH2" s="116"/>
      <c r="GI2" s="116"/>
      <c r="GJ2" s="116"/>
      <c r="GK2" s="116"/>
      <c r="GL2" s="116"/>
      <c r="GM2" s="116"/>
      <c r="GN2" s="116"/>
      <c r="GO2" s="116"/>
      <c r="GP2" s="116"/>
      <c r="GQ2" s="116"/>
      <c r="GR2" s="116"/>
      <c r="GS2" s="116"/>
      <c r="GT2" s="116"/>
      <c r="GU2" s="116"/>
      <c r="GV2" s="116"/>
      <c r="GW2" s="116"/>
      <c r="GX2" s="116"/>
      <c r="GY2" s="116"/>
      <c r="GZ2" s="116"/>
      <c r="HA2" s="116"/>
      <c r="HB2" s="116"/>
      <c r="HC2" s="116"/>
      <c r="HD2" s="116"/>
      <c r="HE2" s="116"/>
      <c r="HF2" s="116"/>
      <c r="HG2" s="116"/>
      <c r="HH2" s="116"/>
      <c r="HI2" s="116"/>
      <c r="HJ2" s="116"/>
      <c r="HK2" s="116"/>
      <c r="HL2" s="116"/>
      <c r="HM2" s="116"/>
      <c r="HN2" s="116"/>
      <c r="HO2" s="116"/>
      <c r="HP2" s="116"/>
      <c r="HQ2" s="116"/>
      <c r="HR2" s="116"/>
      <c r="HS2" s="116"/>
      <c r="HT2" s="116"/>
      <c r="HU2" s="116"/>
      <c r="HV2" s="116"/>
      <c r="HW2" s="116"/>
      <c r="HX2" s="116"/>
      <c r="HY2" s="116"/>
      <c r="HZ2" s="116"/>
      <c r="IA2" s="116"/>
      <c r="IB2" s="116"/>
      <c r="IC2" s="116"/>
      <c r="ID2" s="116"/>
      <c r="IE2" s="116"/>
      <c r="IF2" s="116"/>
      <c r="IG2" s="116"/>
      <c r="IH2" s="116"/>
      <c r="II2" s="116"/>
      <c r="IJ2" s="116"/>
      <c r="IK2" s="116"/>
      <c r="IL2" s="116"/>
      <c r="IM2" s="116"/>
      <c r="IN2" s="116"/>
      <c r="IO2" s="116"/>
      <c r="IP2" s="116"/>
      <c r="IQ2" s="116"/>
      <c r="IR2" s="116"/>
      <c r="IS2" s="116"/>
      <c r="IT2" s="116"/>
      <c r="IU2" s="116"/>
      <c r="IV2" s="116"/>
    </row>
    <row r="3" spans="1:256" ht="20.100000000000001" customHeight="1" x14ac:dyDescent="0.2">
      <c r="A3" s="116"/>
      <c r="B3" s="117"/>
      <c r="C3" s="117"/>
      <c r="D3" s="117"/>
      <c r="E3" s="117"/>
      <c r="F3" s="118"/>
      <c r="G3" s="118"/>
      <c r="H3" s="118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  <c r="FW3" s="116"/>
      <c r="FX3" s="116"/>
      <c r="FY3" s="116"/>
      <c r="FZ3" s="116"/>
      <c r="GA3" s="116"/>
      <c r="GB3" s="116"/>
      <c r="GC3" s="116"/>
      <c r="GD3" s="116"/>
      <c r="GE3" s="116"/>
      <c r="GF3" s="116"/>
      <c r="GG3" s="116"/>
      <c r="GH3" s="116"/>
      <c r="GI3" s="116"/>
      <c r="GJ3" s="116"/>
      <c r="GK3" s="116"/>
      <c r="GL3" s="116"/>
      <c r="GM3" s="116"/>
      <c r="GN3" s="116"/>
      <c r="GO3" s="116"/>
      <c r="GP3" s="116"/>
      <c r="GQ3" s="116"/>
      <c r="GR3" s="116"/>
      <c r="GS3" s="116"/>
      <c r="GT3" s="116"/>
      <c r="GU3" s="116"/>
      <c r="GV3" s="116"/>
      <c r="GW3" s="116"/>
      <c r="GX3" s="116"/>
      <c r="GY3" s="116"/>
      <c r="GZ3" s="116"/>
      <c r="HA3" s="116"/>
      <c r="HB3" s="116"/>
      <c r="HC3" s="116"/>
      <c r="HD3" s="116"/>
      <c r="HE3" s="116"/>
      <c r="HF3" s="116"/>
      <c r="HG3" s="116"/>
      <c r="HH3" s="116"/>
      <c r="HI3" s="116"/>
      <c r="HJ3" s="116"/>
      <c r="HK3" s="116"/>
      <c r="HL3" s="116"/>
      <c r="HM3" s="116"/>
      <c r="HN3" s="116"/>
      <c r="HO3" s="116"/>
      <c r="HP3" s="116"/>
      <c r="HQ3" s="116"/>
      <c r="HR3" s="116"/>
      <c r="HS3" s="116"/>
      <c r="HT3" s="116"/>
      <c r="HU3" s="116"/>
      <c r="HV3" s="116"/>
      <c r="HW3" s="116"/>
      <c r="HX3" s="116"/>
      <c r="HY3" s="116"/>
      <c r="HZ3" s="116"/>
      <c r="IA3" s="116"/>
      <c r="IB3" s="116"/>
      <c r="IC3" s="116"/>
      <c r="ID3" s="116"/>
      <c r="IE3" s="116"/>
      <c r="IF3" s="116"/>
      <c r="IG3" s="116"/>
      <c r="IH3" s="116"/>
      <c r="II3" s="116"/>
      <c r="IJ3" s="116"/>
      <c r="IK3" s="116"/>
      <c r="IL3" s="116"/>
      <c r="IM3" s="116"/>
      <c r="IN3" s="116"/>
      <c r="IO3" s="116"/>
      <c r="IP3" s="116"/>
      <c r="IQ3" s="116"/>
      <c r="IR3" s="116"/>
      <c r="IS3" s="116"/>
      <c r="IT3" s="116"/>
      <c r="IU3" s="116"/>
      <c r="IV3" s="116"/>
    </row>
    <row r="4" spans="1:256" ht="20.100000000000001" customHeight="1" x14ac:dyDescent="0.2">
      <c r="A4" s="116"/>
      <c r="B4" s="119" t="s">
        <v>452</v>
      </c>
      <c r="C4" s="119"/>
      <c r="D4" s="120"/>
      <c r="E4" s="120"/>
      <c r="F4" s="118"/>
      <c r="G4" s="251" t="s">
        <v>512</v>
      </c>
      <c r="H4" s="251"/>
      <c r="I4" s="251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116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16"/>
      <c r="CM4" s="116"/>
      <c r="CN4" s="116"/>
      <c r="CO4" s="116"/>
      <c r="CP4" s="116"/>
      <c r="CQ4" s="116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/>
      <c r="DW4" s="116"/>
      <c r="DX4" s="116"/>
      <c r="DY4" s="116"/>
      <c r="DZ4" s="116"/>
      <c r="EA4" s="116"/>
      <c r="EB4" s="116"/>
      <c r="EC4" s="116"/>
      <c r="ED4" s="116"/>
      <c r="EE4" s="116"/>
      <c r="EF4" s="116"/>
      <c r="EG4" s="116"/>
      <c r="EH4" s="116"/>
      <c r="EI4" s="116"/>
      <c r="EJ4" s="116"/>
      <c r="EK4" s="116"/>
      <c r="EL4" s="116"/>
      <c r="EM4" s="116"/>
      <c r="EN4" s="116"/>
      <c r="EO4" s="116"/>
      <c r="EP4" s="116"/>
      <c r="EQ4" s="116"/>
      <c r="ER4" s="116"/>
      <c r="ES4" s="116"/>
      <c r="ET4" s="116"/>
      <c r="EU4" s="116"/>
      <c r="EV4" s="116"/>
      <c r="EW4" s="116"/>
      <c r="EX4" s="116"/>
      <c r="EY4" s="116"/>
      <c r="EZ4" s="116"/>
      <c r="FA4" s="116"/>
      <c r="FB4" s="116"/>
      <c r="FC4" s="116"/>
      <c r="FD4" s="116"/>
      <c r="FE4" s="116"/>
      <c r="FF4" s="116"/>
      <c r="FG4" s="116"/>
      <c r="FH4" s="116"/>
      <c r="FI4" s="116"/>
      <c r="FJ4" s="116"/>
      <c r="FK4" s="116"/>
      <c r="FL4" s="116"/>
      <c r="FM4" s="116"/>
      <c r="FN4" s="116"/>
      <c r="FO4" s="116"/>
      <c r="FP4" s="116"/>
      <c r="FQ4" s="116"/>
      <c r="FR4" s="116"/>
      <c r="FS4" s="116"/>
      <c r="FT4" s="116"/>
      <c r="FU4" s="116"/>
      <c r="FV4" s="116"/>
      <c r="FW4" s="116"/>
      <c r="FX4" s="116"/>
      <c r="FY4" s="116"/>
      <c r="FZ4" s="116"/>
      <c r="GA4" s="116"/>
      <c r="GB4" s="116"/>
      <c r="GC4" s="116"/>
      <c r="GD4" s="116"/>
      <c r="GE4" s="116"/>
      <c r="GF4" s="116"/>
      <c r="GG4" s="116"/>
      <c r="GH4" s="116"/>
      <c r="GI4" s="116"/>
      <c r="GJ4" s="116"/>
      <c r="GK4" s="116"/>
      <c r="GL4" s="116"/>
      <c r="GM4" s="116"/>
      <c r="GN4" s="116"/>
      <c r="GO4" s="116"/>
      <c r="GP4" s="116"/>
      <c r="GQ4" s="116"/>
      <c r="GR4" s="116"/>
      <c r="GS4" s="116"/>
      <c r="GT4" s="116"/>
      <c r="GU4" s="116"/>
      <c r="GV4" s="116"/>
      <c r="GW4" s="116"/>
      <c r="GX4" s="116"/>
      <c r="GY4" s="116"/>
      <c r="GZ4" s="116"/>
      <c r="HA4" s="116"/>
      <c r="HB4" s="116"/>
      <c r="HC4" s="116"/>
      <c r="HD4" s="116"/>
      <c r="HE4" s="116"/>
      <c r="HF4" s="116"/>
      <c r="HG4" s="116"/>
      <c r="HH4" s="116"/>
      <c r="HI4" s="116"/>
      <c r="HJ4" s="116"/>
      <c r="HK4" s="116"/>
      <c r="HL4" s="116"/>
      <c r="HM4" s="116"/>
      <c r="HN4" s="116"/>
      <c r="HO4" s="116"/>
      <c r="HP4" s="116"/>
      <c r="HQ4" s="116"/>
      <c r="HR4" s="116"/>
      <c r="HS4" s="116"/>
      <c r="HT4" s="116"/>
      <c r="HU4" s="116"/>
      <c r="HV4" s="116"/>
      <c r="HW4" s="116"/>
      <c r="HX4" s="116"/>
      <c r="HY4" s="116"/>
      <c r="HZ4" s="116"/>
      <c r="IA4" s="116"/>
      <c r="IB4" s="116"/>
      <c r="IC4" s="116"/>
      <c r="ID4" s="116"/>
      <c r="IE4" s="116"/>
      <c r="IF4" s="116"/>
      <c r="IG4" s="116"/>
      <c r="IH4" s="116"/>
      <c r="II4" s="116"/>
      <c r="IJ4" s="116"/>
      <c r="IK4" s="116"/>
      <c r="IL4" s="116"/>
      <c r="IM4" s="116"/>
      <c r="IN4" s="116"/>
      <c r="IO4" s="116"/>
      <c r="IP4" s="116"/>
      <c r="IQ4" s="116"/>
      <c r="IR4" s="116"/>
      <c r="IS4" s="116"/>
      <c r="IT4" s="116"/>
      <c r="IU4" s="116"/>
      <c r="IV4" s="116"/>
    </row>
    <row r="5" spans="1:256" ht="20.100000000000001" customHeight="1" x14ac:dyDescent="0.2">
      <c r="A5" s="116"/>
      <c r="B5" s="121"/>
      <c r="C5" s="121"/>
      <c r="D5" s="121"/>
      <c r="E5" s="121"/>
      <c r="F5" s="118"/>
      <c r="G5" s="118"/>
      <c r="H5" s="118"/>
      <c r="I5" s="122" t="s">
        <v>453</v>
      </c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F5" s="116"/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  <c r="FD5" s="116"/>
      <c r="FE5" s="116"/>
      <c r="FF5" s="116"/>
      <c r="FG5" s="116"/>
      <c r="FH5" s="116"/>
      <c r="FI5" s="116"/>
      <c r="FJ5" s="116"/>
      <c r="FK5" s="116"/>
      <c r="FL5" s="116"/>
      <c r="FM5" s="116"/>
      <c r="FN5" s="116"/>
      <c r="FO5" s="116"/>
      <c r="FP5" s="116"/>
      <c r="FQ5" s="116"/>
      <c r="FR5" s="116"/>
      <c r="FS5" s="116"/>
      <c r="FT5" s="116"/>
      <c r="FU5" s="116"/>
      <c r="FV5" s="116"/>
      <c r="FW5" s="116"/>
      <c r="FX5" s="116"/>
      <c r="FY5" s="116"/>
      <c r="FZ5" s="116"/>
      <c r="GA5" s="116"/>
      <c r="GB5" s="116"/>
      <c r="GC5" s="116"/>
      <c r="GD5" s="116"/>
      <c r="GE5" s="116"/>
      <c r="GF5" s="116"/>
      <c r="GG5" s="116"/>
      <c r="GH5" s="116"/>
      <c r="GI5" s="116"/>
      <c r="GJ5" s="116"/>
      <c r="GK5" s="116"/>
      <c r="GL5" s="116"/>
      <c r="GM5" s="116"/>
      <c r="GN5" s="116"/>
      <c r="GO5" s="116"/>
      <c r="GP5" s="116"/>
      <c r="GQ5" s="116"/>
      <c r="GR5" s="116"/>
      <c r="GS5" s="116"/>
      <c r="GT5" s="116"/>
      <c r="GU5" s="116"/>
      <c r="GV5" s="116"/>
      <c r="GW5" s="116"/>
      <c r="GX5" s="116"/>
      <c r="GY5" s="116"/>
      <c r="GZ5" s="116"/>
      <c r="HA5" s="116"/>
      <c r="HB5" s="116"/>
      <c r="HC5" s="116"/>
      <c r="HD5" s="116"/>
      <c r="HE5" s="116"/>
      <c r="HF5" s="116"/>
      <c r="HG5" s="116"/>
      <c r="HH5" s="116"/>
      <c r="HI5" s="116"/>
      <c r="HJ5" s="116"/>
      <c r="HK5" s="116"/>
      <c r="HL5" s="116"/>
      <c r="HM5" s="116"/>
      <c r="HN5" s="116"/>
      <c r="HO5" s="116"/>
      <c r="HP5" s="116"/>
      <c r="HQ5" s="116"/>
      <c r="HR5" s="116"/>
      <c r="HS5" s="116"/>
      <c r="HT5" s="116"/>
      <c r="HU5" s="116"/>
      <c r="HV5" s="116"/>
      <c r="HW5" s="116"/>
      <c r="HX5" s="116"/>
      <c r="HY5" s="116"/>
      <c r="HZ5" s="116"/>
      <c r="IA5" s="116"/>
      <c r="IB5" s="116"/>
      <c r="IC5" s="116"/>
      <c r="ID5" s="116"/>
      <c r="IE5" s="116"/>
      <c r="IF5" s="116"/>
      <c r="IG5" s="116"/>
      <c r="IH5" s="116"/>
      <c r="II5" s="116"/>
      <c r="IJ5" s="116"/>
      <c r="IK5" s="116"/>
      <c r="IL5" s="116"/>
      <c r="IM5" s="116"/>
      <c r="IN5" s="116"/>
      <c r="IO5" s="116"/>
      <c r="IP5" s="116"/>
      <c r="IQ5" s="116"/>
      <c r="IR5" s="116"/>
      <c r="IS5" s="116"/>
      <c r="IT5" s="116"/>
      <c r="IU5" s="116"/>
      <c r="IV5" s="116"/>
    </row>
    <row r="6" spans="1:256" ht="20.100000000000001" customHeight="1" x14ac:dyDescent="0.2">
      <c r="A6" s="116"/>
      <c r="B6" s="242" t="s">
        <v>454</v>
      </c>
      <c r="C6" s="243"/>
      <c r="D6" s="244"/>
      <c r="E6" s="248" t="s">
        <v>455</v>
      </c>
      <c r="F6" s="248" t="s">
        <v>456</v>
      </c>
      <c r="G6" s="227" t="s">
        <v>457</v>
      </c>
      <c r="H6" s="227"/>
      <c r="I6" s="227" t="s">
        <v>458</v>
      </c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16"/>
      <c r="CW6" s="116"/>
      <c r="CX6" s="116"/>
      <c r="CY6" s="116"/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/>
      <c r="DL6" s="116"/>
      <c r="DM6" s="116"/>
      <c r="DN6" s="116"/>
      <c r="DO6" s="116"/>
      <c r="DP6" s="116"/>
      <c r="DQ6" s="116"/>
      <c r="DR6" s="116"/>
      <c r="DS6" s="116"/>
      <c r="DT6" s="116"/>
      <c r="DU6" s="116"/>
      <c r="DV6" s="116"/>
      <c r="DW6" s="116"/>
      <c r="DX6" s="116"/>
      <c r="DY6" s="116"/>
      <c r="DZ6" s="116"/>
      <c r="EA6" s="116"/>
      <c r="EB6" s="116"/>
      <c r="EC6" s="116"/>
      <c r="ED6" s="116"/>
      <c r="EE6" s="116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116"/>
      <c r="ER6" s="116"/>
      <c r="ES6" s="116"/>
      <c r="ET6" s="116"/>
      <c r="EU6" s="116"/>
      <c r="EV6" s="116"/>
      <c r="EW6" s="116"/>
      <c r="EX6" s="116"/>
      <c r="EY6" s="116"/>
      <c r="EZ6" s="116"/>
      <c r="FA6" s="116"/>
      <c r="FB6" s="116"/>
      <c r="FC6" s="116"/>
      <c r="FD6" s="116"/>
      <c r="FE6" s="116"/>
      <c r="FF6" s="116"/>
      <c r="FG6" s="116"/>
      <c r="FH6" s="116"/>
      <c r="FI6" s="116"/>
      <c r="FJ6" s="116"/>
      <c r="FK6" s="116"/>
      <c r="FL6" s="116"/>
      <c r="FM6" s="116"/>
      <c r="FN6" s="116"/>
      <c r="FO6" s="116"/>
      <c r="FP6" s="116"/>
      <c r="FQ6" s="116"/>
      <c r="FR6" s="116"/>
      <c r="FS6" s="116"/>
      <c r="FT6" s="116"/>
      <c r="FU6" s="116"/>
      <c r="FV6" s="116"/>
      <c r="FW6" s="116"/>
      <c r="FX6" s="116"/>
      <c r="FY6" s="116"/>
      <c r="FZ6" s="116"/>
      <c r="GA6" s="116"/>
      <c r="GB6" s="116"/>
      <c r="GC6" s="116"/>
      <c r="GD6" s="116"/>
      <c r="GE6" s="116"/>
      <c r="GF6" s="116"/>
      <c r="GG6" s="116"/>
      <c r="GH6" s="116"/>
      <c r="GI6" s="116"/>
      <c r="GJ6" s="116"/>
      <c r="GK6" s="116"/>
      <c r="GL6" s="116"/>
      <c r="GM6" s="116"/>
      <c r="GN6" s="116"/>
      <c r="GO6" s="116"/>
      <c r="GP6" s="116"/>
      <c r="GQ6" s="116"/>
      <c r="GR6" s="116"/>
      <c r="GS6" s="116"/>
      <c r="GT6" s="116"/>
      <c r="GU6" s="116"/>
      <c r="GV6" s="116"/>
      <c r="GW6" s="116"/>
      <c r="GX6" s="116"/>
      <c r="GY6" s="116"/>
      <c r="GZ6" s="116"/>
      <c r="HA6" s="116"/>
      <c r="HB6" s="116"/>
      <c r="HC6" s="116"/>
      <c r="HD6" s="116"/>
      <c r="HE6" s="116"/>
      <c r="HF6" s="116"/>
      <c r="HG6" s="116"/>
      <c r="HH6" s="116"/>
      <c r="HI6" s="116"/>
      <c r="HJ6" s="116"/>
      <c r="HK6" s="116"/>
      <c r="HL6" s="116"/>
      <c r="HM6" s="116"/>
      <c r="HN6" s="116"/>
      <c r="HO6" s="116"/>
      <c r="HP6" s="116"/>
      <c r="HQ6" s="116"/>
      <c r="HR6" s="116"/>
      <c r="HS6" s="116"/>
      <c r="HT6" s="116"/>
      <c r="HU6" s="116"/>
      <c r="HV6" s="116"/>
      <c r="HW6" s="116"/>
      <c r="HX6" s="116"/>
      <c r="HY6" s="116"/>
      <c r="HZ6" s="116"/>
      <c r="IA6" s="116"/>
      <c r="IB6" s="116"/>
      <c r="IC6" s="116"/>
      <c r="ID6" s="116"/>
      <c r="IE6" s="116"/>
      <c r="IF6" s="116"/>
      <c r="IG6" s="116"/>
      <c r="IH6" s="116"/>
      <c r="II6" s="116"/>
      <c r="IJ6" s="116"/>
      <c r="IK6" s="116"/>
      <c r="IL6" s="116"/>
      <c r="IM6" s="116"/>
      <c r="IN6" s="116"/>
      <c r="IO6" s="116"/>
      <c r="IP6" s="116"/>
      <c r="IQ6" s="116"/>
      <c r="IR6" s="116"/>
      <c r="IS6" s="116"/>
      <c r="IT6" s="116"/>
      <c r="IU6" s="116"/>
      <c r="IV6" s="116"/>
    </row>
    <row r="7" spans="1:256" ht="20.100000000000001" customHeight="1" x14ac:dyDescent="0.2">
      <c r="A7" s="116"/>
      <c r="B7" s="245"/>
      <c r="C7" s="246"/>
      <c r="D7" s="247"/>
      <c r="E7" s="249"/>
      <c r="F7" s="249"/>
      <c r="G7" s="123" t="s">
        <v>459</v>
      </c>
      <c r="H7" s="123" t="s">
        <v>460</v>
      </c>
      <c r="I7" s="228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6"/>
      <c r="EE7" s="116"/>
      <c r="EF7" s="116"/>
      <c r="EG7" s="116"/>
      <c r="EH7" s="116"/>
      <c r="EI7" s="116"/>
      <c r="EJ7" s="116"/>
      <c r="EK7" s="116"/>
      <c r="EL7" s="116"/>
      <c r="EM7" s="116"/>
      <c r="EN7" s="116"/>
      <c r="EO7" s="116"/>
      <c r="EP7" s="116"/>
      <c r="EQ7" s="116"/>
      <c r="ER7" s="116"/>
      <c r="ES7" s="116"/>
      <c r="ET7" s="116"/>
      <c r="EU7" s="116"/>
      <c r="EV7" s="116"/>
      <c r="EW7" s="116"/>
      <c r="EX7" s="116"/>
      <c r="EY7" s="116"/>
      <c r="EZ7" s="116"/>
      <c r="FA7" s="116"/>
      <c r="FB7" s="116"/>
      <c r="FC7" s="116"/>
      <c r="FD7" s="116"/>
      <c r="FE7" s="116"/>
      <c r="FF7" s="116"/>
      <c r="FG7" s="116"/>
      <c r="FH7" s="116"/>
      <c r="FI7" s="116"/>
      <c r="FJ7" s="116"/>
      <c r="FK7" s="116"/>
      <c r="FL7" s="116"/>
      <c r="FM7" s="116"/>
      <c r="FN7" s="116"/>
      <c r="FO7" s="116"/>
      <c r="FP7" s="116"/>
      <c r="FQ7" s="116"/>
      <c r="FR7" s="116"/>
      <c r="FS7" s="116"/>
      <c r="FT7" s="116"/>
      <c r="FU7" s="116"/>
      <c r="FV7" s="116"/>
      <c r="FW7" s="116"/>
      <c r="FX7" s="116"/>
      <c r="FY7" s="116"/>
      <c r="FZ7" s="116"/>
      <c r="GA7" s="116"/>
      <c r="GB7" s="116"/>
      <c r="GC7" s="116"/>
      <c r="GD7" s="116"/>
      <c r="GE7" s="116"/>
      <c r="GF7" s="116"/>
      <c r="GG7" s="116"/>
      <c r="GH7" s="116"/>
      <c r="GI7" s="116"/>
      <c r="GJ7" s="116"/>
      <c r="GK7" s="116"/>
      <c r="GL7" s="116"/>
      <c r="GM7" s="116"/>
      <c r="GN7" s="116"/>
      <c r="GO7" s="116"/>
      <c r="GP7" s="116"/>
      <c r="GQ7" s="116"/>
      <c r="GR7" s="116"/>
      <c r="GS7" s="116"/>
      <c r="GT7" s="116"/>
      <c r="GU7" s="116"/>
      <c r="GV7" s="116"/>
      <c r="GW7" s="116"/>
      <c r="GX7" s="116"/>
      <c r="GY7" s="116"/>
      <c r="GZ7" s="116"/>
      <c r="HA7" s="116"/>
      <c r="HB7" s="116"/>
      <c r="HC7" s="116"/>
      <c r="HD7" s="116"/>
      <c r="HE7" s="116"/>
      <c r="HF7" s="116"/>
      <c r="HG7" s="116"/>
      <c r="HH7" s="116"/>
      <c r="HI7" s="116"/>
      <c r="HJ7" s="116"/>
      <c r="HK7" s="116"/>
      <c r="HL7" s="116"/>
      <c r="HM7" s="116"/>
      <c r="HN7" s="116"/>
      <c r="HO7" s="116"/>
      <c r="HP7" s="116"/>
      <c r="HQ7" s="116"/>
      <c r="HR7" s="116"/>
      <c r="HS7" s="116"/>
      <c r="HT7" s="116"/>
      <c r="HU7" s="116"/>
      <c r="HV7" s="116"/>
      <c r="HW7" s="116"/>
      <c r="HX7" s="116"/>
      <c r="HY7" s="116"/>
      <c r="HZ7" s="116"/>
      <c r="IA7" s="116"/>
      <c r="IB7" s="116"/>
      <c r="IC7" s="116"/>
      <c r="ID7" s="116"/>
      <c r="IE7" s="116"/>
      <c r="IF7" s="116"/>
      <c r="IG7" s="116"/>
      <c r="IH7" s="116"/>
      <c r="II7" s="116"/>
      <c r="IJ7" s="116"/>
      <c r="IK7" s="116"/>
      <c r="IL7" s="116"/>
      <c r="IM7" s="116"/>
      <c r="IN7" s="116"/>
      <c r="IO7" s="116"/>
      <c r="IP7" s="116"/>
      <c r="IQ7" s="116"/>
      <c r="IR7" s="116"/>
      <c r="IS7" s="116"/>
      <c r="IT7" s="116"/>
      <c r="IU7" s="116"/>
      <c r="IV7" s="116"/>
    </row>
    <row r="8" spans="1:256" ht="20.100000000000001" customHeight="1" x14ac:dyDescent="0.2">
      <c r="A8" s="116"/>
      <c r="B8" s="236" t="s">
        <v>461</v>
      </c>
      <c r="C8" s="237"/>
      <c r="D8" s="238"/>
      <c r="E8" s="124"/>
      <c r="F8" s="124"/>
      <c r="G8" s="124"/>
      <c r="H8" s="124">
        <v>0</v>
      </c>
      <c r="I8" s="125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116"/>
      <c r="DW8" s="116"/>
      <c r="DX8" s="116"/>
      <c r="DY8" s="116"/>
      <c r="DZ8" s="116"/>
      <c r="EA8" s="116"/>
      <c r="EB8" s="116"/>
      <c r="EC8" s="116"/>
      <c r="ED8" s="116"/>
      <c r="EE8" s="116"/>
      <c r="EF8" s="116"/>
      <c r="EG8" s="116"/>
      <c r="EH8" s="116"/>
      <c r="EI8" s="116"/>
      <c r="EJ8" s="116"/>
      <c r="EK8" s="116"/>
      <c r="EL8" s="116"/>
      <c r="EM8" s="116"/>
      <c r="EN8" s="116"/>
      <c r="EO8" s="116"/>
      <c r="EP8" s="116"/>
      <c r="EQ8" s="116"/>
      <c r="ER8" s="116"/>
      <c r="ES8" s="116"/>
      <c r="ET8" s="116"/>
      <c r="EU8" s="116"/>
      <c r="EV8" s="116"/>
      <c r="EW8" s="116"/>
      <c r="EX8" s="116"/>
      <c r="EY8" s="116"/>
      <c r="EZ8" s="116"/>
      <c r="FA8" s="116"/>
      <c r="FB8" s="116"/>
      <c r="FC8" s="116"/>
      <c r="FD8" s="116"/>
      <c r="FE8" s="116"/>
      <c r="FF8" s="116"/>
      <c r="FG8" s="116"/>
      <c r="FH8" s="116"/>
      <c r="FI8" s="116"/>
      <c r="FJ8" s="116"/>
      <c r="FK8" s="116"/>
      <c r="FL8" s="116"/>
      <c r="FM8" s="116"/>
      <c r="FN8" s="116"/>
      <c r="FO8" s="116"/>
      <c r="FP8" s="116"/>
      <c r="FQ8" s="116"/>
      <c r="FR8" s="116"/>
      <c r="FS8" s="116"/>
      <c r="FT8" s="116"/>
      <c r="FU8" s="116"/>
      <c r="FV8" s="116"/>
      <c r="FW8" s="116"/>
      <c r="FX8" s="116"/>
      <c r="FY8" s="116"/>
      <c r="FZ8" s="116"/>
      <c r="GA8" s="116"/>
      <c r="GB8" s="116"/>
      <c r="GC8" s="116"/>
      <c r="GD8" s="116"/>
      <c r="GE8" s="116"/>
      <c r="GF8" s="116"/>
      <c r="GG8" s="116"/>
      <c r="GH8" s="116"/>
      <c r="GI8" s="116"/>
      <c r="GJ8" s="116"/>
      <c r="GK8" s="116"/>
      <c r="GL8" s="116"/>
      <c r="GM8" s="116"/>
      <c r="GN8" s="116"/>
      <c r="GO8" s="116"/>
      <c r="GP8" s="116"/>
      <c r="GQ8" s="116"/>
      <c r="GR8" s="116"/>
      <c r="GS8" s="116"/>
      <c r="GT8" s="116"/>
      <c r="GU8" s="116"/>
      <c r="GV8" s="116"/>
      <c r="GW8" s="116"/>
      <c r="GX8" s="116"/>
      <c r="GY8" s="116"/>
      <c r="GZ8" s="116"/>
      <c r="HA8" s="116"/>
      <c r="HB8" s="116"/>
      <c r="HC8" s="116"/>
      <c r="HD8" s="116"/>
      <c r="HE8" s="116"/>
      <c r="HF8" s="116"/>
      <c r="HG8" s="116"/>
      <c r="HH8" s="116"/>
      <c r="HI8" s="116"/>
      <c r="HJ8" s="116"/>
      <c r="HK8" s="116"/>
      <c r="HL8" s="116"/>
      <c r="HM8" s="116"/>
      <c r="HN8" s="116"/>
      <c r="HO8" s="116"/>
      <c r="HP8" s="116"/>
      <c r="HQ8" s="116"/>
      <c r="HR8" s="116"/>
      <c r="HS8" s="116"/>
      <c r="HT8" s="116"/>
      <c r="HU8" s="116"/>
      <c r="HV8" s="116"/>
      <c r="HW8" s="116"/>
      <c r="HX8" s="116"/>
      <c r="HY8" s="116"/>
      <c r="HZ8" s="116"/>
      <c r="IA8" s="116"/>
      <c r="IB8" s="116"/>
      <c r="IC8" s="116"/>
      <c r="ID8" s="116"/>
      <c r="IE8" s="116"/>
      <c r="IF8" s="116"/>
      <c r="IG8" s="116"/>
      <c r="IH8" s="116"/>
      <c r="II8" s="116"/>
      <c r="IJ8" s="116"/>
      <c r="IK8" s="116"/>
      <c r="IL8" s="116"/>
      <c r="IM8" s="116"/>
      <c r="IN8" s="116"/>
      <c r="IO8" s="116"/>
      <c r="IP8" s="116"/>
      <c r="IQ8" s="116"/>
      <c r="IR8" s="116"/>
      <c r="IS8" s="116"/>
      <c r="IT8" s="116"/>
      <c r="IU8" s="116"/>
      <c r="IV8" s="116"/>
    </row>
    <row r="9" spans="1:256" ht="20.100000000000001" customHeight="1" x14ac:dyDescent="0.2">
      <c r="A9" s="116"/>
      <c r="B9" s="236" t="s">
        <v>462</v>
      </c>
      <c r="C9" s="237"/>
      <c r="D9" s="238"/>
      <c r="E9" s="124">
        <f>G9</f>
        <v>22014</v>
      </c>
      <c r="F9" s="124">
        <f>G9</f>
        <v>22014</v>
      </c>
      <c r="G9" s="124">
        <f>G24</f>
        <v>22014</v>
      </c>
      <c r="H9" s="124">
        <v>0</v>
      </c>
      <c r="I9" s="125">
        <v>1</v>
      </c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116"/>
      <c r="DD9" s="116"/>
      <c r="DE9" s="116"/>
      <c r="DF9" s="116"/>
      <c r="DG9" s="116"/>
      <c r="DH9" s="116"/>
      <c r="DI9" s="116"/>
      <c r="DJ9" s="116"/>
      <c r="DK9" s="116"/>
      <c r="DL9" s="116"/>
      <c r="DM9" s="116"/>
      <c r="DN9" s="116"/>
      <c r="DO9" s="116"/>
      <c r="DP9" s="116"/>
      <c r="DQ9" s="116"/>
      <c r="DR9" s="116"/>
      <c r="DS9" s="116"/>
      <c r="DT9" s="116"/>
      <c r="DU9" s="116"/>
      <c r="DV9" s="116"/>
      <c r="DW9" s="116"/>
      <c r="DX9" s="116"/>
      <c r="DY9" s="116"/>
      <c r="DZ9" s="116"/>
      <c r="EA9" s="116"/>
      <c r="EB9" s="116"/>
      <c r="EC9" s="116"/>
      <c r="ED9" s="116"/>
      <c r="EE9" s="116"/>
      <c r="EF9" s="116"/>
      <c r="EG9" s="116"/>
      <c r="EH9" s="116"/>
      <c r="EI9" s="116"/>
      <c r="EJ9" s="116"/>
      <c r="EK9" s="116"/>
      <c r="EL9" s="116"/>
      <c r="EM9" s="116"/>
      <c r="EN9" s="116"/>
      <c r="EO9" s="116"/>
      <c r="EP9" s="116"/>
      <c r="EQ9" s="116"/>
      <c r="ER9" s="116"/>
      <c r="ES9" s="116"/>
      <c r="ET9" s="116"/>
      <c r="EU9" s="116"/>
      <c r="EV9" s="116"/>
      <c r="EW9" s="116"/>
      <c r="EX9" s="116"/>
      <c r="EY9" s="116"/>
      <c r="EZ9" s="116"/>
      <c r="FA9" s="116"/>
      <c r="FB9" s="116"/>
      <c r="FC9" s="116"/>
      <c r="FD9" s="116"/>
      <c r="FE9" s="116"/>
      <c r="FF9" s="116"/>
      <c r="FG9" s="116"/>
      <c r="FH9" s="116"/>
      <c r="FI9" s="116"/>
      <c r="FJ9" s="116"/>
      <c r="FK9" s="116"/>
      <c r="FL9" s="116"/>
      <c r="FM9" s="116"/>
      <c r="FN9" s="116"/>
      <c r="FO9" s="116"/>
      <c r="FP9" s="116"/>
      <c r="FQ9" s="116"/>
      <c r="FR9" s="116"/>
      <c r="FS9" s="116"/>
      <c r="FT9" s="116"/>
      <c r="FU9" s="116"/>
      <c r="FV9" s="116"/>
      <c r="FW9" s="116"/>
      <c r="FX9" s="116"/>
      <c r="FY9" s="116"/>
      <c r="FZ9" s="116"/>
      <c r="GA9" s="116"/>
      <c r="GB9" s="116"/>
      <c r="GC9" s="116"/>
      <c r="GD9" s="116"/>
      <c r="GE9" s="116"/>
      <c r="GF9" s="116"/>
      <c r="GG9" s="116"/>
      <c r="GH9" s="116"/>
      <c r="GI9" s="116"/>
      <c r="GJ9" s="116"/>
      <c r="GK9" s="116"/>
      <c r="GL9" s="116"/>
      <c r="GM9" s="116"/>
      <c r="GN9" s="116"/>
      <c r="GO9" s="116"/>
      <c r="GP9" s="116"/>
      <c r="GQ9" s="116"/>
      <c r="GR9" s="116"/>
      <c r="GS9" s="116"/>
      <c r="GT9" s="116"/>
      <c r="GU9" s="116"/>
      <c r="GV9" s="116"/>
      <c r="GW9" s="116"/>
      <c r="GX9" s="116"/>
      <c r="GY9" s="116"/>
      <c r="GZ9" s="116"/>
      <c r="HA9" s="116"/>
      <c r="HB9" s="116"/>
      <c r="HC9" s="116"/>
      <c r="HD9" s="116"/>
      <c r="HE9" s="116"/>
      <c r="HF9" s="116"/>
      <c r="HG9" s="116"/>
      <c r="HH9" s="116"/>
      <c r="HI9" s="116"/>
      <c r="HJ9" s="116"/>
      <c r="HK9" s="116"/>
      <c r="HL9" s="116"/>
      <c r="HM9" s="116"/>
      <c r="HN9" s="116"/>
      <c r="HO9" s="116"/>
      <c r="HP9" s="116"/>
      <c r="HQ9" s="116"/>
      <c r="HR9" s="116"/>
      <c r="HS9" s="116"/>
      <c r="HT9" s="116"/>
      <c r="HU9" s="116"/>
      <c r="HV9" s="116"/>
      <c r="HW9" s="116"/>
      <c r="HX9" s="116"/>
      <c r="HY9" s="116"/>
      <c r="HZ9" s="116"/>
      <c r="IA9" s="116"/>
      <c r="IB9" s="116"/>
      <c r="IC9" s="116"/>
      <c r="ID9" s="116"/>
      <c r="IE9" s="116"/>
      <c r="IF9" s="116"/>
      <c r="IG9" s="116"/>
      <c r="IH9" s="116"/>
      <c r="II9" s="116"/>
      <c r="IJ9" s="116"/>
      <c r="IK9" s="116"/>
      <c r="IL9" s="116"/>
      <c r="IM9" s="116"/>
      <c r="IN9" s="116"/>
      <c r="IO9" s="116"/>
      <c r="IP9" s="116"/>
      <c r="IQ9" s="116"/>
      <c r="IR9" s="116"/>
      <c r="IS9" s="116"/>
      <c r="IT9" s="116"/>
      <c r="IU9" s="116"/>
      <c r="IV9" s="116"/>
    </row>
    <row r="10" spans="1:256" ht="20.100000000000001" customHeight="1" x14ac:dyDescent="0.2">
      <c r="A10" s="116"/>
      <c r="B10" s="239" t="s">
        <v>463</v>
      </c>
      <c r="C10" s="240"/>
      <c r="D10" s="241"/>
      <c r="E10" s="126">
        <f>SUM(E8:E9)</f>
        <v>22014</v>
      </c>
      <c r="F10" s="126">
        <f>SUM(F8:F9)</f>
        <v>22014</v>
      </c>
      <c r="G10" s="126">
        <f>SUM(G8:G9)</f>
        <v>22014</v>
      </c>
      <c r="H10" s="126">
        <f>SUM(H8:H9)</f>
        <v>0</v>
      </c>
      <c r="I10" s="127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6"/>
      <c r="DY10" s="116"/>
      <c r="DZ10" s="116"/>
      <c r="EA10" s="116"/>
      <c r="EB10" s="116"/>
      <c r="EC10" s="116"/>
      <c r="ED10" s="116"/>
      <c r="EE10" s="116"/>
      <c r="EF10" s="116"/>
      <c r="EG10" s="116"/>
      <c r="EH10" s="116"/>
      <c r="EI10" s="116"/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6"/>
      <c r="FC10" s="116"/>
      <c r="FD10" s="116"/>
      <c r="FE10" s="116"/>
      <c r="FF10" s="116"/>
      <c r="FG10" s="116"/>
      <c r="FH10" s="116"/>
      <c r="FI10" s="116"/>
      <c r="FJ10" s="116"/>
      <c r="FK10" s="116"/>
      <c r="FL10" s="116"/>
      <c r="FM10" s="116"/>
      <c r="FN10" s="116"/>
      <c r="FO10" s="116"/>
      <c r="FP10" s="116"/>
      <c r="FQ10" s="116"/>
      <c r="FR10" s="116"/>
      <c r="FS10" s="116"/>
      <c r="FT10" s="116"/>
      <c r="FU10" s="116"/>
      <c r="FV10" s="116"/>
      <c r="FW10" s="116"/>
      <c r="FX10" s="116"/>
      <c r="FY10" s="116"/>
      <c r="FZ10" s="116"/>
      <c r="GA10" s="116"/>
      <c r="GB10" s="116"/>
      <c r="GC10" s="116"/>
      <c r="GD10" s="116"/>
      <c r="GE10" s="116"/>
      <c r="GF10" s="116"/>
      <c r="GG10" s="116"/>
      <c r="GH10" s="116"/>
      <c r="GI10" s="116"/>
      <c r="GJ10" s="116"/>
      <c r="GK10" s="116"/>
      <c r="GL10" s="116"/>
      <c r="GM10" s="116"/>
      <c r="GN10" s="116"/>
      <c r="GO10" s="116"/>
      <c r="GP10" s="116"/>
      <c r="GQ10" s="116"/>
      <c r="GR10" s="116"/>
      <c r="GS10" s="116"/>
      <c r="GT10" s="116"/>
      <c r="GU10" s="116"/>
      <c r="GV10" s="116"/>
      <c r="GW10" s="116"/>
      <c r="GX10" s="116"/>
      <c r="GY10" s="116"/>
      <c r="GZ10" s="116"/>
      <c r="HA10" s="116"/>
      <c r="HB10" s="116"/>
      <c r="HC10" s="116"/>
      <c r="HD10" s="116"/>
      <c r="HE10" s="116"/>
      <c r="HF10" s="116"/>
      <c r="HG10" s="116"/>
      <c r="HH10" s="116"/>
      <c r="HI10" s="116"/>
      <c r="HJ10" s="116"/>
      <c r="HK10" s="116"/>
      <c r="HL10" s="116"/>
      <c r="HM10" s="116"/>
      <c r="HN10" s="116"/>
      <c r="HO10" s="116"/>
      <c r="HP10" s="116"/>
      <c r="HQ10" s="116"/>
      <c r="HR10" s="116"/>
      <c r="HS10" s="116"/>
      <c r="HT10" s="116"/>
      <c r="HU10" s="116"/>
      <c r="HV10" s="116"/>
      <c r="HW10" s="116"/>
      <c r="HX10" s="116"/>
      <c r="HY10" s="116"/>
      <c r="HZ10" s="116"/>
      <c r="IA10" s="116"/>
      <c r="IB10" s="116"/>
      <c r="IC10" s="116"/>
      <c r="ID10" s="116"/>
      <c r="IE10" s="116"/>
      <c r="IF10" s="116"/>
      <c r="IG10" s="116"/>
      <c r="IH10" s="116"/>
      <c r="II10" s="116"/>
      <c r="IJ10" s="116"/>
      <c r="IK10" s="116"/>
      <c r="IL10" s="116"/>
      <c r="IM10" s="116"/>
      <c r="IN10" s="116"/>
      <c r="IO10" s="116"/>
      <c r="IP10" s="116"/>
      <c r="IQ10" s="116"/>
      <c r="IR10" s="116"/>
      <c r="IS10" s="116"/>
      <c r="IT10" s="116"/>
      <c r="IU10" s="116"/>
      <c r="IV10" s="116"/>
    </row>
    <row r="11" spans="1:256" ht="20.100000000000001" customHeight="1" x14ac:dyDescent="0.2">
      <c r="A11" s="116"/>
      <c r="B11" s="116"/>
      <c r="C11" s="116"/>
      <c r="D11" s="116"/>
      <c r="E11" s="116"/>
      <c r="F11" s="128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16"/>
      <c r="DO11" s="116"/>
      <c r="DP11" s="116"/>
      <c r="DQ11" s="116"/>
      <c r="DR11" s="116"/>
      <c r="DS11" s="116"/>
      <c r="DT11" s="116"/>
      <c r="DU11" s="116"/>
      <c r="DV11" s="116"/>
      <c r="DW11" s="116"/>
      <c r="DX11" s="116"/>
      <c r="DY11" s="116"/>
      <c r="DZ11" s="116"/>
      <c r="EA11" s="116"/>
      <c r="EB11" s="116"/>
      <c r="EC11" s="116"/>
      <c r="ED11" s="116"/>
      <c r="EE11" s="116"/>
      <c r="EF11" s="116"/>
      <c r="EG11" s="116"/>
      <c r="EH11" s="116"/>
      <c r="EI11" s="116"/>
      <c r="EJ11" s="116"/>
      <c r="EK11" s="116"/>
      <c r="EL11" s="116"/>
      <c r="EM11" s="116"/>
      <c r="EN11" s="116"/>
      <c r="EO11" s="116"/>
      <c r="EP11" s="116"/>
      <c r="EQ11" s="116"/>
      <c r="ER11" s="116"/>
      <c r="ES11" s="116"/>
      <c r="ET11" s="116"/>
      <c r="EU11" s="116"/>
      <c r="EV11" s="116"/>
      <c r="EW11" s="116"/>
      <c r="EX11" s="116"/>
      <c r="EY11" s="116"/>
      <c r="EZ11" s="116"/>
      <c r="FA11" s="116"/>
      <c r="FB11" s="116"/>
      <c r="FC11" s="116"/>
      <c r="FD11" s="116"/>
      <c r="FE11" s="116"/>
      <c r="FF11" s="116"/>
      <c r="FG11" s="116"/>
      <c r="FH11" s="116"/>
      <c r="FI11" s="116"/>
      <c r="FJ11" s="116"/>
      <c r="FK11" s="116"/>
      <c r="FL11" s="116"/>
      <c r="FM11" s="116"/>
      <c r="FN11" s="116"/>
      <c r="FO11" s="116"/>
      <c r="FP11" s="116"/>
      <c r="FQ11" s="116"/>
      <c r="FR11" s="116"/>
      <c r="FS11" s="116"/>
      <c r="FT11" s="116"/>
      <c r="FU11" s="116"/>
      <c r="FV11" s="116"/>
      <c r="FW11" s="116"/>
      <c r="FX11" s="116"/>
      <c r="FY11" s="116"/>
      <c r="FZ11" s="116"/>
      <c r="GA11" s="116"/>
      <c r="GB11" s="116"/>
      <c r="GC11" s="116"/>
      <c r="GD11" s="116"/>
      <c r="GE11" s="116"/>
      <c r="GF11" s="116"/>
      <c r="GG11" s="116"/>
      <c r="GH11" s="116"/>
      <c r="GI11" s="116"/>
      <c r="GJ11" s="116"/>
      <c r="GK11" s="116"/>
      <c r="GL11" s="116"/>
      <c r="GM11" s="116"/>
      <c r="GN11" s="116"/>
      <c r="GO11" s="116"/>
      <c r="GP11" s="116"/>
      <c r="GQ11" s="116"/>
      <c r="GR11" s="116"/>
      <c r="GS11" s="116"/>
      <c r="GT11" s="116"/>
      <c r="GU11" s="116"/>
      <c r="GV11" s="116"/>
      <c r="GW11" s="116"/>
      <c r="GX11" s="116"/>
      <c r="GY11" s="116"/>
      <c r="GZ11" s="116"/>
      <c r="HA11" s="116"/>
      <c r="HB11" s="116"/>
      <c r="HC11" s="116"/>
      <c r="HD11" s="116"/>
      <c r="HE11" s="116"/>
      <c r="HF11" s="116"/>
      <c r="HG11" s="116"/>
      <c r="HH11" s="116"/>
      <c r="HI11" s="116"/>
      <c r="HJ11" s="116"/>
      <c r="HK11" s="116"/>
      <c r="HL11" s="116"/>
      <c r="HM11" s="116"/>
      <c r="HN11" s="116"/>
      <c r="HO11" s="116"/>
      <c r="HP11" s="116"/>
      <c r="HQ11" s="116"/>
      <c r="HR11" s="116"/>
      <c r="HS11" s="116"/>
      <c r="HT11" s="116"/>
      <c r="HU11" s="116"/>
      <c r="HV11" s="116"/>
      <c r="HW11" s="116"/>
      <c r="HX11" s="116"/>
      <c r="HY11" s="116"/>
      <c r="HZ11" s="116"/>
      <c r="IA11" s="116"/>
      <c r="IB11" s="116"/>
      <c r="IC11" s="116"/>
      <c r="ID11" s="116"/>
      <c r="IE11" s="116"/>
      <c r="IF11" s="116"/>
      <c r="IG11" s="116"/>
      <c r="IH11" s="116"/>
      <c r="II11" s="116"/>
      <c r="IJ11" s="116"/>
      <c r="IK11" s="116"/>
      <c r="IL11" s="116"/>
      <c r="IM11" s="116"/>
      <c r="IN11" s="116"/>
      <c r="IO11" s="116"/>
      <c r="IP11" s="116"/>
      <c r="IQ11" s="116"/>
      <c r="IR11" s="116"/>
      <c r="IS11" s="116"/>
      <c r="IT11" s="116"/>
      <c r="IU11" s="116"/>
      <c r="IV11" s="116"/>
    </row>
    <row r="12" spans="1:256" ht="20.100000000000001" customHeight="1" x14ac:dyDescent="0.2">
      <c r="A12" s="116"/>
      <c r="B12" s="119" t="s">
        <v>464</v>
      </c>
      <c r="C12" s="119"/>
      <c r="D12" s="120"/>
      <c r="E12" s="120"/>
      <c r="F12" s="118"/>
      <c r="G12" s="118"/>
      <c r="H12" s="118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6"/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6"/>
      <c r="FC12" s="116"/>
      <c r="FD12" s="116"/>
      <c r="FE12" s="116"/>
      <c r="FF12" s="116"/>
      <c r="FG12" s="116"/>
      <c r="FH12" s="116"/>
      <c r="FI12" s="116"/>
      <c r="FJ12" s="116"/>
      <c r="FK12" s="116"/>
      <c r="FL12" s="116"/>
      <c r="FM12" s="116"/>
      <c r="FN12" s="116"/>
      <c r="FO12" s="116"/>
      <c r="FP12" s="116"/>
      <c r="FQ12" s="116"/>
      <c r="FR12" s="116"/>
      <c r="FS12" s="116"/>
      <c r="FT12" s="116"/>
      <c r="FU12" s="116"/>
      <c r="FV12" s="116"/>
      <c r="FW12" s="116"/>
      <c r="FX12" s="116"/>
      <c r="FY12" s="116"/>
      <c r="FZ12" s="116"/>
      <c r="GA12" s="116"/>
      <c r="GB12" s="116"/>
      <c r="GC12" s="116"/>
      <c r="GD12" s="116"/>
      <c r="GE12" s="116"/>
      <c r="GF12" s="116"/>
      <c r="GG12" s="116"/>
      <c r="GH12" s="116"/>
      <c r="GI12" s="116"/>
      <c r="GJ12" s="116"/>
      <c r="GK12" s="116"/>
      <c r="GL12" s="116"/>
      <c r="GM12" s="116"/>
      <c r="GN12" s="116"/>
      <c r="GO12" s="116"/>
      <c r="GP12" s="116"/>
      <c r="GQ12" s="116"/>
      <c r="GR12" s="116"/>
      <c r="GS12" s="116"/>
      <c r="GT12" s="116"/>
      <c r="GU12" s="116"/>
      <c r="GV12" s="116"/>
      <c r="GW12" s="116"/>
      <c r="GX12" s="116"/>
      <c r="GY12" s="116"/>
      <c r="GZ12" s="116"/>
      <c r="HA12" s="116"/>
      <c r="HB12" s="116"/>
      <c r="HC12" s="116"/>
      <c r="HD12" s="116"/>
      <c r="HE12" s="116"/>
      <c r="HF12" s="116"/>
      <c r="HG12" s="116"/>
      <c r="HH12" s="116"/>
      <c r="HI12" s="116"/>
      <c r="HJ12" s="116"/>
      <c r="HK12" s="116"/>
      <c r="HL12" s="116"/>
      <c r="HM12" s="116"/>
      <c r="HN12" s="116"/>
      <c r="HO12" s="116"/>
      <c r="HP12" s="116"/>
      <c r="HQ12" s="116"/>
      <c r="HR12" s="116"/>
      <c r="HS12" s="116"/>
      <c r="HT12" s="116"/>
      <c r="HU12" s="116"/>
      <c r="HV12" s="116"/>
      <c r="HW12" s="116"/>
      <c r="HX12" s="116"/>
      <c r="HY12" s="116"/>
      <c r="HZ12" s="116"/>
      <c r="IA12" s="116"/>
      <c r="IB12" s="116"/>
      <c r="IC12" s="116"/>
      <c r="ID12" s="116"/>
      <c r="IE12" s="116"/>
      <c r="IF12" s="116"/>
      <c r="IG12" s="116"/>
      <c r="IH12" s="116"/>
      <c r="II12" s="116"/>
      <c r="IJ12" s="116"/>
      <c r="IK12" s="116"/>
      <c r="IL12" s="116"/>
      <c r="IM12" s="116"/>
      <c r="IN12" s="116"/>
      <c r="IO12" s="116"/>
      <c r="IP12" s="116"/>
      <c r="IQ12" s="116"/>
      <c r="IR12" s="116"/>
      <c r="IS12" s="116"/>
      <c r="IT12" s="116"/>
      <c r="IU12" s="116"/>
      <c r="IV12" s="116"/>
    </row>
    <row r="13" spans="1:256" ht="20.100000000000001" customHeight="1" x14ac:dyDescent="0.2">
      <c r="A13" s="116"/>
      <c r="B13" s="121"/>
      <c r="C13" s="121"/>
      <c r="D13" s="121"/>
      <c r="E13" s="121"/>
      <c r="F13" s="118"/>
      <c r="G13" s="118"/>
      <c r="H13" s="118"/>
      <c r="I13" s="122" t="str">
        <f>I5</f>
        <v>【 단위 : 천원 】</v>
      </c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116"/>
      <c r="FL13" s="116"/>
      <c r="FM13" s="116"/>
      <c r="FN13" s="116"/>
      <c r="FO13" s="116"/>
      <c r="FP13" s="116"/>
      <c r="FQ13" s="116"/>
      <c r="FR13" s="116"/>
      <c r="FS13" s="116"/>
      <c r="FT13" s="116"/>
      <c r="FU13" s="116"/>
      <c r="FV13" s="116"/>
      <c r="FW13" s="116"/>
      <c r="FX13" s="116"/>
      <c r="FY13" s="116"/>
      <c r="FZ13" s="116"/>
      <c r="GA13" s="116"/>
      <c r="GB13" s="116"/>
      <c r="GC13" s="116"/>
      <c r="GD13" s="116"/>
      <c r="GE13" s="116"/>
      <c r="GF13" s="116"/>
      <c r="GG13" s="116"/>
      <c r="GH13" s="116"/>
      <c r="GI13" s="116"/>
      <c r="GJ13" s="116"/>
      <c r="GK13" s="116"/>
      <c r="GL13" s="116"/>
      <c r="GM13" s="116"/>
      <c r="GN13" s="116"/>
      <c r="GO13" s="116"/>
      <c r="GP13" s="116"/>
      <c r="GQ13" s="116"/>
      <c r="GR13" s="116"/>
      <c r="GS13" s="116"/>
      <c r="GT13" s="116"/>
      <c r="GU13" s="116"/>
      <c r="GV13" s="116"/>
      <c r="GW13" s="116"/>
      <c r="GX13" s="116"/>
      <c r="GY13" s="116"/>
      <c r="GZ13" s="116"/>
      <c r="HA13" s="116"/>
      <c r="HB13" s="116"/>
      <c r="HC13" s="116"/>
      <c r="HD13" s="116"/>
      <c r="HE13" s="116"/>
      <c r="HF13" s="116"/>
      <c r="HG13" s="116"/>
      <c r="HH13" s="116"/>
      <c r="HI13" s="116"/>
      <c r="HJ13" s="116"/>
      <c r="HK13" s="116"/>
      <c r="HL13" s="116"/>
      <c r="HM13" s="116"/>
      <c r="HN13" s="116"/>
      <c r="HO13" s="116"/>
      <c r="HP13" s="116"/>
      <c r="HQ13" s="116"/>
      <c r="HR13" s="116"/>
      <c r="HS13" s="116"/>
      <c r="HT13" s="116"/>
      <c r="HU13" s="116"/>
      <c r="HV13" s="116"/>
      <c r="HW13" s="116"/>
      <c r="HX13" s="116"/>
      <c r="HY13" s="116"/>
      <c r="HZ13" s="116"/>
      <c r="IA13" s="116"/>
      <c r="IB13" s="116"/>
      <c r="IC13" s="116"/>
      <c r="ID13" s="116"/>
      <c r="IE13" s="116"/>
      <c r="IF13" s="116"/>
      <c r="IG13" s="116"/>
      <c r="IH13" s="116"/>
      <c r="II13" s="116"/>
      <c r="IJ13" s="116"/>
      <c r="IK13" s="116"/>
      <c r="IL13" s="116"/>
      <c r="IM13" s="116"/>
      <c r="IN13" s="116"/>
      <c r="IO13" s="116"/>
      <c r="IP13" s="116"/>
      <c r="IQ13" s="116"/>
      <c r="IR13" s="116"/>
      <c r="IS13" s="116"/>
      <c r="IT13" s="116"/>
      <c r="IU13" s="116"/>
      <c r="IV13" s="116"/>
    </row>
    <row r="14" spans="1:256" ht="20.100000000000001" customHeight="1" x14ac:dyDescent="0.2">
      <c r="A14" s="116"/>
      <c r="B14" s="242" t="s">
        <v>454</v>
      </c>
      <c r="C14" s="243"/>
      <c r="D14" s="244"/>
      <c r="E14" s="248" t="str">
        <f>E6</f>
        <v>인가액</v>
      </c>
      <c r="F14" s="248" t="str">
        <f>F6</f>
        <v>신청액</v>
      </c>
      <c r="G14" s="227" t="s">
        <v>457</v>
      </c>
      <c r="H14" s="227"/>
      <c r="I14" s="227" t="s">
        <v>458</v>
      </c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6"/>
      <c r="FW14" s="116"/>
      <c r="FX14" s="116"/>
      <c r="FY14" s="116"/>
      <c r="FZ14" s="116"/>
      <c r="GA14" s="116"/>
      <c r="GB14" s="116"/>
      <c r="GC14" s="116"/>
      <c r="GD14" s="116"/>
      <c r="GE14" s="116"/>
      <c r="GF14" s="116"/>
      <c r="GG14" s="116"/>
      <c r="GH14" s="116"/>
      <c r="GI14" s="116"/>
      <c r="GJ14" s="116"/>
      <c r="GK14" s="116"/>
      <c r="GL14" s="116"/>
      <c r="GM14" s="116"/>
      <c r="GN14" s="116"/>
      <c r="GO14" s="116"/>
      <c r="GP14" s="116"/>
      <c r="GQ14" s="116"/>
      <c r="GR14" s="116"/>
      <c r="GS14" s="116"/>
      <c r="GT14" s="116"/>
      <c r="GU14" s="116"/>
      <c r="GV14" s="116"/>
      <c r="GW14" s="116"/>
      <c r="GX14" s="116"/>
      <c r="GY14" s="116"/>
      <c r="GZ14" s="116"/>
      <c r="HA14" s="116"/>
      <c r="HB14" s="116"/>
      <c r="HC14" s="116"/>
      <c r="HD14" s="116"/>
      <c r="HE14" s="116"/>
      <c r="HF14" s="116"/>
      <c r="HG14" s="116"/>
      <c r="HH14" s="116"/>
      <c r="HI14" s="116"/>
      <c r="HJ14" s="116"/>
      <c r="HK14" s="116"/>
      <c r="HL14" s="116"/>
      <c r="HM14" s="116"/>
      <c r="HN14" s="116"/>
      <c r="HO14" s="116"/>
      <c r="HP14" s="116"/>
      <c r="HQ14" s="116"/>
      <c r="HR14" s="116"/>
      <c r="HS14" s="116"/>
      <c r="HT14" s="116"/>
      <c r="HU14" s="116"/>
      <c r="HV14" s="116"/>
      <c r="HW14" s="116"/>
      <c r="HX14" s="116"/>
      <c r="HY14" s="116"/>
      <c r="HZ14" s="116"/>
      <c r="IA14" s="116"/>
      <c r="IB14" s="116"/>
      <c r="IC14" s="116"/>
      <c r="ID14" s="116"/>
      <c r="IE14" s="116"/>
      <c r="IF14" s="116"/>
      <c r="IG14" s="116"/>
      <c r="IH14" s="116"/>
      <c r="II14" s="116"/>
      <c r="IJ14" s="116"/>
      <c r="IK14" s="116"/>
      <c r="IL14" s="116"/>
      <c r="IM14" s="116"/>
      <c r="IN14" s="116"/>
      <c r="IO14" s="116"/>
      <c r="IP14" s="116"/>
      <c r="IQ14" s="116"/>
      <c r="IR14" s="116"/>
      <c r="IS14" s="116"/>
      <c r="IT14" s="116"/>
      <c r="IU14" s="116"/>
      <c r="IV14" s="116"/>
    </row>
    <row r="15" spans="1:256" ht="20.100000000000001" customHeight="1" x14ac:dyDescent="0.2">
      <c r="A15" s="116"/>
      <c r="B15" s="245"/>
      <c r="C15" s="246"/>
      <c r="D15" s="247"/>
      <c r="E15" s="249"/>
      <c r="F15" s="249"/>
      <c r="G15" s="123" t="str">
        <f>+G7</f>
        <v>2026년도</v>
      </c>
      <c r="H15" s="123" t="str">
        <f>+H7</f>
        <v>2027년도</v>
      </c>
      <c r="I15" s="228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6"/>
      <c r="FW15" s="116"/>
      <c r="FX15" s="116"/>
      <c r="FY15" s="116"/>
      <c r="FZ15" s="116"/>
      <c r="GA15" s="116"/>
      <c r="GB15" s="116"/>
      <c r="GC15" s="116"/>
      <c r="GD15" s="116"/>
      <c r="GE15" s="116"/>
      <c r="GF15" s="116"/>
      <c r="GG15" s="116"/>
      <c r="GH15" s="116"/>
      <c r="GI15" s="116"/>
      <c r="GJ15" s="116"/>
      <c r="GK15" s="116"/>
      <c r="GL15" s="116"/>
      <c r="GM15" s="116"/>
      <c r="GN15" s="116"/>
      <c r="GO15" s="116"/>
      <c r="GP15" s="116"/>
      <c r="GQ15" s="116"/>
      <c r="GR15" s="116"/>
      <c r="GS15" s="116"/>
      <c r="GT15" s="116"/>
      <c r="GU15" s="116"/>
      <c r="GV15" s="116"/>
      <c r="GW15" s="116"/>
      <c r="GX15" s="116"/>
      <c r="GY15" s="116"/>
      <c r="GZ15" s="116"/>
      <c r="HA15" s="116"/>
      <c r="HB15" s="116"/>
      <c r="HC15" s="116"/>
      <c r="HD15" s="116"/>
      <c r="HE15" s="116"/>
      <c r="HF15" s="116"/>
      <c r="HG15" s="116"/>
      <c r="HH15" s="116"/>
      <c r="HI15" s="116"/>
      <c r="HJ15" s="116"/>
      <c r="HK15" s="116"/>
      <c r="HL15" s="116"/>
      <c r="HM15" s="116"/>
      <c r="HN15" s="116"/>
      <c r="HO15" s="116"/>
      <c r="HP15" s="116"/>
      <c r="HQ15" s="116"/>
      <c r="HR15" s="116"/>
      <c r="HS15" s="116"/>
      <c r="HT15" s="116"/>
      <c r="HU15" s="116"/>
      <c r="HV15" s="116"/>
      <c r="HW15" s="116"/>
      <c r="HX15" s="116"/>
      <c r="HY15" s="116"/>
      <c r="HZ15" s="116"/>
      <c r="IA15" s="116"/>
      <c r="IB15" s="116"/>
      <c r="IC15" s="116"/>
      <c r="ID15" s="116"/>
      <c r="IE15" s="116"/>
      <c r="IF15" s="116"/>
      <c r="IG15" s="116"/>
      <c r="IH15" s="116"/>
      <c r="II15" s="116"/>
      <c r="IJ15" s="116"/>
      <c r="IK15" s="116"/>
      <c r="IL15" s="116"/>
      <c r="IM15" s="116"/>
      <c r="IN15" s="116"/>
      <c r="IO15" s="116"/>
      <c r="IP15" s="116"/>
      <c r="IQ15" s="116"/>
      <c r="IR15" s="116"/>
      <c r="IS15" s="116"/>
      <c r="IT15" s="116"/>
      <c r="IU15" s="116"/>
      <c r="IV15" s="116"/>
    </row>
    <row r="16" spans="1:256" ht="20.100000000000001" customHeight="1" x14ac:dyDescent="0.2">
      <c r="A16" s="116"/>
      <c r="B16" s="229" t="s">
        <v>465</v>
      </c>
      <c r="C16" s="129" t="s">
        <v>466</v>
      </c>
      <c r="D16" s="130" t="s">
        <v>467</v>
      </c>
      <c r="E16" s="131">
        <f>G16</f>
        <v>21800</v>
      </c>
      <c r="F16" s="132">
        <f>G16</f>
        <v>21800</v>
      </c>
      <c r="G16" s="132">
        <f>원가계산서!F30/1000</f>
        <v>21800</v>
      </c>
      <c r="H16" s="132">
        <v>0</v>
      </c>
      <c r="I16" s="133"/>
      <c r="J16" s="116"/>
      <c r="K16" s="134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  <c r="FL16" s="116"/>
      <c r="FM16" s="116"/>
      <c r="FN16" s="116"/>
      <c r="FO16" s="116"/>
      <c r="FP16" s="116"/>
      <c r="FQ16" s="116"/>
      <c r="FR16" s="116"/>
      <c r="FS16" s="116"/>
      <c r="FT16" s="116"/>
      <c r="FU16" s="116"/>
      <c r="FV16" s="116"/>
      <c r="FW16" s="116"/>
      <c r="FX16" s="116"/>
      <c r="FY16" s="116"/>
      <c r="FZ16" s="116"/>
      <c r="GA16" s="116"/>
      <c r="GB16" s="116"/>
      <c r="GC16" s="116"/>
      <c r="GD16" s="116"/>
      <c r="GE16" s="116"/>
      <c r="GF16" s="116"/>
      <c r="GG16" s="116"/>
      <c r="GH16" s="116"/>
      <c r="GI16" s="116"/>
      <c r="GJ16" s="116"/>
      <c r="GK16" s="116"/>
      <c r="GL16" s="116"/>
      <c r="GM16" s="116"/>
      <c r="GN16" s="116"/>
      <c r="GO16" s="116"/>
      <c r="GP16" s="116"/>
      <c r="GQ16" s="116"/>
      <c r="GR16" s="116"/>
      <c r="GS16" s="116"/>
      <c r="GT16" s="116"/>
      <c r="GU16" s="116"/>
      <c r="GV16" s="116"/>
      <c r="GW16" s="116"/>
      <c r="GX16" s="116"/>
      <c r="GY16" s="116"/>
      <c r="GZ16" s="116"/>
      <c r="HA16" s="116"/>
      <c r="HB16" s="116"/>
      <c r="HC16" s="116"/>
      <c r="HD16" s="116"/>
      <c r="HE16" s="116"/>
      <c r="HF16" s="116"/>
      <c r="HG16" s="116"/>
      <c r="HH16" s="116"/>
      <c r="HI16" s="116"/>
      <c r="HJ16" s="116"/>
      <c r="HK16" s="116"/>
      <c r="HL16" s="116"/>
      <c r="HM16" s="116"/>
      <c r="HN16" s="116"/>
      <c r="HO16" s="116"/>
      <c r="HP16" s="116"/>
      <c r="HQ16" s="116"/>
      <c r="HR16" s="116"/>
      <c r="HS16" s="116"/>
      <c r="HT16" s="116"/>
      <c r="HU16" s="116"/>
      <c r="HV16" s="116"/>
      <c r="HW16" s="116"/>
      <c r="HX16" s="116"/>
      <c r="HY16" s="116"/>
      <c r="HZ16" s="116"/>
      <c r="IA16" s="116"/>
      <c r="IB16" s="116"/>
      <c r="IC16" s="116"/>
      <c r="ID16" s="116"/>
      <c r="IE16" s="116"/>
      <c r="IF16" s="116"/>
      <c r="IG16" s="116"/>
      <c r="IH16" s="116"/>
      <c r="II16" s="116"/>
      <c r="IJ16" s="116"/>
      <c r="IK16" s="116"/>
      <c r="IL16" s="116"/>
      <c r="IM16" s="116"/>
      <c r="IN16" s="116"/>
      <c r="IO16" s="116"/>
      <c r="IP16" s="116"/>
      <c r="IQ16" s="116"/>
      <c r="IR16" s="116"/>
      <c r="IS16" s="116"/>
      <c r="IT16" s="116"/>
      <c r="IU16" s="116"/>
      <c r="IV16" s="116"/>
    </row>
    <row r="17" spans="1:256" ht="20.100000000000001" customHeight="1" x14ac:dyDescent="0.2">
      <c r="A17" s="116"/>
      <c r="B17" s="230"/>
      <c r="C17" s="135" t="s">
        <v>466</v>
      </c>
      <c r="D17" s="136" t="s">
        <v>468</v>
      </c>
      <c r="E17" s="137">
        <f>G17</f>
        <v>0</v>
      </c>
      <c r="F17" s="138">
        <f>G17</f>
        <v>0</v>
      </c>
      <c r="G17" s="138">
        <v>0</v>
      </c>
      <c r="H17" s="138">
        <v>0</v>
      </c>
      <c r="I17" s="139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116"/>
      <c r="FL17" s="116"/>
      <c r="FM17" s="116"/>
      <c r="FN17" s="116"/>
      <c r="FO17" s="116"/>
      <c r="FP17" s="116"/>
      <c r="FQ17" s="116"/>
      <c r="FR17" s="116"/>
      <c r="FS17" s="116"/>
      <c r="FT17" s="116"/>
      <c r="FU17" s="116"/>
      <c r="FV17" s="116"/>
      <c r="FW17" s="116"/>
      <c r="FX17" s="116"/>
      <c r="FY17" s="116"/>
      <c r="FZ17" s="116"/>
      <c r="GA17" s="116"/>
      <c r="GB17" s="116"/>
      <c r="GC17" s="116"/>
      <c r="GD17" s="116"/>
      <c r="GE17" s="116"/>
      <c r="GF17" s="116"/>
      <c r="GG17" s="116"/>
      <c r="GH17" s="116"/>
      <c r="GI17" s="116"/>
      <c r="GJ17" s="116"/>
      <c r="GK17" s="116"/>
      <c r="GL17" s="116"/>
      <c r="GM17" s="116"/>
      <c r="GN17" s="116"/>
      <c r="GO17" s="116"/>
      <c r="GP17" s="116"/>
      <c r="GQ17" s="116"/>
      <c r="GR17" s="116"/>
      <c r="GS17" s="116"/>
      <c r="GT17" s="116"/>
      <c r="GU17" s="116"/>
      <c r="GV17" s="116"/>
      <c r="GW17" s="116"/>
      <c r="GX17" s="116"/>
      <c r="GY17" s="116"/>
      <c r="GZ17" s="116"/>
      <c r="HA17" s="116"/>
      <c r="HB17" s="116"/>
      <c r="HC17" s="116"/>
      <c r="HD17" s="116"/>
      <c r="HE17" s="116"/>
      <c r="HF17" s="116"/>
      <c r="HG17" s="116"/>
      <c r="HH17" s="116"/>
      <c r="HI17" s="116"/>
      <c r="HJ17" s="116"/>
      <c r="HK17" s="116"/>
      <c r="HL17" s="116"/>
      <c r="HM17" s="116"/>
      <c r="HN17" s="116"/>
      <c r="HO17" s="116"/>
      <c r="HP17" s="116"/>
      <c r="HQ17" s="116"/>
      <c r="HR17" s="116"/>
      <c r="HS17" s="116"/>
      <c r="HT17" s="116"/>
      <c r="HU17" s="116"/>
      <c r="HV17" s="116"/>
      <c r="HW17" s="116"/>
      <c r="HX17" s="116"/>
      <c r="HY17" s="116"/>
      <c r="HZ17" s="116"/>
      <c r="IA17" s="116"/>
      <c r="IB17" s="116"/>
      <c r="IC17" s="116"/>
      <c r="ID17" s="116"/>
      <c r="IE17" s="116"/>
      <c r="IF17" s="116"/>
      <c r="IG17" s="116"/>
      <c r="IH17" s="116"/>
      <c r="II17" s="116"/>
      <c r="IJ17" s="116"/>
      <c r="IK17" s="116"/>
      <c r="IL17" s="116"/>
      <c r="IM17" s="116"/>
      <c r="IN17" s="116"/>
      <c r="IO17" s="116"/>
      <c r="IP17" s="116"/>
      <c r="IQ17" s="116"/>
      <c r="IR17" s="116"/>
      <c r="IS17" s="116"/>
      <c r="IT17" s="116"/>
      <c r="IU17" s="116"/>
      <c r="IV17" s="116"/>
    </row>
    <row r="18" spans="1:256" ht="20.100000000000001" customHeight="1" x14ac:dyDescent="0.2">
      <c r="A18" s="116"/>
      <c r="B18" s="230"/>
      <c r="C18" s="140"/>
      <c r="D18" s="141" t="s">
        <v>469</v>
      </c>
      <c r="E18" s="142">
        <f>SUM(E16:E17)</f>
        <v>21800</v>
      </c>
      <c r="F18" s="142">
        <f>SUM(F16:F17)</f>
        <v>21800</v>
      </c>
      <c r="G18" s="142">
        <f>SUM(G16:G17)</f>
        <v>21800</v>
      </c>
      <c r="H18" s="142">
        <f>SUM(H16:H17)</f>
        <v>0</v>
      </c>
      <c r="I18" s="143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  <c r="FL18" s="116"/>
      <c r="FM18" s="116"/>
      <c r="FN18" s="116"/>
      <c r="FO18" s="116"/>
      <c r="FP18" s="116"/>
      <c r="FQ18" s="116"/>
      <c r="FR18" s="116"/>
      <c r="FS18" s="116"/>
      <c r="FT18" s="116"/>
      <c r="FU18" s="116"/>
      <c r="FV18" s="116"/>
      <c r="FW18" s="116"/>
      <c r="FX18" s="116"/>
      <c r="FY18" s="116"/>
      <c r="FZ18" s="116"/>
      <c r="GA18" s="116"/>
      <c r="GB18" s="116"/>
      <c r="GC18" s="116"/>
      <c r="GD18" s="116"/>
      <c r="GE18" s="116"/>
      <c r="GF18" s="116"/>
      <c r="GG18" s="116"/>
      <c r="GH18" s="116"/>
      <c r="GI18" s="116"/>
      <c r="GJ18" s="116"/>
      <c r="GK18" s="116"/>
      <c r="GL18" s="116"/>
      <c r="GM18" s="116"/>
      <c r="GN18" s="116"/>
      <c r="GO18" s="116"/>
      <c r="GP18" s="116"/>
      <c r="GQ18" s="116"/>
      <c r="GR18" s="116"/>
      <c r="GS18" s="116"/>
      <c r="GT18" s="116"/>
      <c r="GU18" s="116"/>
      <c r="GV18" s="116"/>
      <c r="GW18" s="116"/>
      <c r="GX18" s="116"/>
      <c r="GY18" s="116"/>
      <c r="GZ18" s="116"/>
      <c r="HA18" s="116"/>
      <c r="HB18" s="116"/>
      <c r="HC18" s="116"/>
      <c r="HD18" s="116"/>
      <c r="HE18" s="116"/>
      <c r="HF18" s="116"/>
      <c r="HG18" s="116"/>
      <c r="HH18" s="116"/>
      <c r="HI18" s="116"/>
      <c r="HJ18" s="116"/>
      <c r="HK18" s="116"/>
      <c r="HL18" s="116"/>
      <c r="HM18" s="116"/>
      <c r="HN18" s="116"/>
      <c r="HO18" s="116"/>
      <c r="HP18" s="116"/>
      <c r="HQ18" s="116"/>
      <c r="HR18" s="116"/>
      <c r="HS18" s="116"/>
      <c r="HT18" s="116"/>
      <c r="HU18" s="116"/>
      <c r="HV18" s="116"/>
      <c r="HW18" s="116"/>
      <c r="HX18" s="116"/>
      <c r="HY18" s="116"/>
      <c r="HZ18" s="116"/>
      <c r="IA18" s="116"/>
      <c r="IB18" s="116"/>
      <c r="IC18" s="116"/>
      <c r="ID18" s="116"/>
      <c r="IE18" s="116"/>
      <c r="IF18" s="116"/>
      <c r="IG18" s="116"/>
      <c r="IH18" s="116"/>
      <c r="II18" s="116"/>
      <c r="IJ18" s="116"/>
      <c r="IK18" s="116"/>
      <c r="IL18" s="116"/>
      <c r="IM18" s="116"/>
      <c r="IN18" s="116"/>
      <c r="IO18" s="116"/>
      <c r="IP18" s="116"/>
      <c r="IQ18" s="116"/>
      <c r="IR18" s="116"/>
      <c r="IS18" s="116"/>
      <c r="IT18" s="116"/>
      <c r="IU18" s="116"/>
      <c r="IV18" s="116"/>
    </row>
    <row r="19" spans="1:256" ht="20.100000000000001" customHeight="1" x14ac:dyDescent="0.2">
      <c r="A19" s="116"/>
      <c r="B19" s="230"/>
      <c r="C19" s="144"/>
      <c r="D19" s="145"/>
      <c r="E19" s="142">
        <f>G19</f>
        <v>0</v>
      </c>
      <c r="F19" s="146">
        <f>G19</f>
        <v>0</v>
      </c>
      <c r="G19" s="146"/>
      <c r="H19" s="142">
        <v>0</v>
      </c>
      <c r="I19" s="143"/>
      <c r="J19" s="116"/>
      <c r="K19" s="134">
        <f>G18+G19</f>
        <v>21800</v>
      </c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6"/>
      <c r="DY19" s="116"/>
      <c r="DZ19" s="116"/>
      <c r="EA19" s="116"/>
      <c r="EB19" s="116"/>
      <c r="EC19" s="116"/>
      <c r="ED19" s="116"/>
      <c r="EE19" s="116"/>
      <c r="EF19" s="116"/>
      <c r="EG19" s="116"/>
      <c r="EH19" s="116"/>
      <c r="EI19" s="116"/>
      <c r="EJ19" s="116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  <c r="FD19" s="116"/>
      <c r="FE19" s="116"/>
      <c r="FF19" s="116"/>
      <c r="FG19" s="116"/>
      <c r="FH19" s="116"/>
      <c r="FI19" s="116"/>
      <c r="FJ19" s="116"/>
      <c r="FK19" s="116"/>
      <c r="FL19" s="116"/>
      <c r="FM19" s="116"/>
      <c r="FN19" s="116"/>
      <c r="FO19" s="116"/>
      <c r="FP19" s="116"/>
      <c r="FQ19" s="116"/>
      <c r="FR19" s="116"/>
      <c r="FS19" s="116"/>
      <c r="FT19" s="116"/>
      <c r="FU19" s="116"/>
      <c r="FV19" s="116"/>
      <c r="FW19" s="116"/>
      <c r="FX19" s="116"/>
      <c r="FY19" s="116"/>
      <c r="FZ19" s="116"/>
      <c r="GA19" s="116"/>
      <c r="GB19" s="116"/>
      <c r="GC19" s="116"/>
      <c r="GD19" s="116"/>
      <c r="GE19" s="116"/>
      <c r="GF19" s="116"/>
      <c r="GG19" s="116"/>
      <c r="GH19" s="116"/>
      <c r="GI19" s="116"/>
      <c r="GJ19" s="116"/>
      <c r="GK19" s="116"/>
      <c r="GL19" s="116"/>
      <c r="GM19" s="116"/>
      <c r="GN19" s="116"/>
      <c r="GO19" s="116"/>
      <c r="GP19" s="116"/>
      <c r="GQ19" s="116"/>
      <c r="GR19" s="116"/>
      <c r="GS19" s="116"/>
      <c r="GT19" s="116"/>
      <c r="GU19" s="116"/>
      <c r="GV19" s="116"/>
      <c r="GW19" s="116"/>
      <c r="GX19" s="116"/>
      <c r="GY19" s="116"/>
      <c r="GZ19" s="116"/>
      <c r="HA19" s="116"/>
      <c r="HB19" s="116"/>
      <c r="HC19" s="116"/>
      <c r="HD19" s="116"/>
      <c r="HE19" s="116"/>
      <c r="HF19" s="116"/>
      <c r="HG19" s="116"/>
      <c r="HH19" s="116"/>
      <c r="HI19" s="116"/>
      <c r="HJ19" s="116"/>
      <c r="HK19" s="116"/>
      <c r="HL19" s="116"/>
      <c r="HM19" s="116"/>
      <c r="HN19" s="116"/>
      <c r="HO19" s="116"/>
      <c r="HP19" s="116"/>
      <c r="HQ19" s="116"/>
      <c r="HR19" s="116"/>
      <c r="HS19" s="116"/>
      <c r="HT19" s="116"/>
      <c r="HU19" s="116"/>
      <c r="HV19" s="116"/>
      <c r="HW19" s="116"/>
      <c r="HX19" s="116"/>
      <c r="HY19" s="116"/>
      <c r="HZ19" s="116"/>
      <c r="IA19" s="116"/>
      <c r="IB19" s="116"/>
      <c r="IC19" s="116"/>
      <c r="ID19" s="116"/>
      <c r="IE19" s="116"/>
      <c r="IF19" s="116"/>
      <c r="IG19" s="116"/>
      <c r="IH19" s="116"/>
      <c r="II19" s="116"/>
      <c r="IJ19" s="116"/>
      <c r="IK19" s="116"/>
      <c r="IL19" s="116"/>
      <c r="IM19" s="116"/>
      <c r="IN19" s="116"/>
      <c r="IO19" s="116"/>
      <c r="IP19" s="116"/>
      <c r="IQ19" s="116"/>
      <c r="IR19" s="116"/>
      <c r="IS19" s="116"/>
      <c r="IT19" s="116"/>
      <c r="IU19" s="116"/>
      <c r="IV19" s="116"/>
    </row>
    <row r="20" spans="1:256" ht="20.100000000000001" customHeight="1" x14ac:dyDescent="0.2">
      <c r="A20" s="116"/>
      <c r="B20" s="231" t="s">
        <v>470</v>
      </c>
      <c r="C20" s="147" t="s">
        <v>466</v>
      </c>
      <c r="D20" s="148" t="s">
        <v>471</v>
      </c>
      <c r="E20" s="149">
        <f>G20</f>
        <v>0</v>
      </c>
      <c r="F20" s="150">
        <f>G20</f>
        <v>0</v>
      </c>
      <c r="G20" s="150"/>
      <c r="H20" s="149">
        <v>0</v>
      </c>
      <c r="I20" s="151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6"/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  <c r="FL20" s="116"/>
      <c r="FM20" s="116"/>
      <c r="FN20" s="116"/>
      <c r="FO20" s="116"/>
      <c r="FP20" s="116"/>
      <c r="FQ20" s="116"/>
      <c r="FR20" s="116"/>
      <c r="FS20" s="116"/>
      <c r="FT20" s="116"/>
      <c r="FU20" s="116"/>
      <c r="FV20" s="116"/>
      <c r="FW20" s="116"/>
      <c r="FX20" s="116"/>
      <c r="FY20" s="116"/>
      <c r="FZ20" s="116"/>
      <c r="GA20" s="116"/>
      <c r="GB20" s="116"/>
      <c r="GC20" s="116"/>
      <c r="GD20" s="116"/>
      <c r="GE20" s="116"/>
      <c r="GF20" s="116"/>
      <c r="GG20" s="116"/>
      <c r="GH20" s="116"/>
      <c r="GI20" s="116"/>
      <c r="GJ20" s="116"/>
      <c r="GK20" s="116"/>
      <c r="GL20" s="116"/>
      <c r="GM20" s="116"/>
      <c r="GN20" s="116"/>
      <c r="GO20" s="116"/>
      <c r="GP20" s="116"/>
      <c r="GQ20" s="116"/>
      <c r="GR20" s="116"/>
      <c r="GS20" s="116"/>
      <c r="GT20" s="116"/>
      <c r="GU20" s="116"/>
      <c r="GV20" s="116"/>
      <c r="GW20" s="116"/>
      <c r="GX20" s="116"/>
      <c r="GY20" s="116"/>
      <c r="GZ20" s="116"/>
      <c r="HA20" s="116"/>
      <c r="HB20" s="116"/>
      <c r="HC20" s="116"/>
      <c r="HD20" s="116"/>
      <c r="HE20" s="116"/>
      <c r="HF20" s="116"/>
      <c r="HG20" s="116"/>
      <c r="HH20" s="116"/>
      <c r="HI20" s="116"/>
      <c r="HJ20" s="116"/>
      <c r="HK20" s="116"/>
      <c r="HL20" s="116"/>
      <c r="HM20" s="116"/>
      <c r="HN20" s="116"/>
      <c r="HO20" s="116"/>
      <c r="HP20" s="116"/>
      <c r="HQ20" s="116"/>
      <c r="HR20" s="116"/>
      <c r="HS20" s="116"/>
      <c r="HT20" s="116"/>
      <c r="HU20" s="116"/>
      <c r="HV20" s="116"/>
      <c r="HW20" s="116"/>
      <c r="HX20" s="116"/>
      <c r="HY20" s="116"/>
      <c r="HZ20" s="116"/>
      <c r="IA20" s="116"/>
      <c r="IB20" s="116"/>
      <c r="IC20" s="116"/>
      <c r="ID20" s="116"/>
      <c r="IE20" s="116"/>
      <c r="IF20" s="116"/>
      <c r="IG20" s="116"/>
      <c r="IH20" s="116"/>
      <c r="II20" s="116"/>
      <c r="IJ20" s="116"/>
      <c r="IK20" s="116"/>
      <c r="IL20" s="116"/>
      <c r="IM20" s="116"/>
      <c r="IN20" s="116"/>
      <c r="IO20" s="116"/>
      <c r="IP20" s="116"/>
      <c r="IQ20" s="116"/>
      <c r="IR20" s="116"/>
      <c r="IS20" s="116"/>
      <c r="IT20" s="116"/>
      <c r="IU20" s="116"/>
      <c r="IV20" s="116"/>
    </row>
    <row r="21" spans="1:256" ht="20.100000000000001" customHeight="1" x14ac:dyDescent="0.2">
      <c r="A21" s="116"/>
      <c r="B21" s="230"/>
      <c r="C21" s="147" t="s">
        <v>466</v>
      </c>
      <c r="D21" s="148" t="s">
        <v>472</v>
      </c>
      <c r="E21" s="149">
        <f>G21</f>
        <v>0</v>
      </c>
      <c r="F21" s="150">
        <f>G21</f>
        <v>0</v>
      </c>
      <c r="G21" s="150"/>
      <c r="H21" s="149">
        <v>0</v>
      </c>
      <c r="I21" s="151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ht="20.100000000000001" customHeight="1" x14ac:dyDescent="0.2">
      <c r="A22" s="116"/>
      <c r="B22" s="230"/>
      <c r="C22" s="147" t="s">
        <v>466</v>
      </c>
      <c r="D22" s="148" t="s">
        <v>473</v>
      </c>
      <c r="E22" s="149">
        <f>G22</f>
        <v>214</v>
      </c>
      <c r="F22" s="150">
        <f>G22</f>
        <v>214</v>
      </c>
      <c r="G22" s="150">
        <f>관리비!G34</f>
        <v>214</v>
      </c>
      <c r="H22" s="149">
        <v>0</v>
      </c>
      <c r="I22" s="151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  <c r="FD22" s="116"/>
      <c r="FE22" s="116"/>
      <c r="FF22" s="116"/>
      <c r="FG22" s="116"/>
      <c r="FH22" s="116"/>
      <c r="FI22" s="116"/>
      <c r="FJ22" s="116"/>
      <c r="FK22" s="116"/>
      <c r="FL22" s="116"/>
      <c r="FM22" s="116"/>
      <c r="FN22" s="116"/>
      <c r="FO22" s="116"/>
      <c r="FP22" s="116"/>
      <c r="FQ22" s="116"/>
      <c r="FR22" s="116"/>
      <c r="FS22" s="116"/>
      <c r="FT22" s="116"/>
      <c r="FU22" s="116"/>
      <c r="FV22" s="116"/>
      <c r="FW22" s="116"/>
      <c r="FX22" s="116"/>
      <c r="FY22" s="116"/>
      <c r="FZ22" s="116"/>
      <c r="GA22" s="116"/>
      <c r="GB22" s="116"/>
      <c r="GC22" s="116"/>
      <c r="GD22" s="116"/>
      <c r="GE22" s="116"/>
      <c r="GF22" s="116"/>
      <c r="GG22" s="116"/>
      <c r="GH22" s="116"/>
      <c r="GI22" s="116"/>
      <c r="GJ22" s="116"/>
      <c r="GK22" s="116"/>
      <c r="GL22" s="116"/>
      <c r="GM22" s="116"/>
      <c r="GN22" s="116"/>
      <c r="GO22" s="116"/>
      <c r="GP22" s="116"/>
      <c r="GQ22" s="116"/>
      <c r="GR22" s="116"/>
      <c r="GS22" s="116"/>
      <c r="GT22" s="116"/>
      <c r="GU22" s="116"/>
      <c r="GV22" s="116"/>
      <c r="GW22" s="116"/>
      <c r="GX22" s="116"/>
      <c r="GY22" s="116"/>
      <c r="GZ22" s="116"/>
      <c r="HA22" s="116"/>
      <c r="HB22" s="116"/>
      <c r="HC22" s="116"/>
      <c r="HD22" s="116"/>
      <c r="HE22" s="116"/>
      <c r="HF22" s="116"/>
      <c r="HG22" s="116"/>
      <c r="HH22" s="116"/>
      <c r="HI22" s="116"/>
      <c r="HJ22" s="116"/>
      <c r="HK22" s="116"/>
      <c r="HL22" s="116"/>
      <c r="HM22" s="116"/>
      <c r="HN22" s="116"/>
      <c r="HO22" s="116"/>
      <c r="HP22" s="116"/>
      <c r="HQ22" s="116"/>
      <c r="HR22" s="116"/>
      <c r="HS22" s="116"/>
      <c r="HT22" s="116"/>
      <c r="HU22" s="116"/>
      <c r="HV22" s="116"/>
      <c r="HW22" s="116"/>
      <c r="HX22" s="116"/>
      <c r="HY22" s="116"/>
      <c r="HZ22" s="116"/>
      <c r="IA22" s="116"/>
      <c r="IB22" s="116"/>
      <c r="IC22" s="116"/>
      <c r="ID22" s="116"/>
      <c r="IE22" s="116"/>
      <c r="IF22" s="116"/>
      <c r="IG22" s="116"/>
      <c r="IH22" s="116"/>
      <c r="II22" s="116"/>
      <c r="IJ22" s="116"/>
      <c r="IK22" s="116"/>
      <c r="IL22" s="116"/>
      <c r="IM22" s="116"/>
      <c r="IN22" s="116"/>
      <c r="IO22" s="116"/>
      <c r="IP22" s="116"/>
      <c r="IQ22" s="116"/>
      <c r="IR22" s="116"/>
      <c r="IS22" s="116"/>
      <c r="IT22" s="116"/>
      <c r="IU22" s="116"/>
      <c r="IV22" s="116"/>
    </row>
    <row r="23" spans="1:256" ht="20.100000000000001" customHeight="1" x14ac:dyDescent="0.2">
      <c r="A23" s="116"/>
      <c r="B23" s="232"/>
      <c r="C23" s="152"/>
      <c r="D23" s="153" t="s">
        <v>469</v>
      </c>
      <c r="E23" s="154">
        <f>SUM(E20:E22)</f>
        <v>214</v>
      </c>
      <c r="F23" s="154">
        <f>SUM(F20:F22)</f>
        <v>214</v>
      </c>
      <c r="G23" s="154">
        <f>SUM(G20:G22)</f>
        <v>214</v>
      </c>
      <c r="H23" s="154">
        <f>SUM(H20:H22)</f>
        <v>0</v>
      </c>
      <c r="I23" s="155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  <c r="IS23" s="116"/>
      <c r="IT23" s="116"/>
      <c r="IU23" s="116"/>
      <c r="IV23" s="116"/>
    </row>
    <row r="24" spans="1:256" ht="20.100000000000001" customHeight="1" x14ac:dyDescent="0.2">
      <c r="A24" s="116"/>
      <c r="B24" s="233" t="s">
        <v>474</v>
      </c>
      <c r="C24" s="234"/>
      <c r="D24" s="235"/>
      <c r="E24" s="156">
        <f>E18+E19+E23</f>
        <v>22014</v>
      </c>
      <c r="F24" s="154">
        <f>SUM(F21:F23)</f>
        <v>428</v>
      </c>
      <c r="G24" s="156">
        <f>G18+G19+G23</f>
        <v>22014</v>
      </c>
      <c r="H24" s="156">
        <f>H18+H19+H23</f>
        <v>0</v>
      </c>
      <c r="I24" s="157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  <c r="IS24" s="116"/>
      <c r="IT24" s="116"/>
      <c r="IU24" s="116"/>
      <c r="IV24" s="116"/>
    </row>
  </sheetData>
  <mergeCells count="18">
    <mergeCell ref="E1:H1"/>
    <mergeCell ref="G4:I4"/>
    <mergeCell ref="B6:D7"/>
    <mergeCell ref="E6:E7"/>
    <mergeCell ref="F6:F7"/>
    <mergeCell ref="G6:H6"/>
    <mergeCell ref="I6:I7"/>
    <mergeCell ref="B8:D8"/>
    <mergeCell ref="B9:D9"/>
    <mergeCell ref="B10:D10"/>
    <mergeCell ref="B14:D15"/>
    <mergeCell ref="E14:E15"/>
    <mergeCell ref="G14:H14"/>
    <mergeCell ref="I14:I15"/>
    <mergeCell ref="B16:B19"/>
    <mergeCell ref="B20:B23"/>
    <mergeCell ref="B24:D24"/>
    <mergeCell ref="F14:F15"/>
  </mergeCells>
  <phoneticPr fontId="1" type="noConversion"/>
  <pageMargins left="0.7" right="0.7" top="0.75" bottom="0.75" header="0.3" footer="0.3"/>
  <pageSetup paperSize="9" scale="61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651F3-0AD5-4AA6-B855-DFA324CC6779}">
  <dimension ref="A1:IV44"/>
  <sheetViews>
    <sheetView view="pageBreakPreview" zoomScaleNormal="85" zoomScaleSheetLayoutView="100" workbookViewId="0">
      <selection activeCell="E34" sqref="E34"/>
    </sheetView>
  </sheetViews>
  <sheetFormatPr defaultRowHeight="12.75" x14ac:dyDescent="0.2"/>
  <cols>
    <col min="1" max="1" width="13.5" style="24" customWidth="1"/>
    <col min="2" max="7" width="15.5" style="24" customWidth="1"/>
    <col min="8" max="8" width="4.125" style="24" customWidth="1"/>
    <col min="9" max="10" width="12.875" style="24" customWidth="1"/>
    <col min="11" max="11" width="11.25" style="24" bestFit="1" customWidth="1"/>
    <col min="12" max="12" width="9" style="24"/>
    <col min="13" max="13" width="8.5" style="24" bestFit="1" customWidth="1"/>
    <col min="14" max="256" width="9" style="24"/>
    <col min="257" max="257" width="13.5" style="24" customWidth="1"/>
    <col min="258" max="263" width="15.5" style="24" customWidth="1"/>
    <col min="264" max="264" width="4.125" style="24" customWidth="1"/>
    <col min="265" max="266" width="12.875" style="24" customWidth="1"/>
    <col min="267" max="267" width="11.25" style="24" bestFit="1" customWidth="1"/>
    <col min="268" max="268" width="9" style="24"/>
    <col min="269" max="269" width="8.5" style="24" bestFit="1" customWidth="1"/>
    <col min="270" max="512" width="9" style="24"/>
    <col min="513" max="513" width="13.5" style="24" customWidth="1"/>
    <col min="514" max="519" width="15.5" style="24" customWidth="1"/>
    <col min="520" max="520" width="4.125" style="24" customWidth="1"/>
    <col min="521" max="522" width="12.875" style="24" customWidth="1"/>
    <col min="523" max="523" width="11.25" style="24" bestFit="1" customWidth="1"/>
    <col min="524" max="524" width="9" style="24"/>
    <col min="525" max="525" width="8.5" style="24" bestFit="1" customWidth="1"/>
    <col min="526" max="768" width="9" style="24"/>
    <col min="769" max="769" width="13.5" style="24" customWidth="1"/>
    <col min="770" max="775" width="15.5" style="24" customWidth="1"/>
    <col min="776" max="776" width="4.125" style="24" customWidth="1"/>
    <col min="777" max="778" width="12.875" style="24" customWidth="1"/>
    <col min="779" max="779" width="11.25" style="24" bestFit="1" customWidth="1"/>
    <col min="780" max="780" width="9" style="24"/>
    <col min="781" max="781" width="8.5" style="24" bestFit="1" customWidth="1"/>
    <col min="782" max="1024" width="9" style="24"/>
    <col min="1025" max="1025" width="13.5" style="24" customWidth="1"/>
    <col min="1026" max="1031" width="15.5" style="24" customWidth="1"/>
    <col min="1032" max="1032" width="4.125" style="24" customWidth="1"/>
    <col min="1033" max="1034" width="12.875" style="24" customWidth="1"/>
    <col min="1035" max="1035" width="11.25" style="24" bestFit="1" customWidth="1"/>
    <col min="1036" max="1036" width="9" style="24"/>
    <col min="1037" max="1037" width="8.5" style="24" bestFit="1" customWidth="1"/>
    <col min="1038" max="1280" width="9" style="24"/>
    <col min="1281" max="1281" width="13.5" style="24" customWidth="1"/>
    <col min="1282" max="1287" width="15.5" style="24" customWidth="1"/>
    <col min="1288" max="1288" width="4.125" style="24" customWidth="1"/>
    <col min="1289" max="1290" width="12.875" style="24" customWidth="1"/>
    <col min="1291" max="1291" width="11.25" style="24" bestFit="1" customWidth="1"/>
    <col min="1292" max="1292" width="9" style="24"/>
    <col min="1293" max="1293" width="8.5" style="24" bestFit="1" customWidth="1"/>
    <col min="1294" max="1536" width="9" style="24"/>
    <col min="1537" max="1537" width="13.5" style="24" customWidth="1"/>
    <col min="1538" max="1543" width="15.5" style="24" customWidth="1"/>
    <col min="1544" max="1544" width="4.125" style="24" customWidth="1"/>
    <col min="1545" max="1546" width="12.875" style="24" customWidth="1"/>
    <col min="1547" max="1547" width="11.25" style="24" bestFit="1" customWidth="1"/>
    <col min="1548" max="1548" width="9" style="24"/>
    <col min="1549" max="1549" width="8.5" style="24" bestFit="1" customWidth="1"/>
    <col min="1550" max="1792" width="9" style="24"/>
    <col min="1793" max="1793" width="13.5" style="24" customWidth="1"/>
    <col min="1794" max="1799" width="15.5" style="24" customWidth="1"/>
    <col min="1800" max="1800" width="4.125" style="24" customWidth="1"/>
    <col min="1801" max="1802" width="12.875" style="24" customWidth="1"/>
    <col min="1803" max="1803" width="11.25" style="24" bestFit="1" customWidth="1"/>
    <col min="1804" max="1804" width="9" style="24"/>
    <col min="1805" max="1805" width="8.5" style="24" bestFit="1" customWidth="1"/>
    <col min="1806" max="2048" width="9" style="24"/>
    <col min="2049" max="2049" width="13.5" style="24" customWidth="1"/>
    <col min="2050" max="2055" width="15.5" style="24" customWidth="1"/>
    <col min="2056" max="2056" width="4.125" style="24" customWidth="1"/>
    <col min="2057" max="2058" width="12.875" style="24" customWidth="1"/>
    <col min="2059" max="2059" width="11.25" style="24" bestFit="1" customWidth="1"/>
    <col min="2060" max="2060" width="9" style="24"/>
    <col min="2061" max="2061" width="8.5" style="24" bestFit="1" customWidth="1"/>
    <col min="2062" max="2304" width="9" style="24"/>
    <col min="2305" max="2305" width="13.5" style="24" customWidth="1"/>
    <col min="2306" max="2311" width="15.5" style="24" customWidth="1"/>
    <col min="2312" max="2312" width="4.125" style="24" customWidth="1"/>
    <col min="2313" max="2314" width="12.875" style="24" customWidth="1"/>
    <col min="2315" max="2315" width="11.25" style="24" bestFit="1" customWidth="1"/>
    <col min="2316" max="2316" width="9" style="24"/>
    <col min="2317" max="2317" width="8.5" style="24" bestFit="1" customWidth="1"/>
    <col min="2318" max="2560" width="9" style="24"/>
    <col min="2561" max="2561" width="13.5" style="24" customWidth="1"/>
    <col min="2562" max="2567" width="15.5" style="24" customWidth="1"/>
    <col min="2568" max="2568" width="4.125" style="24" customWidth="1"/>
    <col min="2569" max="2570" width="12.875" style="24" customWidth="1"/>
    <col min="2571" max="2571" width="11.25" style="24" bestFit="1" customWidth="1"/>
    <col min="2572" max="2572" width="9" style="24"/>
    <col min="2573" max="2573" width="8.5" style="24" bestFit="1" customWidth="1"/>
    <col min="2574" max="2816" width="9" style="24"/>
    <col min="2817" max="2817" width="13.5" style="24" customWidth="1"/>
    <col min="2818" max="2823" width="15.5" style="24" customWidth="1"/>
    <col min="2824" max="2824" width="4.125" style="24" customWidth="1"/>
    <col min="2825" max="2826" width="12.875" style="24" customWidth="1"/>
    <col min="2827" max="2827" width="11.25" style="24" bestFit="1" customWidth="1"/>
    <col min="2828" max="2828" width="9" style="24"/>
    <col min="2829" max="2829" width="8.5" style="24" bestFit="1" customWidth="1"/>
    <col min="2830" max="3072" width="9" style="24"/>
    <col min="3073" max="3073" width="13.5" style="24" customWidth="1"/>
    <col min="3074" max="3079" width="15.5" style="24" customWidth="1"/>
    <col min="3080" max="3080" width="4.125" style="24" customWidth="1"/>
    <col min="3081" max="3082" width="12.875" style="24" customWidth="1"/>
    <col min="3083" max="3083" width="11.25" style="24" bestFit="1" customWidth="1"/>
    <col min="3084" max="3084" width="9" style="24"/>
    <col min="3085" max="3085" width="8.5" style="24" bestFit="1" customWidth="1"/>
    <col min="3086" max="3328" width="9" style="24"/>
    <col min="3329" max="3329" width="13.5" style="24" customWidth="1"/>
    <col min="3330" max="3335" width="15.5" style="24" customWidth="1"/>
    <col min="3336" max="3336" width="4.125" style="24" customWidth="1"/>
    <col min="3337" max="3338" width="12.875" style="24" customWidth="1"/>
    <col min="3339" max="3339" width="11.25" style="24" bestFit="1" customWidth="1"/>
    <col min="3340" max="3340" width="9" style="24"/>
    <col min="3341" max="3341" width="8.5" style="24" bestFit="1" customWidth="1"/>
    <col min="3342" max="3584" width="9" style="24"/>
    <col min="3585" max="3585" width="13.5" style="24" customWidth="1"/>
    <col min="3586" max="3591" width="15.5" style="24" customWidth="1"/>
    <col min="3592" max="3592" width="4.125" style="24" customWidth="1"/>
    <col min="3593" max="3594" width="12.875" style="24" customWidth="1"/>
    <col min="3595" max="3595" width="11.25" style="24" bestFit="1" customWidth="1"/>
    <col min="3596" max="3596" width="9" style="24"/>
    <col min="3597" max="3597" width="8.5" style="24" bestFit="1" customWidth="1"/>
    <col min="3598" max="3840" width="9" style="24"/>
    <col min="3841" max="3841" width="13.5" style="24" customWidth="1"/>
    <col min="3842" max="3847" width="15.5" style="24" customWidth="1"/>
    <col min="3848" max="3848" width="4.125" style="24" customWidth="1"/>
    <col min="3849" max="3850" width="12.875" style="24" customWidth="1"/>
    <col min="3851" max="3851" width="11.25" style="24" bestFit="1" customWidth="1"/>
    <col min="3852" max="3852" width="9" style="24"/>
    <col min="3853" max="3853" width="8.5" style="24" bestFit="1" customWidth="1"/>
    <col min="3854" max="4096" width="9" style="24"/>
    <col min="4097" max="4097" width="13.5" style="24" customWidth="1"/>
    <col min="4098" max="4103" width="15.5" style="24" customWidth="1"/>
    <col min="4104" max="4104" width="4.125" style="24" customWidth="1"/>
    <col min="4105" max="4106" width="12.875" style="24" customWidth="1"/>
    <col min="4107" max="4107" width="11.25" style="24" bestFit="1" customWidth="1"/>
    <col min="4108" max="4108" width="9" style="24"/>
    <col min="4109" max="4109" width="8.5" style="24" bestFit="1" customWidth="1"/>
    <col min="4110" max="4352" width="9" style="24"/>
    <col min="4353" max="4353" width="13.5" style="24" customWidth="1"/>
    <col min="4354" max="4359" width="15.5" style="24" customWidth="1"/>
    <col min="4360" max="4360" width="4.125" style="24" customWidth="1"/>
    <col min="4361" max="4362" width="12.875" style="24" customWidth="1"/>
    <col min="4363" max="4363" width="11.25" style="24" bestFit="1" customWidth="1"/>
    <col min="4364" max="4364" width="9" style="24"/>
    <col min="4365" max="4365" width="8.5" style="24" bestFit="1" customWidth="1"/>
    <col min="4366" max="4608" width="9" style="24"/>
    <col min="4609" max="4609" width="13.5" style="24" customWidth="1"/>
    <col min="4610" max="4615" width="15.5" style="24" customWidth="1"/>
    <col min="4616" max="4616" width="4.125" style="24" customWidth="1"/>
    <col min="4617" max="4618" width="12.875" style="24" customWidth="1"/>
    <col min="4619" max="4619" width="11.25" style="24" bestFit="1" customWidth="1"/>
    <col min="4620" max="4620" width="9" style="24"/>
    <col min="4621" max="4621" width="8.5" style="24" bestFit="1" customWidth="1"/>
    <col min="4622" max="4864" width="9" style="24"/>
    <col min="4865" max="4865" width="13.5" style="24" customWidth="1"/>
    <col min="4866" max="4871" width="15.5" style="24" customWidth="1"/>
    <col min="4872" max="4872" width="4.125" style="24" customWidth="1"/>
    <col min="4873" max="4874" width="12.875" style="24" customWidth="1"/>
    <col min="4875" max="4875" width="11.25" style="24" bestFit="1" customWidth="1"/>
    <col min="4876" max="4876" width="9" style="24"/>
    <col min="4877" max="4877" width="8.5" style="24" bestFit="1" customWidth="1"/>
    <col min="4878" max="5120" width="9" style="24"/>
    <col min="5121" max="5121" width="13.5" style="24" customWidth="1"/>
    <col min="5122" max="5127" width="15.5" style="24" customWidth="1"/>
    <col min="5128" max="5128" width="4.125" style="24" customWidth="1"/>
    <col min="5129" max="5130" width="12.875" style="24" customWidth="1"/>
    <col min="5131" max="5131" width="11.25" style="24" bestFit="1" customWidth="1"/>
    <col min="5132" max="5132" width="9" style="24"/>
    <col min="5133" max="5133" width="8.5" style="24" bestFit="1" customWidth="1"/>
    <col min="5134" max="5376" width="9" style="24"/>
    <col min="5377" max="5377" width="13.5" style="24" customWidth="1"/>
    <col min="5378" max="5383" width="15.5" style="24" customWidth="1"/>
    <col min="5384" max="5384" width="4.125" style="24" customWidth="1"/>
    <col min="5385" max="5386" width="12.875" style="24" customWidth="1"/>
    <col min="5387" max="5387" width="11.25" style="24" bestFit="1" customWidth="1"/>
    <col min="5388" max="5388" width="9" style="24"/>
    <col min="5389" max="5389" width="8.5" style="24" bestFit="1" customWidth="1"/>
    <col min="5390" max="5632" width="9" style="24"/>
    <col min="5633" max="5633" width="13.5" style="24" customWidth="1"/>
    <col min="5634" max="5639" width="15.5" style="24" customWidth="1"/>
    <col min="5640" max="5640" width="4.125" style="24" customWidth="1"/>
    <col min="5641" max="5642" width="12.875" style="24" customWidth="1"/>
    <col min="5643" max="5643" width="11.25" style="24" bestFit="1" customWidth="1"/>
    <col min="5644" max="5644" width="9" style="24"/>
    <col min="5645" max="5645" width="8.5" style="24" bestFit="1" customWidth="1"/>
    <col min="5646" max="5888" width="9" style="24"/>
    <col min="5889" max="5889" width="13.5" style="24" customWidth="1"/>
    <col min="5890" max="5895" width="15.5" style="24" customWidth="1"/>
    <col min="5896" max="5896" width="4.125" style="24" customWidth="1"/>
    <col min="5897" max="5898" width="12.875" style="24" customWidth="1"/>
    <col min="5899" max="5899" width="11.25" style="24" bestFit="1" customWidth="1"/>
    <col min="5900" max="5900" width="9" style="24"/>
    <col min="5901" max="5901" width="8.5" style="24" bestFit="1" customWidth="1"/>
    <col min="5902" max="6144" width="9" style="24"/>
    <col min="6145" max="6145" width="13.5" style="24" customWidth="1"/>
    <col min="6146" max="6151" width="15.5" style="24" customWidth="1"/>
    <col min="6152" max="6152" width="4.125" style="24" customWidth="1"/>
    <col min="6153" max="6154" width="12.875" style="24" customWidth="1"/>
    <col min="6155" max="6155" width="11.25" style="24" bestFit="1" customWidth="1"/>
    <col min="6156" max="6156" width="9" style="24"/>
    <col min="6157" max="6157" width="8.5" style="24" bestFit="1" customWidth="1"/>
    <col min="6158" max="6400" width="9" style="24"/>
    <col min="6401" max="6401" width="13.5" style="24" customWidth="1"/>
    <col min="6402" max="6407" width="15.5" style="24" customWidth="1"/>
    <col min="6408" max="6408" width="4.125" style="24" customWidth="1"/>
    <col min="6409" max="6410" width="12.875" style="24" customWidth="1"/>
    <col min="6411" max="6411" width="11.25" style="24" bestFit="1" customWidth="1"/>
    <col min="6412" max="6412" width="9" style="24"/>
    <col min="6413" max="6413" width="8.5" style="24" bestFit="1" customWidth="1"/>
    <col min="6414" max="6656" width="9" style="24"/>
    <col min="6657" max="6657" width="13.5" style="24" customWidth="1"/>
    <col min="6658" max="6663" width="15.5" style="24" customWidth="1"/>
    <col min="6664" max="6664" width="4.125" style="24" customWidth="1"/>
    <col min="6665" max="6666" width="12.875" style="24" customWidth="1"/>
    <col min="6667" max="6667" width="11.25" style="24" bestFit="1" customWidth="1"/>
    <col min="6668" max="6668" width="9" style="24"/>
    <col min="6669" max="6669" width="8.5" style="24" bestFit="1" customWidth="1"/>
    <col min="6670" max="6912" width="9" style="24"/>
    <col min="6913" max="6913" width="13.5" style="24" customWidth="1"/>
    <col min="6914" max="6919" width="15.5" style="24" customWidth="1"/>
    <col min="6920" max="6920" width="4.125" style="24" customWidth="1"/>
    <col min="6921" max="6922" width="12.875" style="24" customWidth="1"/>
    <col min="6923" max="6923" width="11.25" style="24" bestFit="1" customWidth="1"/>
    <col min="6924" max="6924" width="9" style="24"/>
    <col min="6925" max="6925" width="8.5" style="24" bestFit="1" customWidth="1"/>
    <col min="6926" max="7168" width="9" style="24"/>
    <col min="7169" max="7169" width="13.5" style="24" customWidth="1"/>
    <col min="7170" max="7175" width="15.5" style="24" customWidth="1"/>
    <col min="7176" max="7176" width="4.125" style="24" customWidth="1"/>
    <col min="7177" max="7178" width="12.875" style="24" customWidth="1"/>
    <col min="7179" max="7179" width="11.25" style="24" bestFit="1" customWidth="1"/>
    <col min="7180" max="7180" width="9" style="24"/>
    <col min="7181" max="7181" width="8.5" style="24" bestFit="1" customWidth="1"/>
    <col min="7182" max="7424" width="9" style="24"/>
    <col min="7425" max="7425" width="13.5" style="24" customWidth="1"/>
    <col min="7426" max="7431" width="15.5" style="24" customWidth="1"/>
    <col min="7432" max="7432" width="4.125" style="24" customWidth="1"/>
    <col min="7433" max="7434" width="12.875" style="24" customWidth="1"/>
    <col min="7435" max="7435" width="11.25" style="24" bestFit="1" customWidth="1"/>
    <col min="7436" max="7436" width="9" style="24"/>
    <col min="7437" max="7437" width="8.5" style="24" bestFit="1" customWidth="1"/>
    <col min="7438" max="7680" width="9" style="24"/>
    <col min="7681" max="7681" width="13.5" style="24" customWidth="1"/>
    <col min="7682" max="7687" width="15.5" style="24" customWidth="1"/>
    <col min="7688" max="7688" width="4.125" style="24" customWidth="1"/>
    <col min="7689" max="7690" width="12.875" style="24" customWidth="1"/>
    <col min="7691" max="7691" width="11.25" style="24" bestFit="1" customWidth="1"/>
    <col min="7692" max="7692" width="9" style="24"/>
    <col min="7693" max="7693" width="8.5" style="24" bestFit="1" customWidth="1"/>
    <col min="7694" max="7936" width="9" style="24"/>
    <col min="7937" max="7937" width="13.5" style="24" customWidth="1"/>
    <col min="7938" max="7943" width="15.5" style="24" customWidth="1"/>
    <col min="7944" max="7944" width="4.125" style="24" customWidth="1"/>
    <col min="7945" max="7946" width="12.875" style="24" customWidth="1"/>
    <col min="7947" max="7947" width="11.25" style="24" bestFit="1" customWidth="1"/>
    <col min="7948" max="7948" width="9" style="24"/>
    <col min="7949" max="7949" width="8.5" style="24" bestFit="1" customWidth="1"/>
    <col min="7950" max="8192" width="9" style="24"/>
    <col min="8193" max="8193" width="13.5" style="24" customWidth="1"/>
    <col min="8194" max="8199" width="15.5" style="24" customWidth="1"/>
    <col min="8200" max="8200" width="4.125" style="24" customWidth="1"/>
    <col min="8201" max="8202" width="12.875" style="24" customWidth="1"/>
    <col min="8203" max="8203" width="11.25" style="24" bestFit="1" customWidth="1"/>
    <col min="8204" max="8204" width="9" style="24"/>
    <col min="8205" max="8205" width="8.5" style="24" bestFit="1" customWidth="1"/>
    <col min="8206" max="8448" width="9" style="24"/>
    <col min="8449" max="8449" width="13.5" style="24" customWidth="1"/>
    <col min="8450" max="8455" width="15.5" style="24" customWidth="1"/>
    <col min="8456" max="8456" width="4.125" style="24" customWidth="1"/>
    <col min="8457" max="8458" width="12.875" style="24" customWidth="1"/>
    <col min="8459" max="8459" width="11.25" style="24" bestFit="1" customWidth="1"/>
    <col min="8460" max="8460" width="9" style="24"/>
    <col min="8461" max="8461" width="8.5" style="24" bestFit="1" customWidth="1"/>
    <col min="8462" max="8704" width="9" style="24"/>
    <col min="8705" max="8705" width="13.5" style="24" customWidth="1"/>
    <col min="8706" max="8711" width="15.5" style="24" customWidth="1"/>
    <col min="8712" max="8712" width="4.125" style="24" customWidth="1"/>
    <col min="8713" max="8714" width="12.875" style="24" customWidth="1"/>
    <col min="8715" max="8715" width="11.25" style="24" bestFit="1" customWidth="1"/>
    <col min="8716" max="8716" width="9" style="24"/>
    <col min="8717" max="8717" width="8.5" style="24" bestFit="1" customWidth="1"/>
    <col min="8718" max="8960" width="9" style="24"/>
    <col min="8961" max="8961" width="13.5" style="24" customWidth="1"/>
    <col min="8962" max="8967" width="15.5" style="24" customWidth="1"/>
    <col min="8968" max="8968" width="4.125" style="24" customWidth="1"/>
    <col min="8969" max="8970" width="12.875" style="24" customWidth="1"/>
    <col min="8971" max="8971" width="11.25" style="24" bestFit="1" customWidth="1"/>
    <col min="8972" max="8972" width="9" style="24"/>
    <col min="8973" max="8973" width="8.5" style="24" bestFit="1" customWidth="1"/>
    <col min="8974" max="9216" width="9" style="24"/>
    <col min="9217" max="9217" width="13.5" style="24" customWidth="1"/>
    <col min="9218" max="9223" width="15.5" style="24" customWidth="1"/>
    <col min="9224" max="9224" width="4.125" style="24" customWidth="1"/>
    <col min="9225" max="9226" width="12.875" style="24" customWidth="1"/>
    <col min="9227" max="9227" width="11.25" style="24" bestFit="1" customWidth="1"/>
    <col min="9228" max="9228" width="9" style="24"/>
    <col min="9229" max="9229" width="8.5" style="24" bestFit="1" customWidth="1"/>
    <col min="9230" max="9472" width="9" style="24"/>
    <col min="9473" max="9473" width="13.5" style="24" customWidth="1"/>
    <col min="9474" max="9479" width="15.5" style="24" customWidth="1"/>
    <col min="9480" max="9480" width="4.125" style="24" customWidth="1"/>
    <col min="9481" max="9482" width="12.875" style="24" customWidth="1"/>
    <col min="9483" max="9483" width="11.25" style="24" bestFit="1" customWidth="1"/>
    <col min="9484" max="9484" width="9" style="24"/>
    <col min="9485" max="9485" width="8.5" style="24" bestFit="1" customWidth="1"/>
    <col min="9486" max="9728" width="9" style="24"/>
    <col min="9729" max="9729" width="13.5" style="24" customWidth="1"/>
    <col min="9730" max="9735" width="15.5" style="24" customWidth="1"/>
    <col min="9736" max="9736" width="4.125" style="24" customWidth="1"/>
    <col min="9737" max="9738" width="12.875" style="24" customWidth="1"/>
    <col min="9739" max="9739" width="11.25" style="24" bestFit="1" customWidth="1"/>
    <col min="9740" max="9740" width="9" style="24"/>
    <col min="9741" max="9741" width="8.5" style="24" bestFit="1" customWidth="1"/>
    <col min="9742" max="9984" width="9" style="24"/>
    <col min="9985" max="9985" width="13.5" style="24" customWidth="1"/>
    <col min="9986" max="9991" width="15.5" style="24" customWidth="1"/>
    <col min="9992" max="9992" width="4.125" style="24" customWidth="1"/>
    <col min="9993" max="9994" width="12.875" style="24" customWidth="1"/>
    <col min="9995" max="9995" width="11.25" style="24" bestFit="1" customWidth="1"/>
    <col min="9996" max="9996" width="9" style="24"/>
    <col min="9997" max="9997" width="8.5" style="24" bestFit="1" customWidth="1"/>
    <col min="9998" max="10240" width="9" style="24"/>
    <col min="10241" max="10241" width="13.5" style="24" customWidth="1"/>
    <col min="10242" max="10247" width="15.5" style="24" customWidth="1"/>
    <col min="10248" max="10248" width="4.125" style="24" customWidth="1"/>
    <col min="10249" max="10250" width="12.875" style="24" customWidth="1"/>
    <col min="10251" max="10251" width="11.25" style="24" bestFit="1" customWidth="1"/>
    <col min="10252" max="10252" width="9" style="24"/>
    <col min="10253" max="10253" width="8.5" style="24" bestFit="1" customWidth="1"/>
    <col min="10254" max="10496" width="9" style="24"/>
    <col min="10497" max="10497" width="13.5" style="24" customWidth="1"/>
    <col min="10498" max="10503" width="15.5" style="24" customWidth="1"/>
    <col min="10504" max="10504" width="4.125" style="24" customWidth="1"/>
    <col min="10505" max="10506" width="12.875" style="24" customWidth="1"/>
    <col min="10507" max="10507" width="11.25" style="24" bestFit="1" customWidth="1"/>
    <col min="10508" max="10508" width="9" style="24"/>
    <col min="10509" max="10509" width="8.5" style="24" bestFit="1" customWidth="1"/>
    <col min="10510" max="10752" width="9" style="24"/>
    <col min="10753" max="10753" width="13.5" style="24" customWidth="1"/>
    <col min="10754" max="10759" width="15.5" style="24" customWidth="1"/>
    <col min="10760" max="10760" width="4.125" style="24" customWidth="1"/>
    <col min="10761" max="10762" width="12.875" style="24" customWidth="1"/>
    <col min="10763" max="10763" width="11.25" style="24" bestFit="1" customWidth="1"/>
    <col min="10764" max="10764" width="9" style="24"/>
    <col min="10765" max="10765" width="8.5" style="24" bestFit="1" customWidth="1"/>
    <col min="10766" max="11008" width="9" style="24"/>
    <col min="11009" max="11009" width="13.5" style="24" customWidth="1"/>
    <col min="11010" max="11015" width="15.5" style="24" customWidth="1"/>
    <col min="11016" max="11016" width="4.125" style="24" customWidth="1"/>
    <col min="11017" max="11018" width="12.875" style="24" customWidth="1"/>
    <col min="11019" max="11019" width="11.25" style="24" bestFit="1" customWidth="1"/>
    <col min="11020" max="11020" width="9" style="24"/>
    <col min="11021" max="11021" width="8.5" style="24" bestFit="1" customWidth="1"/>
    <col min="11022" max="11264" width="9" style="24"/>
    <col min="11265" max="11265" width="13.5" style="24" customWidth="1"/>
    <col min="11266" max="11271" width="15.5" style="24" customWidth="1"/>
    <col min="11272" max="11272" width="4.125" style="24" customWidth="1"/>
    <col min="11273" max="11274" width="12.875" style="24" customWidth="1"/>
    <col min="11275" max="11275" width="11.25" style="24" bestFit="1" customWidth="1"/>
    <col min="11276" max="11276" width="9" style="24"/>
    <col min="11277" max="11277" width="8.5" style="24" bestFit="1" customWidth="1"/>
    <col min="11278" max="11520" width="9" style="24"/>
    <col min="11521" max="11521" width="13.5" style="24" customWidth="1"/>
    <col min="11522" max="11527" width="15.5" style="24" customWidth="1"/>
    <col min="11528" max="11528" width="4.125" style="24" customWidth="1"/>
    <col min="11529" max="11530" width="12.875" style="24" customWidth="1"/>
    <col min="11531" max="11531" width="11.25" style="24" bestFit="1" customWidth="1"/>
    <col min="11532" max="11532" width="9" style="24"/>
    <col min="11533" max="11533" width="8.5" style="24" bestFit="1" customWidth="1"/>
    <col min="11534" max="11776" width="9" style="24"/>
    <col min="11777" max="11777" width="13.5" style="24" customWidth="1"/>
    <col min="11778" max="11783" width="15.5" style="24" customWidth="1"/>
    <col min="11784" max="11784" width="4.125" style="24" customWidth="1"/>
    <col min="11785" max="11786" width="12.875" style="24" customWidth="1"/>
    <col min="11787" max="11787" width="11.25" style="24" bestFit="1" customWidth="1"/>
    <col min="11788" max="11788" width="9" style="24"/>
    <col min="11789" max="11789" width="8.5" style="24" bestFit="1" customWidth="1"/>
    <col min="11790" max="12032" width="9" style="24"/>
    <col min="12033" max="12033" width="13.5" style="24" customWidth="1"/>
    <col min="12034" max="12039" width="15.5" style="24" customWidth="1"/>
    <col min="12040" max="12040" width="4.125" style="24" customWidth="1"/>
    <col min="12041" max="12042" width="12.875" style="24" customWidth="1"/>
    <col min="12043" max="12043" width="11.25" style="24" bestFit="1" customWidth="1"/>
    <col min="12044" max="12044" width="9" style="24"/>
    <col min="12045" max="12045" width="8.5" style="24" bestFit="1" customWidth="1"/>
    <col min="12046" max="12288" width="9" style="24"/>
    <col min="12289" max="12289" width="13.5" style="24" customWidth="1"/>
    <col min="12290" max="12295" width="15.5" style="24" customWidth="1"/>
    <col min="12296" max="12296" width="4.125" style="24" customWidth="1"/>
    <col min="12297" max="12298" width="12.875" style="24" customWidth="1"/>
    <col min="12299" max="12299" width="11.25" style="24" bestFit="1" customWidth="1"/>
    <col min="12300" max="12300" width="9" style="24"/>
    <col min="12301" max="12301" width="8.5" style="24" bestFit="1" customWidth="1"/>
    <col min="12302" max="12544" width="9" style="24"/>
    <col min="12545" max="12545" width="13.5" style="24" customWidth="1"/>
    <col min="12546" max="12551" width="15.5" style="24" customWidth="1"/>
    <col min="12552" max="12552" width="4.125" style="24" customWidth="1"/>
    <col min="12553" max="12554" width="12.875" style="24" customWidth="1"/>
    <col min="12555" max="12555" width="11.25" style="24" bestFit="1" customWidth="1"/>
    <col min="12556" max="12556" width="9" style="24"/>
    <col min="12557" max="12557" width="8.5" style="24" bestFit="1" customWidth="1"/>
    <col min="12558" max="12800" width="9" style="24"/>
    <col min="12801" max="12801" width="13.5" style="24" customWidth="1"/>
    <col min="12802" max="12807" width="15.5" style="24" customWidth="1"/>
    <col min="12808" max="12808" width="4.125" style="24" customWidth="1"/>
    <col min="12809" max="12810" width="12.875" style="24" customWidth="1"/>
    <col min="12811" max="12811" width="11.25" style="24" bestFit="1" customWidth="1"/>
    <col min="12812" max="12812" width="9" style="24"/>
    <col min="12813" max="12813" width="8.5" style="24" bestFit="1" customWidth="1"/>
    <col min="12814" max="13056" width="9" style="24"/>
    <col min="13057" max="13057" width="13.5" style="24" customWidth="1"/>
    <col min="13058" max="13063" width="15.5" style="24" customWidth="1"/>
    <col min="13064" max="13064" width="4.125" style="24" customWidth="1"/>
    <col min="13065" max="13066" width="12.875" style="24" customWidth="1"/>
    <col min="13067" max="13067" width="11.25" style="24" bestFit="1" customWidth="1"/>
    <col min="13068" max="13068" width="9" style="24"/>
    <col min="13069" max="13069" width="8.5" style="24" bestFit="1" customWidth="1"/>
    <col min="13070" max="13312" width="9" style="24"/>
    <col min="13313" max="13313" width="13.5" style="24" customWidth="1"/>
    <col min="13314" max="13319" width="15.5" style="24" customWidth="1"/>
    <col min="13320" max="13320" width="4.125" style="24" customWidth="1"/>
    <col min="13321" max="13322" width="12.875" style="24" customWidth="1"/>
    <col min="13323" max="13323" width="11.25" style="24" bestFit="1" customWidth="1"/>
    <col min="13324" max="13324" width="9" style="24"/>
    <col min="13325" max="13325" width="8.5" style="24" bestFit="1" customWidth="1"/>
    <col min="13326" max="13568" width="9" style="24"/>
    <col min="13569" max="13569" width="13.5" style="24" customWidth="1"/>
    <col min="13570" max="13575" width="15.5" style="24" customWidth="1"/>
    <col min="13576" max="13576" width="4.125" style="24" customWidth="1"/>
    <col min="13577" max="13578" width="12.875" style="24" customWidth="1"/>
    <col min="13579" max="13579" width="11.25" style="24" bestFit="1" customWidth="1"/>
    <col min="13580" max="13580" width="9" style="24"/>
    <col min="13581" max="13581" width="8.5" style="24" bestFit="1" customWidth="1"/>
    <col min="13582" max="13824" width="9" style="24"/>
    <col min="13825" max="13825" width="13.5" style="24" customWidth="1"/>
    <col min="13826" max="13831" width="15.5" style="24" customWidth="1"/>
    <col min="13832" max="13832" width="4.125" style="24" customWidth="1"/>
    <col min="13833" max="13834" width="12.875" style="24" customWidth="1"/>
    <col min="13835" max="13835" width="11.25" style="24" bestFit="1" customWidth="1"/>
    <col min="13836" max="13836" width="9" style="24"/>
    <col min="13837" max="13837" width="8.5" style="24" bestFit="1" customWidth="1"/>
    <col min="13838" max="14080" width="9" style="24"/>
    <col min="14081" max="14081" width="13.5" style="24" customWidth="1"/>
    <col min="14082" max="14087" width="15.5" style="24" customWidth="1"/>
    <col min="14088" max="14088" width="4.125" style="24" customWidth="1"/>
    <col min="14089" max="14090" width="12.875" style="24" customWidth="1"/>
    <col min="14091" max="14091" width="11.25" style="24" bestFit="1" customWidth="1"/>
    <col min="14092" max="14092" width="9" style="24"/>
    <col min="14093" max="14093" width="8.5" style="24" bestFit="1" customWidth="1"/>
    <col min="14094" max="14336" width="9" style="24"/>
    <col min="14337" max="14337" width="13.5" style="24" customWidth="1"/>
    <col min="14338" max="14343" width="15.5" style="24" customWidth="1"/>
    <col min="14344" max="14344" width="4.125" style="24" customWidth="1"/>
    <col min="14345" max="14346" width="12.875" style="24" customWidth="1"/>
    <col min="14347" max="14347" width="11.25" style="24" bestFit="1" customWidth="1"/>
    <col min="14348" max="14348" width="9" style="24"/>
    <col min="14349" max="14349" width="8.5" style="24" bestFit="1" customWidth="1"/>
    <col min="14350" max="14592" width="9" style="24"/>
    <col min="14593" max="14593" width="13.5" style="24" customWidth="1"/>
    <col min="14594" max="14599" width="15.5" style="24" customWidth="1"/>
    <col min="14600" max="14600" width="4.125" style="24" customWidth="1"/>
    <col min="14601" max="14602" width="12.875" style="24" customWidth="1"/>
    <col min="14603" max="14603" width="11.25" style="24" bestFit="1" customWidth="1"/>
    <col min="14604" max="14604" width="9" style="24"/>
    <col min="14605" max="14605" width="8.5" style="24" bestFit="1" customWidth="1"/>
    <col min="14606" max="14848" width="9" style="24"/>
    <col min="14849" max="14849" width="13.5" style="24" customWidth="1"/>
    <col min="14850" max="14855" width="15.5" style="24" customWidth="1"/>
    <col min="14856" max="14856" width="4.125" style="24" customWidth="1"/>
    <col min="14857" max="14858" width="12.875" style="24" customWidth="1"/>
    <col min="14859" max="14859" width="11.25" style="24" bestFit="1" customWidth="1"/>
    <col min="14860" max="14860" width="9" style="24"/>
    <col min="14861" max="14861" width="8.5" style="24" bestFit="1" customWidth="1"/>
    <col min="14862" max="15104" width="9" style="24"/>
    <col min="15105" max="15105" width="13.5" style="24" customWidth="1"/>
    <col min="15106" max="15111" width="15.5" style="24" customWidth="1"/>
    <col min="15112" max="15112" width="4.125" style="24" customWidth="1"/>
    <col min="15113" max="15114" width="12.875" style="24" customWidth="1"/>
    <col min="15115" max="15115" width="11.25" style="24" bestFit="1" customWidth="1"/>
    <col min="15116" max="15116" width="9" style="24"/>
    <col min="15117" max="15117" width="8.5" style="24" bestFit="1" customWidth="1"/>
    <col min="15118" max="15360" width="9" style="24"/>
    <col min="15361" max="15361" width="13.5" style="24" customWidth="1"/>
    <col min="15362" max="15367" width="15.5" style="24" customWidth="1"/>
    <col min="15368" max="15368" width="4.125" style="24" customWidth="1"/>
    <col min="15369" max="15370" width="12.875" style="24" customWidth="1"/>
    <col min="15371" max="15371" width="11.25" style="24" bestFit="1" customWidth="1"/>
    <col min="15372" max="15372" width="9" style="24"/>
    <col min="15373" max="15373" width="8.5" style="24" bestFit="1" customWidth="1"/>
    <col min="15374" max="15616" width="9" style="24"/>
    <col min="15617" max="15617" width="13.5" style="24" customWidth="1"/>
    <col min="15618" max="15623" width="15.5" style="24" customWidth="1"/>
    <col min="15624" max="15624" width="4.125" style="24" customWidth="1"/>
    <col min="15625" max="15626" width="12.875" style="24" customWidth="1"/>
    <col min="15627" max="15627" width="11.25" style="24" bestFit="1" customWidth="1"/>
    <col min="15628" max="15628" width="9" style="24"/>
    <col min="15629" max="15629" width="8.5" style="24" bestFit="1" customWidth="1"/>
    <col min="15630" max="15872" width="9" style="24"/>
    <col min="15873" max="15873" width="13.5" style="24" customWidth="1"/>
    <col min="15874" max="15879" width="15.5" style="24" customWidth="1"/>
    <col min="15880" max="15880" width="4.125" style="24" customWidth="1"/>
    <col min="15881" max="15882" width="12.875" style="24" customWidth="1"/>
    <col min="15883" max="15883" width="11.25" style="24" bestFit="1" customWidth="1"/>
    <col min="15884" max="15884" width="9" style="24"/>
    <col min="15885" max="15885" width="8.5" style="24" bestFit="1" customWidth="1"/>
    <col min="15886" max="16128" width="9" style="24"/>
    <col min="16129" max="16129" width="13.5" style="24" customWidth="1"/>
    <col min="16130" max="16135" width="15.5" style="24" customWidth="1"/>
    <col min="16136" max="16136" width="4.125" style="24" customWidth="1"/>
    <col min="16137" max="16138" width="12.875" style="24" customWidth="1"/>
    <col min="16139" max="16139" width="11.25" style="24" bestFit="1" customWidth="1"/>
    <col min="16140" max="16140" width="9" style="24"/>
    <col min="16141" max="16141" width="8.5" style="24" bestFit="1" customWidth="1"/>
    <col min="16142" max="16384" width="9" style="24"/>
  </cols>
  <sheetData>
    <row r="1" spans="1:256" ht="20.25" x14ac:dyDescent="0.2">
      <c r="A1" s="117" t="s">
        <v>475</v>
      </c>
      <c r="B1" s="158"/>
      <c r="C1" s="158"/>
      <c r="D1" s="158"/>
      <c r="E1" s="158"/>
      <c r="F1" s="158"/>
      <c r="G1" s="158"/>
      <c r="H1" s="159"/>
      <c r="I1" s="158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116"/>
      <c r="FL1" s="116"/>
      <c r="FM1" s="116"/>
      <c r="FN1" s="116"/>
      <c r="FO1" s="116"/>
      <c r="FP1" s="116"/>
      <c r="FQ1" s="116"/>
      <c r="FR1" s="116"/>
      <c r="FS1" s="116"/>
      <c r="FT1" s="116"/>
      <c r="FU1" s="116"/>
      <c r="FV1" s="116"/>
      <c r="FW1" s="116"/>
      <c r="FX1" s="116"/>
      <c r="FY1" s="116"/>
      <c r="FZ1" s="116"/>
      <c r="GA1" s="116"/>
      <c r="GB1" s="116"/>
      <c r="GC1" s="116"/>
      <c r="GD1" s="116"/>
      <c r="GE1" s="116"/>
      <c r="GF1" s="116"/>
      <c r="GG1" s="116"/>
      <c r="GH1" s="116"/>
      <c r="GI1" s="116"/>
      <c r="GJ1" s="116"/>
      <c r="GK1" s="116"/>
      <c r="GL1" s="116"/>
      <c r="GM1" s="116"/>
      <c r="GN1" s="116"/>
      <c r="GO1" s="116"/>
      <c r="GP1" s="116"/>
      <c r="GQ1" s="116"/>
      <c r="GR1" s="116"/>
      <c r="GS1" s="116"/>
      <c r="GT1" s="116"/>
      <c r="GU1" s="116"/>
      <c r="GV1" s="116"/>
      <c r="GW1" s="116"/>
      <c r="GX1" s="116"/>
      <c r="GY1" s="116"/>
      <c r="GZ1" s="116"/>
      <c r="HA1" s="116"/>
      <c r="HB1" s="116"/>
      <c r="HC1" s="116"/>
      <c r="HD1" s="116"/>
      <c r="HE1" s="116"/>
      <c r="HF1" s="116"/>
      <c r="HG1" s="116"/>
      <c r="HH1" s="116"/>
      <c r="HI1" s="116"/>
      <c r="HJ1" s="116"/>
      <c r="HK1" s="116"/>
      <c r="HL1" s="116"/>
      <c r="HM1" s="116"/>
      <c r="HN1" s="116"/>
      <c r="HO1" s="116"/>
      <c r="HP1" s="116"/>
      <c r="HQ1" s="116"/>
      <c r="HR1" s="116"/>
      <c r="HS1" s="116"/>
      <c r="HT1" s="116"/>
      <c r="HU1" s="116"/>
      <c r="HV1" s="116"/>
      <c r="HW1" s="116"/>
      <c r="HX1" s="116"/>
      <c r="HY1" s="116"/>
      <c r="HZ1" s="116"/>
      <c r="IA1" s="116"/>
      <c r="IB1" s="116"/>
      <c r="IC1" s="116"/>
      <c r="ID1" s="116"/>
      <c r="IE1" s="116"/>
      <c r="IF1" s="116"/>
      <c r="IG1" s="116"/>
      <c r="IH1" s="116"/>
      <c r="II1" s="116"/>
      <c r="IJ1" s="116"/>
      <c r="IK1" s="116"/>
      <c r="IL1" s="116"/>
      <c r="IM1" s="116"/>
      <c r="IN1" s="116"/>
      <c r="IO1" s="116"/>
      <c r="IP1" s="116"/>
      <c r="IQ1" s="116"/>
      <c r="IR1" s="116"/>
      <c r="IS1" s="116"/>
      <c r="IT1" s="116"/>
      <c r="IU1" s="116"/>
      <c r="IV1" s="116"/>
    </row>
    <row r="2" spans="1:256" ht="20.25" x14ac:dyDescent="0.2">
      <c r="A2" s="117"/>
      <c r="B2" s="158"/>
      <c r="C2" s="158"/>
      <c r="D2" s="158"/>
      <c r="E2" s="158"/>
      <c r="F2" s="158"/>
      <c r="G2" s="158"/>
      <c r="H2" s="159"/>
      <c r="I2" s="158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N2" s="116"/>
      <c r="CO2" s="116"/>
      <c r="CP2" s="116"/>
      <c r="CQ2" s="116"/>
      <c r="CR2" s="116"/>
      <c r="CS2" s="116"/>
      <c r="CT2" s="116"/>
      <c r="CU2" s="116"/>
      <c r="CV2" s="116"/>
      <c r="CW2" s="116"/>
      <c r="CX2" s="116"/>
      <c r="CY2" s="116"/>
      <c r="CZ2" s="116"/>
      <c r="DA2" s="116"/>
      <c r="DB2" s="116"/>
      <c r="DC2" s="116"/>
      <c r="DD2" s="116"/>
      <c r="DE2" s="116"/>
      <c r="DF2" s="116"/>
      <c r="DG2" s="116"/>
      <c r="DH2" s="116"/>
      <c r="DI2" s="116"/>
      <c r="DJ2" s="116"/>
      <c r="DK2" s="116"/>
      <c r="DL2" s="116"/>
      <c r="DM2" s="116"/>
      <c r="DN2" s="116"/>
      <c r="DO2" s="116"/>
      <c r="DP2" s="116"/>
      <c r="DQ2" s="116"/>
      <c r="DR2" s="116"/>
      <c r="DS2" s="116"/>
      <c r="DT2" s="116"/>
      <c r="DU2" s="116"/>
      <c r="DV2" s="116"/>
      <c r="DW2" s="116"/>
      <c r="DX2" s="116"/>
      <c r="DY2" s="116"/>
      <c r="DZ2" s="116"/>
      <c r="EA2" s="116"/>
      <c r="EB2" s="116"/>
      <c r="EC2" s="116"/>
      <c r="ED2" s="116"/>
      <c r="EE2" s="116"/>
      <c r="EF2" s="116"/>
      <c r="EG2" s="116"/>
      <c r="EH2" s="116"/>
      <c r="EI2" s="116"/>
      <c r="EJ2" s="116"/>
      <c r="EK2" s="116"/>
      <c r="EL2" s="116"/>
      <c r="EM2" s="116"/>
      <c r="EN2" s="116"/>
      <c r="EO2" s="116"/>
      <c r="EP2" s="116"/>
      <c r="EQ2" s="116"/>
      <c r="ER2" s="116"/>
      <c r="ES2" s="116"/>
      <c r="ET2" s="116"/>
      <c r="EU2" s="116"/>
      <c r="EV2" s="116"/>
      <c r="EW2" s="116"/>
      <c r="EX2" s="116"/>
      <c r="EY2" s="116"/>
      <c r="EZ2" s="116"/>
      <c r="FA2" s="116"/>
      <c r="FB2" s="116"/>
      <c r="FC2" s="116"/>
      <c r="FD2" s="116"/>
      <c r="FE2" s="116"/>
      <c r="FF2" s="116"/>
      <c r="FG2" s="116"/>
      <c r="FH2" s="116"/>
      <c r="FI2" s="116"/>
      <c r="FJ2" s="116"/>
      <c r="FK2" s="116"/>
      <c r="FL2" s="116"/>
      <c r="FM2" s="116"/>
      <c r="FN2" s="116"/>
      <c r="FO2" s="116"/>
      <c r="FP2" s="116"/>
      <c r="FQ2" s="116"/>
      <c r="FR2" s="116"/>
      <c r="FS2" s="116"/>
      <c r="FT2" s="116"/>
      <c r="FU2" s="116"/>
      <c r="FV2" s="116"/>
      <c r="FW2" s="116"/>
      <c r="FX2" s="116"/>
      <c r="FY2" s="116"/>
      <c r="FZ2" s="116"/>
      <c r="GA2" s="116"/>
      <c r="GB2" s="116"/>
      <c r="GC2" s="116"/>
      <c r="GD2" s="116"/>
      <c r="GE2" s="116"/>
      <c r="GF2" s="116"/>
      <c r="GG2" s="116"/>
      <c r="GH2" s="116"/>
      <c r="GI2" s="116"/>
      <c r="GJ2" s="116"/>
      <c r="GK2" s="116"/>
      <c r="GL2" s="116"/>
      <c r="GM2" s="116"/>
      <c r="GN2" s="116"/>
      <c r="GO2" s="116"/>
      <c r="GP2" s="116"/>
      <c r="GQ2" s="116"/>
      <c r="GR2" s="116"/>
      <c r="GS2" s="116"/>
      <c r="GT2" s="116"/>
      <c r="GU2" s="116"/>
      <c r="GV2" s="116"/>
      <c r="GW2" s="116"/>
      <c r="GX2" s="116"/>
      <c r="GY2" s="116"/>
      <c r="GZ2" s="116"/>
      <c r="HA2" s="116"/>
      <c r="HB2" s="116"/>
      <c r="HC2" s="116"/>
      <c r="HD2" s="116"/>
      <c r="HE2" s="116"/>
      <c r="HF2" s="116"/>
      <c r="HG2" s="116"/>
      <c r="HH2" s="116"/>
      <c r="HI2" s="116"/>
      <c r="HJ2" s="116"/>
      <c r="HK2" s="116"/>
      <c r="HL2" s="116"/>
      <c r="HM2" s="116"/>
      <c r="HN2" s="116"/>
      <c r="HO2" s="116"/>
      <c r="HP2" s="116"/>
      <c r="HQ2" s="116"/>
      <c r="HR2" s="116"/>
      <c r="HS2" s="116"/>
      <c r="HT2" s="116"/>
      <c r="HU2" s="116"/>
      <c r="HV2" s="116"/>
      <c r="HW2" s="116"/>
      <c r="HX2" s="116"/>
      <c r="HY2" s="116"/>
      <c r="HZ2" s="116"/>
      <c r="IA2" s="116"/>
      <c r="IB2" s="116"/>
      <c r="IC2" s="116"/>
      <c r="ID2" s="116"/>
      <c r="IE2" s="116"/>
      <c r="IF2" s="116"/>
      <c r="IG2" s="116"/>
      <c r="IH2" s="116"/>
      <c r="II2" s="116"/>
      <c r="IJ2" s="116"/>
      <c r="IK2" s="116"/>
      <c r="IL2" s="116"/>
      <c r="IM2" s="116"/>
      <c r="IN2" s="116"/>
      <c r="IO2" s="116"/>
      <c r="IP2" s="116"/>
      <c r="IQ2" s="116"/>
      <c r="IR2" s="116"/>
      <c r="IS2" s="116"/>
      <c r="IT2" s="116"/>
      <c r="IU2" s="116"/>
      <c r="IV2" s="116"/>
    </row>
    <row r="3" spans="1:256" ht="18.75" x14ac:dyDescent="0.2">
      <c r="A3" s="160" t="s">
        <v>476</v>
      </c>
      <c r="B3" s="116"/>
      <c r="C3" s="116"/>
      <c r="D3" s="116"/>
      <c r="E3" s="116"/>
      <c r="F3" s="116"/>
      <c r="G3" s="161"/>
      <c r="H3" s="162"/>
      <c r="I3" s="161"/>
      <c r="J3" s="163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  <c r="FW3" s="116"/>
      <c r="FX3" s="116"/>
      <c r="FY3" s="116"/>
      <c r="FZ3" s="116"/>
      <c r="GA3" s="116"/>
      <c r="GB3" s="116"/>
      <c r="GC3" s="116"/>
      <c r="GD3" s="116"/>
      <c r="GE3" s="116"/>
      <c r="GF3" s="116"/>
      <c r="GG3" s="116"/>
      <c r="GH3" s="116"/>
      <c r="GI3" s="116"/>
      <c r="GJ3" s="116"/>
      <c r="GK3" s="116"/>
      <c r="GL3" s="116"/>
      <c r="GM3" s="116"/>
      <c r="GN3" s="116"/>
      <c r="GO3" s="116"/>
      <c r="GP3" s="116"/>
      <c r="GQ3" s="116"/>
      <c r="GR3" s="116"/>
      <c r="GS3" s="116"/>
      <c r="GT3" s="116"/>
      <c r="GU3" s="116"/>
      <c r="GV3" s="116"/>
      <c r="GW3" s="116"/>
      <c r="GX3" s="116"/>
      <c r="GY3" s="116"/>
      <c r="GZ3" s="116"/>
      <c r="HA3" s="116"/>
      <c r="HB3" s="116"/>
      <c r="HC3" s="116"/>
      <c r="HD3" s="116"/>
      <c r="HE3" s="116"/>
      <c r="HF3" s="116"/>
      <c r="HG3" s="116"/>
      <c r="HH3" s="116"/>
      <c r="HI3" s="116"/>
      <c r="HJ3" s="116"/>
      <c r="HK3" s="116"/>
      <c r="HL3" s="116"/>
      <c r="HM3" s="116"/>
      <c r="HN3" s="116"/>
      <c r="HO3" s="116"/>
      <c r="HP3" s="116"/>
      <c r="HQ3" s="116"/>
      <c r="HR3" s="116"/>
      <c r="HS3" s="116"/>
      <c r="HT3" s="116"/>
      <c r="HU3" s="116"/>
      <c r="HV3" s="116"/>
      <c r="HW3" s="116"/>
      <c r="HX3" s="116"/>
      <c r="HY3" s="116"/>
      <c r="HZ3" s="116"/>
      <c r="IA3" s="116"/>
      <c r="IB3" s="116"/>
      <c r="IC3" s="116"/>
      <c r="ID3" s="116"/>
      <c r="IE3" s="116"/>
      <c r="IF3" s="116"/>
      <c r="IG3" s="116"/>
      <c r="IH3" s="116"/>
      <c r="II3" s="116"/>
      <c r="IJ3" s="116"/>
      <c r="IK3" s="116"/>
      <c r="IL3" s="116"/>
      <c r="IM3" s="116"/>
      <c r="IN3" s="116"/>
      <c r="IO3" s="116"/>
      <c r="IP3" s="116"/>
      <c r="IQ3" s="116"/>
      <c r="IR3" s="116"/>
      <c r="IS3" s="116"/>
      <c r="IT3" s="116"/>
      <c r="IU3" s="116"/>
      <c r="IV3" s="116"/>
    </row>
    <row r="4" spans="1:256" ht="18.75" x14ac:dyDescent="0.2">
      <c r="A4" s="160"/>
      <c r="B4" s="116"/>
      <c r="C4" s="116"/>
      <c r="D4" s="116"/>
      <c r="E4" s="116"/>
      <c r="F4" s="116"/>
      <c r="G4" s="161"/>
      <c r="H4" s="162"/>
      <c r="I4" s="161"/>
      <c r="J4" s="164" t="s">
        <v>477</v>
      </c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116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16"/>
      <c r="CM4" s="116"/>
      <c r="CN4" s="116"/>
      <c r="CO4" s="116"/>
      <c r="CP4" s="116"/>
      <c r="CQ4" s="116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/>
      <c r="DW4" s="116"/>
      <c r="DX4" s="116"/>
      <c r="DY4" s="116"/>
      <c r="DZ4" s="116"/>
      <c r="EA4" s="116"/>
      <c r="EB4" s="116"/>
      <c r="EC4" s="116"/>
      <c r="ED4" s="116"/>
      <c r="EE4" s="116"/>
      <c r="EF4" s="116"/>
      <c r="EG4" s="116"/>
      <c r="EH4" s="116"/>
      <c r="EI4" s="116"/>
      <c r="EJ4" s="116"/>
      <c r="EK4" s="116"/>
      <c r="EL4" s="116"/>
      <c r="EM4" s="116"/>
      <c r="EN4" s="116"/>
      <c r="EO4" s="116"/>
      <c r="EP4" s="116"/>
      <c r="EQ4" s="116"/>
      <c r="ER4" s="116"/>
      <c r="ES4" s="116"/>
      <c r="ET4" s="116"/>
      <c r="EU4" s="116"/>
      <c r="EV4" s="116"/>
      <c r="EW4" s="116"/>
      <c r="EX4" s="116"/>
      <c r="EY4" s="116"/>
      <c r="EZ4" s="116"/>
      <c r="FA4" s="116"/>
      <c r="FB4" s="116"/>
      <c r="FC4" s="116"/>
      <c r="FD4" s="116"/>
      <c r="FE4" s="116"/>
      <c r="FF4" s="116"/>
      <c r="FG4" s="116"/>
      <c r="FH4" s="116"/>
      <c r="FI4" s="116"/>
      <c r="FJ4" s="116"/>
      <c r="FK4" s="116"/>
      <c r="FL4" s="116"/>
      <c r="FM4" s="116"/>
      <c r="FN4" s="116"/>
      <c r="FO4" s="116"/>
      <c r="FP4" s="116"/>
      <c r="FQ4" s="116"/>
      <c r="FR4" s="116"/>
      <c r="FS4" s="116"/>
      <c r="FT4" s="116"/>
      <c r="FU4" s="116"/>
      <c r="FV4" s="116"/>
      <c r="FW4" s="116"/>
      <c r="FX4" s="116"/>
      <c r="FY4" s="116"/>
      <c r="FZ4" s="116"/>
      <c r="GA4" s="116"/>
      <c r="GB4" s="116"/>
      <c r="GC4" s="116"/>
      <c r="GD4" s="116"/>
      <c r="GE4" s="116"/>
      <c r="GF4" s="116"/>
      <c r="GG4" s="116"/>
      <c r="GH4" s="116"/>
      <c r="GI4" s="116"/>
      <c r="GJ4" s="116"/>
      <c r="GK4" s="116"/>
      <c r="GL4" s="116"/>
      <c r="GM4" s="116"/>
      <c r="GN4" s="116"/>
      <c r="GO4" s="116"/>
      <c r="GP4" s="116"/>
      <c r="GQ4" s="116"/>
      <c r="GR4" s="116"/>
      <c r="GS4" s="116"/>
      <c r="GT4" s="116"/>
      <c r="GU4" s="116"/>
      <c r="GV4" s="116"/>
      <c r="GW4" s="116"/>
      <c r="GX4" s="116"/>
      <c r="GY4" s="116"/>
      <c r="GZ4" s="116"/>
      <c r="HA4" s="116"/>
      <c r="HB4" s="116"/>
      <c r="HC4" s="116"/>
      <c r="HD4" s="116"/>
      <c r="HE4" s="116"/>
      <c r="HF4" s="116"/>
      <c r="HG4" s="116"/>
      <c r="HH4" s="116"/>
      <c r="HI4" s="116"/>
      <c r="HJ4" s="116"/>
      <c r="HK4" s="116"/>
      <c r="HL4" s="116"/>
      <c r="HM4" s="116"/>
      <c r="HN4" s="116"/>
      <c r="HO4" s="116"/>
      <c r="HP4" s="116"/>
      <c r="HQ4" s="116"/>
      <c r="HR4" s="116"/>
      <c r="HS4" s="116"/>
      <c r="HT4" s="116"/>
      <c r="HU4" s="116"/>
      <c r="HV4" s="116"/>
      <c r="HW4" s="116"/>
      <c r="HX4" s="116"/>
      <c r="HY4" s="116"/>
      <c r="HZ4" s="116"/>
      <c r="IA4" s="116"/>
      <c r="IB4" s="116"/>
      <c r="IC4" s="116"/>
      <c r="ID4" s="116"/>
      <c r="IE4" s="116"/>
      <c r="IF4" s="116"/>
      <c r="IG4" s="116"/>
      <c r="IH4" s="116"/>
      <c r="II4" s="116"/>
      <c r="IJ4" s="116"/>
      <c r="IK4" s="116"/>
      <c r="IL4" s="116"/>
      <c r="IM4" s="116"/>
      <c r="IN4" s="116"/>
      <c r="IO4" s="116"/>
      <c r="IP4" s="116"/>
      <c r="IQ4" s="116"/>
      <c r="IR4" s="116"/>
      <c r="IS4" s="116"/>
      <c r="IT4" s="116"/>
      <c r="IU4" s="116"/>
      <c r="IV4" s="116"/>
    </row>
    <row r="5" spans="1:256" ht="14.25" x14ac:dyDescent="0.2">
      <c r="A5" s="269" t="s">
        <v>478</v>
      </c>
      <c r="B5" s="266" t="s">
        <v>479</v>
      </c>
      <c r="C5" s="267"/>
      <c r="D5" s="267"/>
      <c r="E5" s="268"/>
      <c r="F5" s="165" t="s">
        <v>480</v>
      </c>
      <c r="G5" s="269" t="s">
        <v>481</v>
      </c>
      <c r="H5" s="271" t="s">
        <v>482</v>
      </c>
      <c r="I5" s="272"/>
      <c r="J5" s="280" t="s">
        <v>483</v>
      </c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F5" s="116"/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  <c r="FD5" s="116"/>
      <c r="FE5" s="116"/>
      <c r="FF5" s="116"/>
      <c r="FG5" s="116"/>
      <c r="FH5" s="116"/>
      <c r="FI5" s="116"/>
      <c r="FJ5" s="116"/>
      <c r="FK5" s="116"/>
      <c r="FL5" s="116"/>
      <c r="FM5" s="116"/>
      <c r="FN5" s="116"/>
      <c r="FO5" s="116"/>
      <c r="FP5" s="116"/>
      <c r="FQ5" s="116"/>
      <c r="FR5" s="116"/>
      <c r="FS5" s="116"/>
      <c r="FT5" s="116"/>
      <c r="FU5" s="116"/>
      <c r="FV5" s="116"/>
      <c r="FW5" s="116"/>
      <c r="FX5" s="116"/>
      <c r="FY5" s="116"/>
      <c r="FZ5" s="116"/>
      <c r="GA5" s="116"/>
      <c r="GB5" s="116"/>
      <c r="GC5" s="116"/>
      <c r="GD5" s="116"/>
      <c r="GE5" s="116"/>
      <c r="GF5" s="116"/>
      <c r="GG5" s="116"/>
      <c r="GH5" s="116"/>
      <c r="GI5" s="116"/>
      <c r="GJ5" s="116"/>
      <c r="GK5" s="116"/>
      <c r="GL5" s="116"/>
      <c r="GM5" s="116"/>
      <c r="GN5" s="116"/>
      <c r="GO5" s="116"/>
      <c r="GP5" s="116"/>
      <c r="GQ5" s="116"/>
      <c r="GR5" s="116"/>
      <c r="GS5" s="116"/>
      <c r="GT5" s="116"/>
      <c r="GU5" s="116"/>
      <c r="GV5" s="116"/>
      <c r="GW5" s="116"/>
      <c r="GX5" s="116"/>
      <c r="GY5" s="116"/>
      <c r="GZ5" s="116"/>
      <c r="HA5" s="116"/>
      <c r="HB5" s="116"/>
      <c r="HC5" s="116"/>
      <c r="HD5" s="116"/>
      <c r="HE5" s="116"/>
      <c r="HF5" s="116"/>
      <c r="HG5" s="116"/>
      <c r="HH5" s="116"/>
      <c r="HI5" s="116"/>
      <c r="HJ5" s="116"/>
      <c r="HK5" s="116"/>
      <c r="HL5" s="116"/>
      <c r="HM5" s="116"/>
      <c r="HN5" s="116"/>
      <c r="HO5" s="116"/>
      <c r="HP5" s="116"/>
      <c r="HQ5" s="116"/>
      <c r="HR5" s="116"/>
      <c r="HS5" s="116"/>
      <c r="HT5" s="116"/>
      <c r="HU5" s="116"/>
      <c r="HV5" s="116"/>
      <c r="HW5" s="116"/>
      <c r="HX5" s="116"/>
      <c r="HY5" s="116"/>
      <c r="HZ5" s="116"/>
      <c r="IA5" s="116"/>
      <c r="IB5" s="116"/>
      <c r="IC5" s="116"/>
      <c r="ID5" s="116"/>
      <c r="IE5" s="116"/>
      <c r="IF5" s="116"/>
      <c r="IG5" s="116"/>
      <c r="IH5" s="116"/>
      <c r="II5" s="116"/>
      <c r="IJ5" s="116"/>
      <c r="IK5" s="116"/>
      <c r="IL5" s="116"/>
      <c r="IM5" s="116"/>
      <c r="IN5" s="116"/>
      <c r="IO5" s="116"/>
      <c r="IP5" s="116"/>
      <c r="IQ5" s="116"/>
      <c r="IR5" s="116"/>
      <c r="IS5" s="116"/>
      <c r="IT5" s="116"/>
      <c r="IU5" s="116"/>
      <c r="IV5" s="116"/>
    </row>
    <row r="6" spans="1:256" ht="15" thickBot="1" x14ac:dyDescent="0.25">
      <c r="A6" s="270"/>
      <c r="B6" s="166" t="s">
        <v>484</v>
      </c>
      <c r="C6" s="166" t="s">
        <v>485</v>
      </c>
      <c r="D6" s="166" t="s">
        <v>486</v>
      </c>
      <c r="E6" s="166" t="s">
        <v>463</v>
      </c>
      <c r="F6" s="167" t="s">
        <v>487</v>
      </c>
      <c r="G6" s="270"/>
      <c r="H6" s="273"/>
      <c r="I6" s="274"/>
      <c r="J6" s="281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16"/>
      <c r="CW6" s="116"/>
      <c r="CX6" s="116"/>
      <c r="CY6" s="116"/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/>
      <c r="DL6" s="116"/>
      <c r="DM6" s="116"/>
      <c r="DN6" s="116"/>
      <c r="DO6" s="116"/>
      <c r="DP6" s="116"/>
      <c r="DQ6" s="116"/>
      <c r="DR6" s="116"/>
      <c r="DS6" s="116"/>
      <c r="DT6" s="116"/>
      <c r="DU6" s="116"/>
      <c r="DV6" s="116"/>
      <c r="DW6" s="116"/>
      <c r="DX6" s="116"/>
      <c r="DY6" s="116"/>
      <c r="DZ6" s="116"/>
      <c r="EA6" s="116"/>
      <c r="EB6" s="116"/>
      <c r="EC6" s="116"/>
      <c r="ED6" s="116"/>
      <c r="EE6" s="116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116"/>
      <c r="ER6" s="116"/>
      <c r="ES6" s="116"/>
      <c r="ET6" s="116"/>
      <c r="EU6" s="116"/>
      <c r="EV6" s="116"/>
      <c r="EW6" s="116"/>
      <c r="EX6" s="116"/>
      <c r="EY6" s="116"/>
      <c r="EZ6" s="116"/>
      <c r="FA6" s="116"/>
      <c r="FB6" s="116"/>
      <c r="FC6" s="116"/>
      <c r="FD6" s="116"/>
      <c r="FE6" s="116"/>
      <c r="FF6" s="116"/>
      <c r="FG6" s="116"/>
      <c r="FH6" s="116"/>
      <c r="FI6" s="116"/>
      <c r="FJ6" s="116"/>
      <c r="FK6" s="116"/>
      <c r="FL6" s="116"/>
      <c r="FM6" s="116"/>
      <c r="FN6" s="116"/>
      <c r="FO6" s="116"/>
      <c r="FP6" s="116"/>
      <c r="FQ6" s="116"/>
      <c r="FR6" s="116"/>
      <c r="FS6" s="116"/>
      <c r="FT6" s="116"/>
      <c r="FU6" s="116"/>
      <c r="FV6" s="116"/>
      <c r="FW6" s="116"/>
      <c r="FX6" s="116"/>
      <c r="FY6" s="116"/>
      <c r="FZ6" s="116"/>
      <c r="GA6" s="116"/>
      <c r="GB6" s="116"/>
      <c r="GC6" s="116"/>
      <c r="GD6" s="116"/>
      <c r="GE6" s="116"/>
      <c r="GF6" s="116"/>
      <c r="GG6" s="116"/>
      <c r="GH6" s="116"/>
      <c r="GI6" s="116"/>
      <c r="GJ6" s="116"/>
      <c r="GK6" s="116"/>
      <c r="GL6" s="116"/>
      <c r="GM6" s="116"/>
      <c r="GN6" s="116"/>
      <c r="GO6" s="116"/>
      <c r="GP6" s="116"/>
      <c r="GQ6" s="116"/>
      <c r="GR6" s="116"/>
      <c r="GS6" s="116"/>
      <c r="GT6" s="116"/>
      <c r="GU6" s="116"/>
      <c r="GV6" s="116"/>
      <c r="GW6" s="116"/>
      <c r="GX6" s="116"/>
      <c r="GY6" s="116"/>
      <c r="GZ6" s="116"/>
      <c r="HA6" s="116"/>
      <c r="HB6" s="116"/>
      <c r="HC6" s="116"/>
      <c r="HD6" s="116"/>
      <c r="HE6" s="116"/>
      <c r="HF6" s="116"/>
      <c r="HG6" s="116"/>
      <c r="HH6" s="116"/>
      <c r="HI6" s="116"/>
      <c r="HJ6" s="116"/>
      <c r="HK6" s="116"/>
      <c r="HL6" s="116"/>
      <c r="HM6" s="116"/>
      <c r="HN6" s="116"/>
      <c r="HO6" s="116"/>
      <c r="HP6" s="116"/>
      <c r="HQ6" s="116"/>
      <c r="HR6" s="116"/>
      <c r="HS6" s="116"/>
      <c r="HT6" s="116"/>
      <c r="HU6" s="116"/>
      <c r="HV6" s="116"/>
      <c r="HW6" s="116"/>
      <c r="HX6" s="116"/>
      <c r="HY6" s="116"/>
      <c r="HZ6" s="116"/>
      <c r="IA6" s="116"/>
      <c r="IB6" s="116"/>
      <c r="IC6" s="116"/>
      <c r="ID6" s="116"/>
      <c r="IE6" s="116"/>
      <c r="IF6" s="116"/>
      <c r="IG6" s="116"/>
      <c r="IH6" s="116"/>
      <c r="II6" s="116"/>
      <c r="IJ6" s="116"/>
      <c r="IK6" s="116"/>
      <c r="IL6" s="116"/>
      <c r="IM6" s="116"/>
      <c r="IN6" s="116"/>
      <c r="IO6" s="116"/>
      <c r="IP6" s="116"/>
      <c r="IQ6" s="116"/>
      <c r="IR6" s="116"/>
      <c r="IS6" s="116"/>
      <c r="IT6" s="116"/>
      <c r="IU6" s="116"/>
      <c r="IV6" s="116"/>
    </row>
    <row r="7" spans="1:256" ht="15" thickTop="1" x14ac:dyDescent="0.2">
      <c r="A7" s="168"/>
      <c r="B7" s="169"/>
      <c r="C7" s="169"/>
      <c r="D7" s="170"/>
      <c r="E7" s="169"/>
      <c r="F7" s="171"/>
      <c r="G7" s="172"/>
      <c r="H7" s="173"/>
      <c r="I7" s="174"/>
      <c r="J7" s="175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6"/>
      <c r="EE7" s="116"/>
      <c r="EF7" s="116"/>
      <c r="EG7" s="116"/>
      <c r="EH7" s="116"/>
      <c r="EI7" s="116"/>
      <c r="EJ7" s="116"/>
      <c r="EK7" s="116"/>
      <c r="EL7" s="116"/>
      <c r="EM7" s="116"/>
      <c r="EN7" s="116"/>
      <c r="EO7" s="116"/>
      <c r="EP7" s="116"/>
      <c r="EQ7" s="116"/>
      <c r="ER7" s="116"/>
      <c r="ES7" s="116"/>
      <c r="ET7" s="116"/>
      <c r="EU7" s="116"/>
      <c r="EV7" s="116"/>
      <c r="EW7" s="116"/>
      <c r="EX7" s="116"/>
      <c r="EY7" s="116"/>
      <c r="EZ7" s="116"/>
      <c r="FA7" s="116"/>
      <c r="FB7" s="116"/>
      <c r="FC7" s="116"/>
      <c r="FD7" s="116"/>
      <c r="FE7" s="116"/>
      <c r="FF7" s="116"/>
      <c r="FG7" s="116"/>
      <c r="FH7" s="116"/>
      <c r="FI7" s="116"/>
      <c r="FJ7" s="116"/>
      <c r="FK7" s="116"/>
      <c r="FL7" s="116"/>
      <c r="FM7" s="116"/>
      <c r="FN7" s="116"/>
      <c r="FO7" s="116"/>
      <c r="FP7" s="116"/>
      <c r="FQ7" s="116"/>
      <c r="FR7" s="116"/>
      <c r="FS7" s="116"/>
      <c r="FT7" s="116"/>
      <c r="FU7" s="116"/>
      <c r="FV7" s="116"/>
      <c r="FW7" s="116"/>
      <c r="FX7" s="116"/>
      <c r="FY7" s="116"/>
      <c r="FZ7" s="116"/>
      <c r="GA7" s="116"/>
      <c r="GB7" s="116"/>
      <c r="GC7" s="116"/>
      <c r="GD7" s="116"/>
      <c r="GE7" s="116"/>
      <c r="GF7" s="116"/>
      <c r="GG7" s="116"/>
      <c r="GH7" s="116"/>
      <c r="GI7" s="116"/>
      <c r="GJ7" s="116"/>
      <c r="GK7" s="116"/>
      <c r="GL7" s="116"/>
      <c r="GM7" s="116"/>
      <c r="GN7" s="116"/>
      <c r="GO7" s="116"/>
      <c r="GP7" s="116"/>
      <c r="GQ7" s="116"/>
      <c r="GR7" s="116"/>
      <c r="GS7" s="116"/>
      <c r="GT7" s="116"/>
      <c r="GU7" s="116"/>
      <c r="GV7" s="116"/>
      <c r="GW7" s="116"/>
      <c r="GX7" s="116"/>
      <c r="GY7" s="116"/>
      <c r="GZ7" s="116"/>
      <c r="HA7" s="116"/>
      <c r="HB7" s="116"/>
      <c r="HC7" s="116"/>
      <c r="HD7" s="116"/>
      <c r="HE7" s="116"/>
      <c r="HF7" s="116"/>
      <c r="HG7" s="116"/>
      <c r="HH7" s="116"/>
      <c r="HI7" s="116"/>
      <c r="HJ7" s="116"/>
      <c r="HK7" s="116"/>
      <c r="HL7" s="116"/>
      <c r="HM7" s="116"/>
      <c r="HN7" s="116"/>
      <c r="HO7" s="116"/>
      <c r="HP7" s="116"/>
      <c r="HQ7" s="116"/>
      <c r="HR7" s="116"/>
      <c r="HS7" s="116"/>
      <c r="HT7" s="116"/>
      <c r="HU7" s="116"/>
      <c r="HV7" s="116"/>
      <c r="HW7" s="116"/>
      <c r="HX7" s="116"/>
      <c r="HY7" s="116"/>
      <c r="HZ7" s="116"/>
      <c r="IA7" s="116"/>
      <c r="IB7" s="116"/>
      <c r="IC7" s="116"/>
      <c r="ID7" s="116"/>
      <c r="IE7" s="116"/>
      <c r="IF7" s="116"/>
      <c r="IG7" s="116"/>
      <c r="IH7" s="116"/>
      <c r="II7" s="116"/>
      <c r="IJ7" s="116"/>
      <c r="IK7" s="116"/>
      <c r="IL7" s="116"/>
      <c r="IM7" s="116"/>
      <c r="IN7" s="116"/>
      <c r="IO7" s="116"/>
      <c r="IP7" s="116"/>
      <c r="IQ7" s="116"/>
      <c r="IR7" s="116"/>
      <c r="IS7" s="116"/>
      <c r="IT7" s="116"/>
      <c r="IU7" s="116"/>
      <c r="IV7" s="116"/>
    </row>
    <row r="8" spans="1:256" ht="14.25" x14ac:dyDescent="0.2">
      <c r="A8" s="168"/>
      <c r="B8" s="169"/>
      <c r="C8" s="169"/>
      <c r="D8" s="170"/>
      <c r="E8" s="169"/>
      <c r="F8" s="171"/>
      <c r="G8" s="172"/>
      <c r="H8" s="176"/>
      <c r="I8" s="177"/>
      <c r="J8" s="178"/>
      <c r="K8" s="116" t="s">
        <v>488</v>
      </c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116"/>
      <c r="DW8" s="116"/>
      <c r="DX8" s="116"/>
      <c r="DY8" s="116"/>
      <c r="DZ8" s="116"/>
      <c r="EA8" s="116"/>
      <c r="EB8" s="116"/>
      <c r="EC8" s="116"/>
      <c r="ED8" s="116"/>
      <c r="EE8" s="116"/>
      <c r="EF8" s="116"/>
      <c r="EG8" s="116"/>
      <c r="EH8" s="116"/>
      <c r="EI8" s="116"/>
      <c r="EJ8" s="116"/>
      <c r="EK8" s="116"/>
      <c r="EL8" s="116"/>
      <c r="EM8" s="116"/>
      <c r="EN8" s="116"/>
      <c r="EO8" s="116"/>
      <c r="EP8" s="116"/>
      <c r="EQ8" s="116"/>
      <c r="ER8" s="116"/>
      <c r="ES8" s="116"/>
      <c r="ET8" s="116"/>
      <c r="EU8" s="116"/>
      <c r="EV8" s="116"/>
      <c r="EW8" s="116"/>
      <c r="EX8" s="116"/>
      <c r="EY8" s="116"/>
      <c r="EZ8" s="116"/>
      <c r="FA8" s="116"/>
      <c r="FB8" s="116"/>
      <c r="FC8" s="116"/>
      <c r="FD8" s="116"/>
      <c r="FE8" s="116"/>
      <c r="FF8" s="116"/>
      <c r="FG8" s="116"/>
      <c r="FH8" s="116"/>
      <c r="FI8" s="116"/>
      <c r="FJ8" s="116"/>
      <c r="FK8" s="116"/>
      <c r="FL8" s="116"/>
      <c r="FM8" s="116"/>
      <c r="FN8" s="116"/>
      <c r="FO8" s="116"/>
      <c r="FP8" s="116"/>
      <c r="FQ8" s="116"/>
      <c r="FR8" s="116"/>
      <c r="FS8" s="116"/>
      <c r="FT8" s="116"/>
      <c r="FU8" s="116"/>
      <c r="FV8" s="116"/>
      <c r="FW8" s="116"/>
      <c r="FX8" s="116"/>
      <c r="FY8" s="116"/>
      <c r="FZ8" s="116"/>
      <c r="GA8" s="116"/>
      <c r="GB8" s="116"/>
      <c r="GC8" s="116"/>
      <c r="GD8" s="116"/>
      <c r="GE8" s="116"/>
      <c r="GF8" s="116"/>
      <c r="GG8" s="116"/>
      <c r="GH8" s="116"/>
      <c r="GI8" s="116"/>
      <c r="GJ8" s="116"/>
      <c r="GK8" s="116"/>
      <c r="GL8" s="116"/>
      <c r="GM8" s="116"/>
      <c r="GN8" s="116"/>
      <c r="GO8" s="116"/>
      <c r="GP8" s="116"/>
      <c r="GQ8" s="116"/>
      <c r="GR8" s="116"/>
      <c r="GS8" s="116"/>
      <c r="GT8" s="116"/>
      <c r="GU8" s="116"/>
      <c r="GV8" s="116"/>
      <c r="GW8" s="116"/>
      <c r="GX8" s="116"/>
      <c r="GY8" s="116"/>
      <c r="GZ8" s="116"/>
      <c r="HA8" s="116"/>
      <c r="HB8" s="116"/>
      <c r="HC8" s="116"/>
      <c r="HD8" s="116"/>
      <c r="HE8" s="116"/>
      <c r="HF8" s="116"/>
      <c r="HG8" s="116"/>
      <c r="HH8" s="116"/>
      <c r="HI8" s="116"/>
      <c r="HJ8" s="116"/>
      <c r="HK8" s="116"/>
      <c r="HL8" s="116"/>
      <c r="HM8" s="116"/>
      <c r="HN8" s="116"/>
      <c r="HO8" s="116"/>
      <c r="HP8" s="116"/>
      <c r="HQ8" s="116"/>
      <c r="HR8" s="116"/>
      <c r="HS8" s="116"/>
      <c r="HT8" s="116"/>
      <c r="HU8" s="116"/>
      <c r="HV8" s="116"/>
      <c r="HW8" s="116"/>
      <c r="HX8" s="116"/>
      <c r="HY8" s="116"/>
      <c r="HZ8" s="116"/>
      <c r="IA8" s="116"/>
      <c r="IB8" s="116"/>
      <c r="IC8" s="116"/>
      <c r="ID8" s="116"/>
      <c r="IE8" s="116"/>
      <c r="IF8" s="116"/>
      <c r="IG8" s="116"/>
      <c r="IH8" s="116"/>
      <c r="II8" s="116"/>
      <c r="IJ8" s="116"/>
      <c r="IK8" s="116"/>
      <c r="IL8" s="116"/>
      <c r="IM8" s="116"/>
      <c r="IN8" s="116"/>
      <c r="IO8" s="116"/>
      <c r="IP8" s="116"/>
      <c r="IQ8" s="116"/>
      <c r="IR8" s="116"/>
      <c r="IS8" s="116"/>
      <c r="IT8" s="116"/>
      <c r="IU8" s="116"/>
      <c r="IV8" s="116"/>
    </row>
    <row r="9" spans="1:256" ht="14.25" x14ac:dyDescent="0.2">
      <c r="A9" s="168"/>
      <c r="B9" s="169"/>
      <c r="C9" s="169"/>
      <c r="D9" s="170"/>
      <c r="E9" s="169"/>
      <c r="F9" s="171"/>
      <c r="G9" s="172"/>
      <c r="H9" s="176"/>
      <c r="I9" s="177"/>
      <c r="J9" s="178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116"/>
      <c r="DD9" s="116"/>
      <c r="DE9" s="116"/>
      <c r="DF9" s="116"/>
      <c r="DG9" s="116"/>
      <c r="DH9" s="116"/>
      <c r="DI9" s="116"/>
      <c r="DJ9" s="116"/>
      <c r="DK9" s="116"/>
      <c r="DL9" s="116"/>
      <c r="DM9" s="116"/>
      <c r="DN9" s="116"/>
      <c r="DO9" s="116"/>
      <c r="DP9" s="116"/>
      <c r="DQ9" s="116"/>
      <c r="DR9" s="116"/>
      <c r="DS9" s="116"/>
      <c r="DT9" s="116"/>
      <c r="DU9" s="116"/>
      <c r="DV9" s="116"/>
      <c r="DW9" s="116"/>
      <c r="DX9" s="116"/>
      <c r="DY9" s="116"/>
      <c r="DZ9" s="116"/>
      <c r="EA9" s="116"/>
      <c r="EB9" s="116"/>
      <c r="EC9" s="116"/>
      <c r="ED9" s="116"/>
      <c r="EE9" s="116"/>
      <c r="EF9" s="116"/>
      <c r="EG9" s="116"/>
      <c r="EH9" s="116"/>
      <c r="EI9" s="116"/>
      <c r="EJ9" s="116"/>
      <c r="EK9" s="116"/>
      <c r="EL9" s="116"/>
      <c r="EM9" s="116"/>
      <c r="EN9" s="116"/>
      <c r="EO9" s="116"/>
      <c r="EP9" s="116"/>
      <c r="EQ9" s="116"/>
      <c r="ER9" s="116"/>
      <c r="ES9" s="116"/>
      <c r="ET9" s="116"/>
      <c r="EU9" s="116"/>
      <c r="EV9" s="116"/>
      <c r="EW9" s="116"/>
      <c r="EX9" s="116"/>
      <c r="EY9" s="116"/>
      <c r="EZ9" s="116"/>
      <c r="FA9" s="116"/>
      <c r="FB9" s="116"/>
      <c r="FC9" s="116"/>
      <c r="FD9" s="116"/>
      <c r="FE9" s="116"/>
      <c r="FF9" s="116"/>
      <c r="FG9" s="116"/>
      <c r="FH9" s="116"/>
      <c r="FI9" s="116"/>
      <c r="FJ9" s="116"/>
      <c r="FK9" s="116"/>
      <c r="FL9" s="116"/>
      <c r="FM9" s="116"/>
      <c r="FN9" s="116"/>
      <c r="FO9" s="116"/>
      <c r="FP9" s="116"/>
      <c r="FQ9" s="116"/>
      <c r="FR9" s="116"/>
      <c r="FS9" s="116"/>
      <c r="FT9" s="116"/>
      <c r="FU9" s="116"/>
      <c r="FV9" s="116"/>
      <c r="FW9" s="116"/>
      <c r="FX9" s="116"/>
      <c r="FY9" s="116"/>
      <c r="FZ9" s="116"/>
      <c r="GA9" s="116"/>
      <c r="GB9" s="116"/>
      <c r="GC9" s="116"/>
      <c r="GD9" s="116"/>
      <c r="GE9" s="116"/>
      <c r="GF9" s="116"/>
      <c r="GG9" s="116"/>
      <c r="GH9" s="116"/>
      <c r="GI9" s="116"/>
      <c r="GJ9" s="116"/>
      <c r="GK9" s="116"/>
      <c r="GL9" s="116"/>
      <c r="GM9" s="116"/>
      <c r="GN9" s="116"/>
      <c r="GO9" s="116"/>
      <c r="GP9" s="116"/>
      <c r="GQ9" s="116"/>
      <c r="GR9" s="116"/>
      <c r="GS9" s="116"/>
      <c r="GT9" s="116"/>
      <c r="GU9" s="116"/>
      <c r="GV9" s="116"/>
      <c r="GW9" s="116"/>
      <c r="GX9" s="116"/>
      <c r="GY9" s="116"/>
      <c r="GZ9" s="116"/>
      <c r="HA9" s="116"/>
      <c r="HB9" s="116"/>
      <c r="HC9" s="116"/>
      <c r="HD9" s="116"/>
      <c r="HE9" s="116"/>
      <c r="HF9" s="116"/>
      <c r="HG9" s="116"/>
      <c r="HH9" s="116"/>
      <c r="HI9" s="116"/>
      <c r="HJ9" s="116"/>
      <c r="HK9" s="116"/>
      <c r="HL9" s="116"/>
      <c r="HM9" s="116"/>
      <c r="HN9" s="116"/>
      <c r="HO9" s="116"/>
      <c r="HP9" s="116"/>
      <c r="HQ9" s="116"/>
      <c r="HR9" s="116"/>
      <c r="HS9" s="116"/>
      <c r="HT9" s="116"/>
      <c r="HU9" s="116"/>
      <c r="HV9" s="116"/>
      <c r="HW9" s="116"/>
      <c r="HX9" s="116"/>
      <c r="HY9" s="116"/>
      <c r="HZ9" s="116"/>
      <c r="IA9" s="116"/>
      <c r="IB9" s="116"/>
      <c r="IC9" s="116"/>
      <c r="ID9" s="116"/>
      <c r="IE9" s="116"/>
      <c r="IF9" s="116"/>
      <c r="IG9" s="116"/>
      <c r="IH9" s="116"/>
      <c r="II9" s="116"/>
      <c r="IJ9" s="116"/>
      <c r="IK9" s="116"/>
      <c r="IL9" s="116"/>
      <c r="IM9" s="116"/>
      <c r="IN9" s="116"/>
      <c r="IO9" s="116"/>
      <c r="IP9" s="116"/>
      <c r="IQ9" s="116"/>
      <c r="IR9" s="116"/>
      <c r="IS9" s="116"/>
      <c r="IT9" s="116"/>
      <c r="IU9" s="116"/>
      <c r="IV9" s="116"/>
    </row>
    <row r="10" spans="1:256" ht="14.25" x14ac:dyDescent="0.2">
      <c r="A10" s="179"/>
      <c r="B10" s="169"/>
      <c r="C10" s="169"/>
      <c r="D10" s="169"/>
      <c r="E10" s="169"/>
      <c r="F10" s="180"/>
      <c r="G10" s="181"/>
      <c r="H10" s="176"/>
      <c r="I10" s="182"/>
      <c r="J10" s="178"/>
      <c r="K10" s="183" t="s">
        <v>489</v>
      </c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6"/>
      <c r="DY10" s="116"/>
      <c r="DZ10" s="116"/>
      <c r="EA10" s="116"/>
      <c r="EB10" s="116"/>
      <c r="EC10" s="116"/>
      <c r="ED10" s="116"/>
      <c r="EE10" s="116"/>
      <c r="EF10" s="116"/>
      <c r="EG10" s="116"/>
      <c r="EH10" s="116"/>
      <c r="EI10" s="116"/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6"/>
      <c r="FC10" s="116"/>
      <c r="FD10" s="116"/>
      <c r="FE10" s="116"/>
      <c r="FF10" s="116"/>
      <c r="FG10" s="116"/>
      <c r="FH10" s="116"/>
      <c r="FI10" s="116"/>
      <c r="FJ10" s="116"/>
      <c r="FK10" s="116"/>
      <c r="FL10" s="116"/>
      <c r="FM10" s="116"/>
      <c r="FN10" s="116"/>
      <c r="FO10" s="116"/>
      <c r="FP10" s="116"/>
      <c r="FQ10" s="116"/>
      <c r="FR10" s="116"/>
      <c r="FS10" s="116"/>
      <c r="FT10" s="116"/>
      <c r="FU10" s="116"/>
      <c r="FV10" s="116"/>
      <c r="FW10" s="116"/>
      <c r="FX10" s="116"/>
      <c r="FY10" s="116"/>
      <c r="FZ10" s="116"/>
      <c r="GA10" s="116"/>
      <c r="GB10" s="116"/>
      <c r="GC10" s="116"/>
      <c r="GD10" s="116"/>
      <c r="GE10" s="116"/>
      <c r="GF10" s="116"/>
      <c r="GG10" s="116"/>
      <c r="GH10" s="116"/>
      <c r="GI10" s="116"/>
      <c r="GJ10" s="116"/>
      <c r="GK10" s="116"/>
      <c r="GL10" s="116"/>
      <c r="GM10" s="116"/>
      <c r="GN10" s="116"/>
      <c r="GO10" s="116"/>
      <c r="GP10" s="116"/>
      <c r="GQ10" s="116"/>
      <c r="GR10" s="116"/>
      <c r="GS10" s="116"/>
      <c r="GT10" s="116"/>
      <c r="GU10" s="116"/>
      <c r="GV10" s="116"/>
      <c r="GW10" s="116"/>
      <c r="GX10" s="116"/>
      <c r="GY10" s="116"/>
      <c r="GZ10" s="116"/>
      <c r="HA10" s="116"/>
      <c r="HB10" s="116"/>
      <c r="HC10" s="116"/>
      <c r="HD10" s="116"/>
      <c r="HE10" s="116"/>
      <c r="HF10" s="116"/>
      <c r="HG10" s="116"/>
      <c r="HH10" s="116"/>
      <c r="HI10" s="116"/>
      <c r="HJ10" s="116"/>
      <c r="HK10" s="116"/>
      <c r="HL10" s="116"/>
      <c r="HM10" s="116"/>
      <c r="HN10" s="116"/>
      <c r="HO10" s="116"/>
      <c r="HP10" s="116"/>
      <c r="HQ10" s="116"/>
      <c r="HR10" s="116"/>
      <c r="HS10" s="116"/>
      <c r="HT10" s="116"/>
      <c r="HU10" s="116"/>
      <c r="HV10" s="116"/>
      <c r="HW10" s="116"/>
      <c r="HX10" s="116"/>
      <c r="HY10" s="116"/>
      <c r="HZ10" s="116"/>
      <c r="IA10" s="116"/>
      <c r="IB10" s="116"/>
      <c r="IC10" s="116"/>
      <c r="ID10" s="116"/>
      <c r="IE10" s="116"/>
      <c r="IF10" s="116"/>
      <c r="IG10" s="116"/>
      <c r="IH10" s="116"/>
      <c r="II10" s="116"/>
      <c r="IJ10" s="116"/>
      <c r="IK10" s="116"/>
      <c r="IL10" s="116"/>
      <c r="IM10" s="116"/>
      <c r="IN10" s="116"/>
      <c r="IO10" s="116"/>
      <c r="IP10" s="116"/>
      <c r="IQ10" s="116"/>
      <c r="IR10" s="116"/>
      <c r="IS10" s="116"/>
      <c r="IT10" s="116"/>
      <c r="IU10" s="116"/>
      <c r="IV10" s="116"/>
    </row>
    <row r="11" spans="1:256" ht="14.25" x14ac:dyDescent="0.2">
      <c r="A11" s="184" t="s">
        <v>490</v>
      </c>
      <c r="B11" s="185"/>
      <c r="C11" s="185"/>
      <c r="D11" s="185"/>
      <c r="E11" s="185"/>
      <c r="F11" s="185"/>
      <c r="G11" s="185"/>
      <c r="H11" s="186"/>
      <c r="I11" s="185"/>
      <c r="J11" s="187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16"/>
      <c r="DO11" s="116"/>
      <c r="DP11" s="116"/>
      <c r="DQ11" s="116"/>
      <c r="DR11" s="116"/>
      <c r="DS11" s="116"/>
      <c r="DT11" s="116"/>
      <c r="DU11" s="116"/>
      <c r="DV11" s="116"/>
      <c r="DW11" s="116"/>
      <c r="DX11" s="116"/>
      <c r="DY11" s="116"/>
      <c r="DZ11" s="116"/>
      <c r="EA11" s="116"/>
      <c r="EB11" s="116"/>
      <c r="EC11" s="116"/>
      <c r="ED11" s="116"/>
      <c r="EE11" s="116"/>
      <c r="EF11" s="116"/>
      <c r="EG11" s="116"/>
      <c r="EH11" s="116"/>
      <c r="EI11" s="116"/>
      <c r="EJ11" s="116"/>
      <c r="EK11" s="116"/>
      <c r="EL11" s="116"/>
      <c r="EM11" s="116"/>
      <c r="EN11" s="116"/>
      <c r="EO11" s="116"/>
      <c r="EP11" s="116"/>
      <c r="EQ11" s="116"/>
      <c r="ER11" s="116"/>
      <c r="ES11" s="116"/>
      <c r="ET11" s="116"/>
      <c r="EU11" s="116"/>
      <c r="EV11" s="116"/>
      <c r="EW11" s="116"/>
      <c r="EX11" s="116"/>
      <c r="EY11" s="116"/>
      <c r="EZ11" s="116"/>
      <c r="FA11" s="116"/>
      <c r="FB11" s="116"/>
      <c r="FC11" s="116"/>
      <c r="FD11" s="116"/>
      <c r="FE11" s="116"/>
      <c r="FF11" s="116"/>
      <c r="FG11" s="116"/>
      <c r="FH11" s="116"/>
      <c r="FI11" s="116"/>
      <c r="FJ11" s="116"/>
      <c r="FK11" s="116"/>
      <c r="FL11" s="116"/>
      <c r="FM11" s="116"/>
      <c r="FN11" s="116"/>
      <c r="FO11" s="116"/>
      <c r="FP11" s="116"/>
      <c r="FQ11" s="116"/>
      <c r="FR11" s="116"/>
      <c r="FS11" s="116"/>
      <c r="FT11" s="116"/>
      <c r="FU11" s="116"/>
      <c r="FV11" s="116"/>
      <c r="FW11" s="116"/>
      <c r="FX11" s="116"/>
      <c r="FY11" s="116"/>
      <c r="FZ11" s="116"/>
      <c r="GA11" s="116"/>
      <c r="GB11" s="116"/>
      <c r="GC11" s="116"/>
      <c r="GD11" s="116"/>
      <c r="GE11" s="116"/>
      <c r="GF11" s="116"/>
      <c r="GG11" s="116"/>
      <c r="GH11" s="116"/>
      <c r="GI11" s="116"/>
      <c r="GJ11" s="116"/>
      <c r="GK11" s="116"/>
      <c r="GL11" s="116"/>
      <c r="GM11" s="116"/>
      <c r="GN11" s="116"/>
      <c r="GO11" s="116"/>
      <c r="GP11" s="116"/>
      <c r="GQ11" s="116"/>
      <c r="GR11" s="116"/>
      <c r="GS11" s="116"/>
      <c r="GT11" s="116"/>
      <c r="GU11" s="116"/>
      <c r="GV11" s="116"/>
      <c r="GW11" s="116"/>
      <c r="GX11" s="116"/>
      <c r="GY11" s="116"/>
      <c r="GZ11" s="116"/>
      <c r="HA11" s="116"/>
      <c r="HB11" s="116"/>
      <c r="HC11" s="116"/>
      <c r="HD11" s="116"/>
      <c r="HE11" s="116"/>
      <c r="HF11" s="116"/>
      <c r="HG11" s="116"/>
      <c r="HH11" s="116"/>
      <c r="HI11" s="116"/>
      <c r="HJ11" s="116"/>
      <c r="HK11" s="116"/>
      <c r="HL11" s="116"/>
      <c r="HM11" s="116"/>
      <c r="HN11" s="116"/>
      <c r="HO11" s="116"/>
      <c r="HP11" s="116"/>
      <c r="HQ11" s="116"/>
      <c r="HR11" s="116"/>
      <c r="HS11" s="116"/>
      <c r="HT11" s="116"/>
      <c r="HU11" s="116"/>
      <c r="HV11" s="116"/>
      <c r="HW11" s="116"/>
      <c r="HX11" s="116"/>
      <c r="HY11" s="116"/>
      <c r="HZ11" s="116"/>
      <c r="IA11" s="116"/>
      <c r="IB11" s="116"/>
      <c r="IC11" s="116"/>
      <c r="ID11" s="116"/>
      <c r="IE11" s="116"/>
      <c r="IF11" s="116"/>
      <c r="IG11" s="116"/>
      <c r="IH11" s="116"/>
      <c r="II11" s="116"/>
      <c r="IJ11" s="116"/>
      <c r="IK11" s="116"/>
      <c r="IL11" s="116"/>
      <c r="IM11" s="116"/>
      <c r="IN11" s="116"/>
      <c r="IO11" s="116"/>
      <c r="IP11" s="116"/>
      <c r="IQ11" s="116"/>
      <c r="IR11" s="116"/>
      <c r="IS11" s="116"/>
      <c r="IT11" s="116"/>
      <c r="IU11" s="116"/>
      <c r="IV11" s="116"/>
    </row>
    <row r="12" spans="1:256" ht="14.25" x14ac:dyDescent="0.2">
      <c r="A12" s="184" t="s">
        <v>491</v>
      </c>
      <c r="B12" s="185"/>
      <c r="C12" s="185"/>
      <c r="D12" s="185"/>
      <c r="E12" s="185"/>
      <c r="F12" s="185"/>
      <c r="G12" s="185"/>
      <c r="H12" s="186"/>
      <c r="I12" s="185"/>
      <c r="J12" s="187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6"/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6"/>
      <c r="FC12" s="116"/>
      <c r="FD12" s="116"/>
      <c r="FE12" s="116"/>
      <c r="FF12" s="116"/>
      <c r="FG12" s="116"/>
      <c r="FH12" s="116"/>
      <c r="FI12" s="116"/>
      <c r="FJ12" s="116"/>
      <c r="FK12" s="116"/>
      <c r="FL12" s="116"/>
      <c r="FM12" s="116"/>
      <c r="FN12" s="116"/>
      <c r="FO12" s="116"/>
      <c r="FP12" s="116"/>
      <c r="FQ12" s="116"/>
      <c r="FR12" s="116"/>
      <c r="FS12" s="116"/>
      <c r="FT12" s="116"/>
      <c r="FU12" s="116"/>
      <c r="FV12" s="116"/>
      <c r="FW12" s="116"/>
      <c r="FX12" s="116"/>
      <c r="FY12" s="116"/>
      <c r="FZ12" s="116"/>
      <c r="GA12" s="116"/>
      <c r="GB12" s="116"/>
      <c r="GC12" s="116"/>
      <c r="GD12" s="116"/>
      <c r="GE12" s="116"/>
      <c r="GF12" s="116"/>
      <c r="GG12" s="116"/>
      <c r="GH12" s="116"/>
      <c r="GI12" s="116"/>
      <c r="GJ12" s="116"/>
      <c r="GK12" s="116"/>
      <c r="GL12" s="116"/>
      <c r="GM12" s="116"/>
      <c r="GN12" s="116"/>
      <c r="GO12" s="116"/>
      <c r="GP12" s="116"/>
      <c r="GQ12" s="116"/>
      <c r="GR12" s="116"/>
      <c r="GS12" s="116"/>
      <c r="GT12" s="116"/>
      <c r="GU12" s="116"/>
      <c r="GV12" s="116"/>
      <c r="GW12" s="116"/>
      <c r="GX12" s="116"/>
      <c r="GY12" s="116"/>
      <c r="GZ12" s="116"/>
      <c r="HA12" s="116"/>
      <c r="HB12" s="116"/>
      <c r="HC12" s="116"/>
      <c r="HD12" s="116"/>
      <c r="HE12" s="116"/>
      <c r="HF12" s="116"/>
      <c r="HG12" s="116"/>
      <c r="HH12" s="116"/>
      <c r="HI12" s="116"/>
      <c r="HJ12" s="116"/>
      <c r="HK12" s="116"/>
      <c r="HL12" s="116"/>
      <c r="HM12" s="116"/>
      <c r="HN12" s="116"/>
      <c r="HO12" s="116"/>
      <c r="HP12" s="116"/>
      <c r="HQ12" s="116"/>
      <c r="HR12" s="116"/>
      <c r="HS12" s="116"/>
      <c r="HT12" s="116"/>
      <c r="HU12" s="116"/>
      <c r="HV12" s="116"/>
      <c r="HW12" s="116"/>
      <c r="HX12" s="116"/>
      <c r="HY12" s="116"/>
      <c r="HZ12" s="116"/>
      <c r="IA12" s="116"/>
      <c r="IB12" s="116"/>
      <c r="IC12" s="116"/>
      <c r="ID12" s="116"/>
      <c r="IE12" s="116"/>
      <c r="IF12" s="116"/>
      <c r="IG12" s="116"/>
      <c r="IH12" s="116"/>
      <c r="II12" s="116"/>
      <c r="IJ12" s="116"/>
      <c r="IK12" s="116"/>
      <c r="IL12" s="116"/>
      <c r="IM12" s="116"/>
      <c r="IN12" s="116"/>
      <c r="IO12" s="116"/>
      <c r="IP12" s="116"/>
      <c r="IQ12" s="116"/>
      <c r="IR12" s="116"/>
      <c r="IS12" s="116"/>
      <c r="IT12" s="116"/>
      <c r="IU12" s="116"/>
      <c r="IV12" s="116"/>
    </row>
    <row r="13" spans="1:256" ht="15" thickBot="1" x14ac:dyDescent="0.25">
      <c r="A13" s="188"/>
      <c r="B13" s="189"/>
      <c r="C13" s="189"/>
      <c r="D13" s="189"/>
      <c r="E13" s="189"/>
      <c r="F13" s="189"/>
      <c r="G13" s="189"/>
      <c r="H13" s="190"/>
      <c r="I13" s="189"/>
      <c r="J13" s="191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116"/>
      <c r="FL13" s="116"/>
      <c r="FM13" s="116"/>
      <c r="FN13" s="116"/>
      <c r="FO13" s="116"/>
      <c r="FP13" s="116"/>
      <c r="FQ13" s="116"/>
      <c r="FR13" s="116"/>
      <c r="FS13" s="116"/>
      <c r="FT13" s="116"/>
      <c r="FU13" s="116"/>
      <c r="FV13" s="116"/>
      <c r="FW13" s="116"/>
      <c r="FX13" s="116"/>
      <c r="FY13" s="116"/>
      <c r="FZ13" s="116"/>
      <c r="GA13" s="116"/>
      <c r="GB13" s="116"/>
      <c r="GC13" s="116"/>
      <c r="GD13" s="116"/>
      <c r="GE13" s="116"/>
      <c r="GF13" s="116"/>
      <c r="GG13" s="116"/>
      <c r="GH13" s="116"/>
      <c r="GI13" s="116"/>
      <c r="GJ13" s="116"/>
      <c r="GK13" s="116"/>
      <c r="GL13" s="116"/>
      <c r="GM13" s="116"/>
      <c r="GN13" s="116"/>
      <c r="GO13" s="116"/>
      <c r="GP13" s="116"/>
      <c r="GQ13" s="116"/>
      <c r="GR13" s="116"/>
      <c r="GS13" s="116"/>
      <c r="GT13" s="116"/>
      <c r="GU13" s="116"/>
      <c r="GV13" s="116"/>
      <c r="GW13" s="116"/>
      <c r="GX13" s="116"/>
      <c r="GY13" s="116"/>
      <c r="GZ13" s="116"/>
      <c r="HA13" s="116"/>
      <c r="HB13" s="116"/>
      <c r="HC13" s="116"/>
      <c r="HD13" s="116"/>
      <c r="HE13" s="116"/>
      <c r="HF13" s="116"/>
      <c r="HG13" s="116"/>
      <c r="HH13" s="116"/>
      <c r="HI13" s="116"/>
      <c r="HJ13" s="116"/>
      <c r="HK13" s="116"/>
      <c r="HL13" s="116"/>
      <c r="HM13" s="116"/>
      <c r="HN13" s="116"/>
      <c r="HO13" s="116"/>
      <c r="HP13" s="116"/>
      <c r="HQ13" s="116"/>
      <c r="HR13" s="116"/>
      <c r="HS13" s="116"/>
      <c r="HT13" s="116"/>
      <c r="HU13" s="116"/>
      <c r="HV13" s="116"/>
      <c r="HW13" s="116"/>
      <c r="HX13" s="116"/>
      <c r="HY13" s="116"/>
      <c r="HZ13" s="116"/>
      <c r="IA13" s="116"/>
      <c r="IB13" s="116"/>
      <c r="IC13" s="116"/>
      <c r="ID13" s="116"/>
      <c r="IE13" s="116"/>
      <c r="IF13" s="116"/>
      <c r="IG13" s="116"/>
      <c r="IH13" s="116"/>
      <c r="II13" s="116"/>
      <c r="IJ13" s="116"/>
      <c r="IK13" s="116"/>
      <c r="IL13" s="116"/>
      <c r="IM13" s="116"/>
      <c r="IN13" s="116"/>
      <c r="IO13" s="116"/>
      <c r="IP13" s="116"/>
      <c r="IQ13" s="116"/>
      <c r="IR13" s="116"/>
      <c r="IS13" s="116"/>
      <c r="IT13" s="116"/>
      <c r="IU13" s="116"/>
      <c r="IV13" s="116"/>
    </row>
    <row r="14" spans="1:256" ht="15" thickTop="1" x14ac:dyDescent="0.2">
      <c r="A14" s="116"/>
      <c r="B14" s="116"/>
      <c r="C14" s="116"/>
      <c r="D14" s="116"/>
      <c r="E14" s="116"/>
      <c r="F14" s="116"/>
      <c r="G14" s="116"/>
      <c r="H14" s="162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6"/>
      <c r="FW14" s="116"/>
      <c r="FX14" s="116"/>
      <c r="FY14" s="116"/>
      <c r="FZ14" s="116"/>
      <c r="GA14" s="116"/>
      <c r="GB14" s="116"/>
      <c r="GC14" s="116"/>
      <c r="GD14" s="116"/>
      <c r="GE14" s="116"/>
      <c r="GF14" s="116"/>
      <c r="GG14" s="116"/>
      <c r="GH14" s="116"/>
      <c r="GI14" s="116"/>
      <c r="GJ14" s="116"/>
      <c r="GK14" s="116"/>
      <c r="GL14" s="116"/>
      <c r="GM14" s="116"/>
      <c r="GN14" s="116"/>
      <c r="GO14" s="116"/>
      <c r="GP14" s="116"/>
      <c r="GQ14" s="116"/>
      <c r="GR14" s="116"/>
      <c r="GS14" s="116"/>
      <c r="GT14" s="116"/>
      <c r="GU14" s="116"/>
      <c r="GV14" s="116"/>
      <c r="GW14" s="116"/>
      <c r="GX14" s="116"/>
      <c r="GY14" s="116"/>
      <c r="GZ14" s="116"/>
      <c r="HA14" s="116"/>
      <c r="HB14" s="116"/>
      <c r="HC14" s="116"/>
      <c r="HD14" s="116"/>
      <c r="HE14" s="116"/>
      <c r="HF14" s="116"/>
      <c r="HG14" s="116"/>
      <c r="HH14" s="116"/>
      <c r="HI14" s="116"/>
      <c r="HJ14" s="116"/>
      <c r="HK14" s="116"/>
      <c r="HL14" s="116"/>
      <c r="HM14" s="116"/>
      <c r="HN14" s="116"/>
      <c r="HO14" s="116"/>
      <c r="HP14" s="116"/>
      <c r="HQ14" s="116"/>
      <c r="HR14" s="116"/>
      <c r="HS14" s="116"/>
      <c r="HT14" s="116"/>
      <c r="HU14" s="116"/>
      <c r="HV14" s="116"/>
      <c r="HW14" s="116"/>
      <c r="HX14" s="116"/>
      <c r="HY14" s="116"/>
      <c r="HZ14" s="116"/>
      <c r="IA14" s="116"/>
      <c r="IB14" s="116"/>
      <c r="IC14" s="116"/>
      <c r="ID14" s="116"/>
      <c r="IE14" s="116"/>
      <c r="IF14" s="116"/>
      <c r="IG14" s="116"/>
      <c r="IH14" s="116"/>
      <c r="II14" s="116"/>
      <c r="IJ14" s="116"/>
      <c r="IK14" s="116"/>
      <c r="IL14" s="116"/>
      <c r="IM14" s="116"/>
      <c r="IN14" s="116"/>
      <c r="IO14" s="116"/>
      <c r="IP14" s="116"/>
      <c r="IQ14" s="116"/>
      <c r="IR14" s="116"/>
      <c r="IS14" s="116"/>
      <c r="IT14" s="116"/>
      <c r="IU14" s="116"/>
      <c r="IV14" s="116"/>
    </row>
    <row r="15" spans="1:256" ht="18.75" x14ac:dyDescent="0.2">
      <c r="A15" s="160" t="s">
        <v>492</v>
      </c>
      <c r="B15" s="116"/>
      <c r="C15" s="158"/>
      <c r="D15" s="158"/>
      <c r="E15" s="158"/>
      <c r="F15" s="158"/>
      <c r="G15" s="158"/>
      <c r="H15" s="159"/>
      <c r="I15" s="158"/>
      <c r="J15" s="158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6"/>
      <c r="FW15" s="116"/>
      <c r="FX15" s="116"/>
      <c r="FY15" s="116"/>
      <c r="FZ15" s="116"/>
      <c r="GA15" s="116"/>
      <c r="GB15" s="116"/>
      <c r="GC15" s="116"/>
      <c r="GD15" s="116"/>
      <c r="GE15" s="116"/>
      <c r="GF15" s="116"/>
      <c r="GG15" s="116"/>
      <c r="GH15" s="116"/>
      <c r="GI15" s="116"/>
      <c r="GJ15" s="116"/>
      <c r="GK15" s="116"/>
      <c r="GL15" s="116"/>
      <c r="GM15" s="116"/>
      <c r="GN15" s="116"/>
      <c r="GO15" s="116"/>
      <c r="GP15" s="116"/>
      <c r="GQ15" s="116"/>
      <c r="GR15" s="116"/>
      <c r="GS15" s="116"/>
      <c r="GT15" s="116"/>
      <c r="GU15" s="116"/>
      <c r="GV15" s="116"/>
      <c r="GW15" s="116"/>
      <c r="GX15" s="116"/>
      <c r="GY15" s="116"/>
      <c r="GZ15" s="116"/>
      <c r="HA15" s="116"/>
      <c r="HB15" s="116"/>
      <c r="HC15" s="116"/>
      <c r="HD15" s="116"/>
      <c r="HE15" s="116"/>
      <c r="HF15" s="116"/>
      <c r="HG15" s="116"/>
      <c r="HH15" s="116"/>
      <c r="HI15" s="116"/>
      <c r="HJ15" s="116"/>
      <c r="HK15" s="116"/>
      <c r="HL15" s="116"/>
      <c r="HM15" s="116"/>
      <c r="HN15" s="116"/>
      <c r="HO15" s="116"/>
      <c r="HP15" s="116"/>
      <c r="HQ15" s="116"/>
      <c r="HR15" s="116"/>
      <c r="HS15" s="116"/>
      <c r="HT15" s="116"/>
      <c r="HU15" s="116"/>
      <c r="HV15" s="116"/>
      <c r="HW15" s="116"/>
      <c r="HX15" s="116"/>
      <c r="HY15" s="116"/>
      <c r="HZ15" s="116"/>
      <c r="IA15" s="116"/>
      <c r="IB15" s="116"/>
      <c r="IC15" s="116"/>
      <c r="ID15" s="116"/>
      <c r="IE15" s="116"/>
      <c r="IF15" s="116"/>
      <c r="IG15" s="116"/>
      <c r="IH15" s="116"/>
      <c r="II15" s="116"/>
      <c r="IJ15" s="116"/>
      <c r="IK15" s="116"/>
      <c r="IL15" s="116"/>
      <c r="IM15" s="116"/>
      <c r="IN15" s="116"/>
      <c r="IO15" s="116"/>
      <c r="IP15" s="116"/>
      <c r="IQ15" s="116"/>
      <c r="IR15" s="116"/>
      <c r="IS15" s="116"/>
      <c r="IT15" s="116"/>
      <c r="IU15" s="116"/>
      <c r="IV15" s="116"/>
    </row>
    <row r="16" spans="1:256" ht="14.25" x14ac:dyDescent="0.2">
      <c r="A16" s="116"/>
      <c r="B16" s="116"/>
      <c r="C16" s="116"/>
      <c r="D16" s="116"/>
      <c r="E16" s="116"/>
      <c r="F16" s="116"/>
      <c r="G16" s="161"/>
      <c r="H16" s="162"/>
      <c r="I16" s="161"/>
      <c r="J16" s="164" t="s">
        <v>453</v>
      </c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  <c r="FL16" s="116"/>
      <c r="FM16" s="116"/>
      <c r="FN16" s="116"/>
      <c r="FO16" s="116"/>
      <c r="FP16" s="116"/>
      <c r="FQ16" s="116"/>
      <c r="FR16" s="116"/>
      <c r="FS16" s="116"/>
      <c r="FT16" s="116"/>
      <c r="FU16" s="116"/>
      <c r="FV16" s="116"/>
      <c r="FW16" s="116"/>
      <c r="FX16" s="116"/>
      <c r="FY16" s="116"/>
      <c r="FZ16" s="116"/>
      <c r="GA16" s="116"/>
      <c r="GB16" s="116"/>
      <c r="GC16" s="116"/>
      <c r="GD16" s="116"/>
      <c r="GE16" s="116"/>
      <c r="GF16" s="116"/>
      <c r="GG16" s="116"/>
      <c r="GH16" s="116"/>
      <c r="GI16" s="116"/>
      <c r="GJ16" s="116"/>
      <c r="GK16" s="116"/>
      <c r="GL16" s="116"/>
      <c r="GM16" s="116"/>
      <c r="GN16" s="116"/>
      <c r="GO16" s="116"/>
      <c r="GP16" s="116"/>
      <c r="GQ16" s="116"/>
      <c r="GR16" s="116"/>
      <c r="GS16" s="116"/>
      <c r="GT16" s="116"/>
      <c r="GU16" s="116"/>
      <c r="GV16" s="116"/>
      <c r="GW16" s="116"/>
      <c r="GX16" s="116"/>
      <c r="GY16" s="116"/>
      <c r="GZ16" s="116"/>
      <c r="HA16" s="116"/>
      <c r="HB16" s="116"/>
      <c r="HC16" s="116"/>
      <c r="HD16" s="116"/>
      <c r="HE16" s="116"/>
      <c r="HF16" s="116"/>
      <c r="HG16" s="116"/>
      <c r="HH16" s="116"/>
      <c r="HI16" s="116"/>
      <c r="HJ16" s="116"/>
      <c r="HK16" s="116"/>
      <c r="HL16" s="116"/>
      <c r="HM16" s="116"/>
      <c r="HN16" s="116"/>
      <c r="HO16" s="116"/>
      <c r="HP16" s="116"/>
      <c r="HQ16" s="116"/>
      <c r="HR16" s="116"/>
      <c r="HS16" s="116"/>
      <c r="HT16" s="116"/>
      <c r="HU16" s="116"/>
      <c r="HV16" s="116"/>
      <c r="HW16" s="116"/>
      <c r="HX16" s="116"/>
      <c r="HY16" s="116"/>
      <c r="HZ16" s="116"/>
      <c r="IA16" s="116"/>
      <c r="IB16" s="116"/>
      <c r="IC16" s="116"/>
      <c r="ID16" s="116"/>
      <c r="IE16" s="116"/>
      <c r="IF16" s="116"/>
      <c r="IG16" s="116"/>
      <c r="IH16" s="116"/>
      <c r="II16" s="116"/>
      <c r="IJ16" s="116"/>
      <c r="IK16" s="116"/>
      <c r="IL16" s="116"/>
      <c r="IM16" s="116"/>
      <c r="IN16" s="116"/>
      <c r="IO16" s="116"/>
      <c r="IP16" s="116"/>
      <c r="IQ16" s="116"/>
      <c r="IR16" s="116"/>
      <c r="IS16" s="116"/>
      <c r="IT16" s="116"/>
      <c r="IU16" s="116"/>
      <c r="IV16" s="116"/>
    </row>
    <row r="17" spans="1:256" ht="14.25" x14ac:dyDescent="0.2">
      <c r="A17" s="269" t="s">
        <v>478</v>
      </c>
      <c r="B17" s="266" t="s">
        <v>479</v>
      </c>
      <c r="C17" s="267"/>
      <c r="D17" s="267"/>
      <c r="E17" s="268"/>
      <c r="F17" s="165" t="s">
        <v>480</v>
      </c>
      <c r="G17" s="269" t="s">
        <v>472</v>
      </c>
      <c r="H17" s="271" t="s">
        <v>483</v>
      </c>
      <c r="I17" s="272"/>
      <c r="J17" s="280" t="s">
        <v>483</v>
      </c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116"/>
      <c r="FL17" s="116"/>
      <c r="FM17" s="116"/>
      <c r="FN17" s="116"/>
      <c r="FO17" s="116"/>
      <c r="FP17" s="116"/>
      <c r="FQ17" s="116"/>
      <c r="FR17" s="116"/>
      <c r="FS17" s="116"/>
      <c r="FT17" s="116"/>
      <c r="FU17" s="116"/>
      <c r="FV17" s="116"/>
      <c r="FW17" s="116"/>
      <c r="FX17" s="116"/>
      <c r="FY17" s="116"/>
      <c r="FZ17" s="116"/>
      <c r="GA17" s="116"/>
      <c r="GB17" s="116"/>
      <c r="GC17" s="116"/>
      <c r="GD17" s="116"/>
      <c r="GE17" s="116"/>
      <c r="GF17" s="116"/>
      <c r="GG17" s="116"/>
      <c r="GH17" s="116"/>
      <c r="GI17" s="116"/>
      <c r="GJ17" s="116"/>
      <c r="GK17" s="116"/>
      <c r="GL17" s="116"/>
      <c r="GM17" s="116"/>
      <c r="GN17" s="116"/>
      <c r="GO17" s="116"/>
      <c r="GP17" s="116"/>
      <c r="GQ17" s="116"/>
      <c r="GR17" s="116"/>
      <c r="GS17" s="116"/>
      <c r="GT17" s="116"/>
      <c r="GU17" s="116"/>
      <c r="GV17" s="116"/>
      <c r="GW17" s="116"/>
      <c r="GX17" s="116"/>
      <c r="GY17" s="116"/>
      <c r="GZ17" s="116"/>
      <c r="HA17" s="116"/>
      <c r="HB17" s="116"/>
      <c r="HC17" s="116"/>
      <c r="HD17" s="116"/>
      <c r="HE17" s="116"/>
      <c r="HF17" s="116"/>
      <c r="HG17" s="116"/>
      <c r="HH17" s="116"/>
      <c r="HI17" s="116"/>
      <c r="HJ17" s="116"/>
      <c r="HK17" s="116"/>
      <c r="HL17" s="116"/>
      <c r="HM17" s="116"/>
      <c r="HN17" s="116"/>
      <c r="HO17" s="116"/>
      <c r="HP17" s="116"/>
      <c r="HQ17" s="116"/>
      <c r="HR17" s="116"/>
      <c r="HS17" s="116"/>
      <c r="HT17" s="116"/>
      <c r="HU17" s="116"/>
      <c r="HV17" s="116"/>
      <c r="HW17" s="116"/>
      <c r="HX17" s="116"/>
      <c r="HY17" s="116"/>
      <c r="HZ17" s="116"/>
      <c r="IA17" s="116"/>
      <c r="IB17" s="116"/>
      <c r="IC17" s="116"/>
      <c r="ID17" s="116"/>
      <c r="IE17" s="116"/>
      <c r="IF17" s="116"/>
      <c r="IG17" s="116"/>
      <c r="IH17" s="116"/>
      <c r="II17" s="116"/>
      <c r="IJ17" s="116"/>
      <c r="IK17" s="116"/>
      <c r="IL17" s="116"/>
      <c r="IM17" s="116"/>
      <c r="IN17" s="116"/>
      <c r="IO17" s="116"/>
      <c r="IP17" s="116"/>
      <c r="IQ17" s="116"/>
      <c r="IR17" s="116"/>
      <c r="IS17" s="116"/>
      <c r="IT17" s="116"/>
      <c r="IU17" s="116"/>
      <c r="IV17" s="116"/>
    </row>
    <row r="18" spans="1:256" ht="15" thickBot="1" x14ac:dyDescent="0.25">
      <c r="A18" s="270"/>
      <c r="B18" s="166" t="s">
        <v>484</v>
      </c>
      <c r="C18" s="166" t="s">
        <v>485</v>
      </c>
      <c r="D18" s="166" t="s">
        <v>486</v>
      </c>
      <c r="E18" s="166" t="s">
        <v>463</v>
      </c>
      <c r="F18" s="167" t="s">
        <v>487</v>
      </c>
      <c r="G18" s="270"/>
      <c r="H18" s="273"/>
      <c r="I18" s="274"/>
      <c r="J18" s="281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  <c r="FL18" s="116"/>
      <c r="FM18" s="116"/>
      <c r="FN18" s="116"/>
      <c r="FO18" s="116"/>
      <c r="FP18" s="116"/>
      <c r="FQ18" s="116"/>
      <c r="FR18" s="116"/>
      <c r="FS18" s="116"/>
      <c r="FT18" s="116"/>
      <c r="FU18" s="116"/>
      <c r="FV18" s="116"/>
      <c r="FW18" s="116"/>
      <c r="FX18" s="116"/>
      <c r="FY18" s="116"/>
      <c r="FZ18" s="116"/>
      <c r="GA18" s="116"/>
      <c r="GB18" s="116"/>
      <c r="GC18" s="116"/>
      <c r="GD18" s="116"/>
      <c r="GE18" s="116"/>
      <c r="GF18" s="116"/>
      <c r="GG18" s="116"/>
      <c r="GH18" s="116"/>
      <c r="GI18" s="116"/>
      <c r="GJ18" s="116"/>
      <c r="GK18" s="116"/>
      <c r="GL18" s="116"/>
      <c r="GM18" s="116"/>
      <c r="GN18" s="116"/>
      <c r="GO18" s="116"/>
      <c r="GP18" s="116"/>
      <c r="GQ18" s="116"/>
      <c r="GR18" s="116"/>
      <c r="GS18" s="116"/>
      <c r="GT18" s="116"/>
      <c r="GU18" s="116"/>
      <c r="GV18" s="116"/>
      <c r="GW18" s="116"/>
      <c r="GX18" s="116"/>
      <c r="GY18" s="116"/>
      <c r="GZ18" s="116"/>
      <c r="HA18" s="116"/>
      <c r="HB18" s="116"/>
      <c r="HC18" s="116"/>
      <c r="HD18" s="116"/>
      <c r="HE18" s="116"/>
      <c r="HF18" s="116"/>
      <c r="HG18" s="116"/>
      <c r="HH18" s="116"/>
      <c r="HI18" s="116"/>
      <c r="HJ18" s="116"/>
      <c r="HK18" s="116"/>
      <c r="HL18" s="116"/>
      <c r="HM18" s="116"/>
      <c r="HN18" s="116"/>
      <c r="HO18" s="116"/>
      <c r="HP18" s="116"/>
      <c r="HQ18" s="116"/>
      <c r="HR18" s="116"/>
      <c r="HS18" s="116"/>
      <c r="HT18" s="116"/>
      <c r="HU18" s="116"/>
      <c r="HV18" s="116"/>
      <c r="HW18" s="116"/>
      <c r="HX18" s="116"/>
      <c r="HY18" s="116"/>
      <c r="HZ18" s="116"/>
      <c r="IA18" s="116"/>
      <c r="IB18" s="116"/>
      <c r="IC18" s="116"/>
      <c r="ID18" s="116"/>
      <c r="IE18" s="116"/>
      <c r="IF18" s="116"/>
      <c r="IG18" s="116"/>
      <c r="IH18" s="116"/>
      <c r="II18" s="116"/>
      <c r="IJ18" s="116"/>
      <c r="IK18" s="116"/>
      <c r="IL18" s="116"/>
      <c r="IM18" s="116"/>
      <c r="IN18" s="116"/>
      <c r="IO18" s="116"/>
      <c r="IP18" s="116"/>
      <c r="IQ18" s="116"/>
      <c r="IR18" s="116"/>
      <c r="IS18" s="116"/>
      <c r="IT18" s="116"/>
      <c r="IU18" s="116"/>
      <c r="IV18" s="116"/>
    </row>
    <row r="19" spans="1:256" ht="15" thickTop="1" x14ac:dyDescent="0.2">
      <c r="A19" s="168"/>
      <c r="B19" s="170"/>
      <c r="C19" s="170"/>
      <c r="D19" s="170"/>
      <c r="E19" s="170"/>
      <c r="F19" s="171"/>
      <c r="G19" s="172"/>
      <c r="H19" s="173"/>
      <c r="I19" s="174"/>
      <c r="J19" s="175"/>
      <c r="K19" s="134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6"/>
      <c r="DY19" s="116"/>
      <c r="DZ19" s="116"/>
      <c r="EA19" s="116"/>
      <c r="EB19" s="116"/>
      <c r="EC19" s="116"/>
      <c r="ED19" s="116"/>
      <c r="EE19" s="116"/>
      <c r="EF19" s="116"/>
      <c r="EG19" s="116"/>
      <c r="EH19" s="116"/>
      <c r="EI19" s="116"/>
      <c r="EJ19" s="116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  <c r="FD19" s="116"/>
      <c r="FE19" s="116"/>
      <c r="FF19" s="116"/>
      <c r="FG19" s="116"/>
      <c r="FH19" s="116"/>
      <c r="FI19" s="116"/>
      <c r="FJ19" s="116"/>
      <c r="FK19" s="116"/>
      <c r="FL19" s="116"/>
      <c r="FM19" s="116"/>
      <c r="FN19" s="116"/>
      <c r="FO19" s="116"/>
      <c r="FP19" s="116"/>
      <c r="FQ19" s="116"/>
      <c r="FR19" s="116"/>
      <c r="FS19" s="116"/>
      <c r="FT19" s="116"/>
      <c r="FU19" s="116"/>
      <c r="FV19" s="116"/>
      <c r="FW19" s="116"/>
      <c r="FX19" s="116"/>
      <c r="FY19" s="116"/>
      <c r="FZ19" s="116"/>
      <c r="GA19" s="116"/>
      <c r="GB19" s="116"/>
      <c r="GC19" s="116"/>
      <c r="GD19" s="116"/>
      <c r="GE19" s="116"/>
      <c r="GF19" s="116"/>
      <c r="GG19" s="116"/>
      <c r="GH19" s="116"/>
      <c r="GI19" s="116"/>
      <c r="GJ19" s="116"/>
      <c r="GK19" s="116"/>
      <c r="GL19" s="116"/>
      <c r="GM19" s="116"/>
      <c r="GN19" s="116"/>
      <c r="GO19" s="116"/>
      <c r="GP19" s="116"/>
      <c r="GQ19" s="116"/>
      <c r="GR19" s="116"/>
      <c r="GS19" s="116"/>
      <c r="GT19" s="116"/>
      <c r="GU19" s="116"/>
      <c r="GV19" s="116"/>
      <c r="GW19" s="116"/>
      <c r="GX19" s="116"/>
      <c r="GY19" s="116"/>
      <c r="GZ19" s="116"/>
      <c r="HA19" s="116"/>
      <c r="HB19" s="116"/>
      <c r="HC19" s="116"/>
      <c r="HD19" s="116"/>
      <c r="HE19" s="116"/>
      <c r="HF19" s="116"/>
      <c r="HG19" s="116"/>
      <c r="HH19" s="116"/>
      <c r="HI19" s="116"/>
      <c r="HJ19" s="116"/>
      <c r="HK19" s="116"/>
      <c r="HL19" s="116"/>
      <c r="HM19" s="116"/>
      <c r="HN19" s="116"/>
      <c r="HO19" s="116"/>
      <c r="HP19" s="116"/>
      <c r="HQ19" s="116"/>
      <c r="HR19" s="116"/>
      <c r="HS19" s="116"/>
      <c r="HT19" s="116"/>
      <c r="HU19" s="116"/>
      <c r="HV19" s="116"/>
      <c r="HW19" s="116"/>
      <c r="HX19" s="116"/>
      <c r="HY19" s="116"/>
      <c r="HZ19" s="116"/>
      <c r="IA19" s="116"/>
      <c r="IB19" s="116"/>
      <c r="IC19" s="116"/>
      <c r="ID19" s="116"/>
      <c r="IE19" s="116"/>
      <c r="IF19" s="116"/>
      <c r="IG19" s="116"/>
      <c r="IH19" s="116"/>
      <c r="II19" s="116"/>
      <c r="IJ19" s="116"/>
      <c r="IK19" s="116"/>
      <c r="IL19" s="116"/>
      <c r="IM19" s="116"/>
      <c r="IN19" s="116"/>
      <c r="IO19" s="116"/>
      <c r="IP19" s="116"/>
      <c r="IQ19" s="116"/>
      <c r="IR19" s="116"/>
      <c r="IS19" s="116"/>
      <c r="IT19" s="116"/>
      <c r="IU19" s="116"/>
      <c r="IV19" s="116"/>
    </row>
    <row r="20" spans="1:256" ht="14.25" x14ac:dyDescent="0.2">
      <c r="A20" s="168"/>
      <c r="B20" s="170"/>
      <c r="C20" s="170"/>
      <c r="D20" s="170"/>
      <c r="E20" s="170"/>
      <c r="F20" s="171"/>
      <c r="G20" s="172"/>
      <c r="H20" s="176"/>
      <c r="I20" s="177"/>
      <c r="J20" s="178"/>
      <c r="K20" s="116" t="s">
        <v>488</v>
      </c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6"/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  <c r="FL20" s="116"/>
      <c r="FM20" s="116"/>
      <c r="FN20" s="116"/>
      <c r="FO20" s="116"/>
      <c r="FP20" s="116"/>
      <c r="FQ20" s="116"/>
      <c r="FR20" s="116"/>
      <c r="FS20" s="116"/>
      <c r="FT20" s="116"/>
      <c r="FU20" s="116"/>
      <c r="FV20" s="116"/>
      <c r="FW20" s="116"/>
      <c r="FX20" s="116"/>
      <c r="FY20" s="116"/>
      <c r="FZ20" s="116"/>
      <c r="GA20" s="116"/>
      <c r="GB20" s="116"/>
      <c r="GC20" s="116"/>
      <c r="GD20" s="116"/>
      <c r="GE20" s="116"/>
      <c r="GF20" s="116"/>
      <c r="GG20" s="116"/>
      <c r="GH20" s="116"/>
      <c r="GI20" s="116"/>
      <c r="GJ20" s="116"/>
      <c r="GK20" s="116"/>
      <c r="GL20" s="116"/>
      <c r="GM20" s="116"/>
      <c r="GN20" s="116"/>
      <c r="GO20" s="116"/>
      <c r="GP20" s="116"/>
      <c r="GQ20" s="116"/>
      <c r="GR20" s="116"/>
      <c r="GS20" s="116"/>
      <c r="GT20" s="116"/>
      <c r="GU20" s="116"/>
      <c r="GV20" s="116"/>
      <c r="GW20" s="116"/>
      <c r="GX20" s="116"/>
      <c r="GY20" s="116"/>
      <c r="GZ20" s="116"/>
      <c r="HA20" s="116"/>
      <c r="HB20" s="116"/>
      <c r="HC20" s="116"/>
      <c r="HD20" s="116"/>
      <c r="HE20" s="116"/>
      <c r="HF20" s="116"/>
      <c r="HG20" s="116"/>
      <c r="HH20" s="116"/>
      <c r="HI20" s="116"/>
      <c r="HJ20" s="116"/>
      <c r="HK20" s="116"/>
      <c r="HL20" s="116"/>
      <c r="HM20" s="116"/>
      <c r="HN20" s="116"/>
      <c r="HO20" s="116"/>
      <c r="HP20" s="116"/>
      <c r="HQ20" s="116"/>
      <c r="HR20" s="116"/>
      <c r="HS20" s="116"/>
      <c r="HT20" s="116"/>
      <c r="HU20" s="116"/>
      <c r="HV20" s="116"/>
      <c r="HW20" s="116"/>
      <c r="HX20" s="116"/>
      <c r="HY20" s="116"/>
      <c r="HZ20" s="116"/>
      <c r="IA20" s="116"/>
      <c r="IB20" s="116"/>
      <c r="IC20" s="116"/>
      <c r="ID20" s="116"/>
      <c r="IE20" s="116"/>
      <c r="IF20" s="116"/>
      <c r="IG20" s="116"/>
      <c r="IH20" s="116"/>
      <c r="II20" s="116"/>
      <c r="IJ20" s="116"/>
      <c r="IK20" s="116"/>
      <c r="IL20" s="116"/>
      <c r="IM20" s="116"/>
      <c r="IN20" s="116"/>
      <c r="IO20" s="116"/>
      <c r="IP20" s="116"/>
      <c r="IQ20" s="116"/>
      <c r="IR20" s="116"/>
      <c r="IS20" s="116"/>
      <c r="IT20" s="116"/>
      <c r="IU20" s="116"/>
      <c r="IV20" s="116"/>
    </row>
    <row r="21" spans="1:256" ht="14.25" x14ac:dyDescent="0.2">
      <c r="A21" s="168"/>
      <c r="B21" s="170"/>
      <c r="C21" s="170"/>
      <c r="D21" s="170"/>
      <c r="E21" s="170"/>
      <c r="F21" s="171"/>
      <c r="G21" s="172"/>
      <c r="H21" s="176"/>
      <c r="I21" s="177"/>
      <c r="J21" s="178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ht="14.25" x14ac:dyDescent="0.2">
      <c r="A22" s="179"/>
      <c r="B22" s="170"/>
      <c r="C22" s="170"/>
      <c r="D22" s="170"/>
      <c r="E22" s="170"/>
      <c r="F22" s="180"/>
      <c r="G22" s="181"/>
      <c r="H22" s="176"/>
      <c r="I22" s="182"/>
      <c r="J22" s="178"/>
      <c r="K22" s="116"/>
      <c r="L22" s="116"/>
      <c r="M22" s="183">
        <f>I22-1137</f>
        <v>-1137</v>
      </c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  <c r="FD22" s="116"/>
      <c r="FE22" s="116"/>
      <c r="FF22" s="116"/>
      <c r="FG22" s="116"/>
      <c r="FH22" s="116"/>
      <c r="FI22" s="116"/>
      <c r="FJ22" s="116"/>
      <c r="FK22" s="116"/>
      <c r="FL22" s="116"/>
      <c r="FM22" s="116"/>
      <c r="FN22" s="116"/>
      <c r="FO22" s="116"/>
      <c r="FP22" s="116"/>
      <c r="FQ22" s="116"/>
      <c r="FR22" s="116"/>
      <c r="FS22" s="116"/>
      <c r="FT22" s="116"/>
      <c r="FU22" s="116"/>
      <c r="FV22" s="116"/>
      <c r="FW22" s="116"/>
      <c r="FX22" s="116"/>
      <c r="FY22" s="116"/>
      <c r="FZ22" s="116"/>
      <c r="GA22" s="116"/>
      <c r="GB22" s="116"/>
      <c r="GC22" s="116"/>
      <c r="GD22" s="116"/>
      <c r="GE22" s="116"/>
      <c r="GF22" s="116"/>
      <c r="GG22" s="116"/>
      <c r="GH22" s="116"/>
      <c r="GI22" s="116"/>
      <c r="GJ22" s="116"/>
      <c r="GK22" s="116"/>
      <c r="GL22" s="116"/>
      <c r="GM22" s="116"/>
      <c r="GN22" s="116"/>
      <c r="GO22" s="116"/>
      <c r="GP22" s="116"/>
      <c r="GQ22" s="116"/>
      <c r="GR22" s="116"/>
      <c r="GS22" s="116"/>
      <c r="GT22" s="116"/>
      <c r="GU22" s="116"/>
      <c r="GV22" s="116"/>
      <c r="GW22" s="116"/>
      <c r="GX22" s="116"/>
      <c r="GY22" s="116"/>
      <c r="GZ22" s="116"/>
      <c r="HA22" s="116"/>
      <c r="HB22" s="116"/>
      <c r="HC22" s="116"/>
      <c r="HD22" s="116"/>
      <c r="HE22" s="116"/>
      <c r="HF22" s="116"/>
      <c r="HG22" s="116"/>
      <c r="HH22" s="116"/>
      <c r="HI22" s="116"/>
      <c r="HJ22" s="116"/>
      <c r="HK22" s="116"/>
      <c r="HL22" s="116"/>
      <c r="HM22" s="116"/>
      <c r="HN22" s="116"/>
      <c r="HO22" s="116"/>
      <c r="HP22" s="116"/>
      <c r="HQ22" s="116"/>
      <c r="HR22" s="116"/>
      <c r="HS22" s="116"/>
      <c r="HT22" s="116"/>
      <c r="HU22" s="116"/>
      <c r="HV22" s="116"/>
      <c r="HW22" s="116"/>
      <c r="HX22" s="116"/>
      <c r="HY22" s="116"/>
      <c r="HZ22" s="116"/>
      <c r="IA22" s="116"/>
      <c r="IB22" s="116"/>
      <c r="IC22" s="116"/>
      <c r="ID22" s="116"/>
      <c r="IE22" s="116"/>
      <c r="IF22" s="116"/>
      <c r="IG22" s="116"/>
      <c r="IH22" s="116"/>
      <c r="II22" s="116"/>
      <c r="IJ22" s="116"/>
      <c r="IK22" s="116"/>
      <c r="IL22" s="116"/>
      <c r="IM22" s="116"/>
      <c r="IN22" s="116"/>
      <c r="IO22" s="116"/>
      <c r="IP22" s="116"/>
      <c r="IQ22" s="116"/>
      <c r="IR22" s="116"/>
      <c r="IS22" s="116"/>
      <c r="IT22" s="116"/>
      <c r="IU22" s="116"/>
      <c r="IV22" s="116"/>
    </row>
    <row r="23" spans="1:256" ht="14.25" x14ac:dyDescent="0.2">
      <c r="A23" s="184" t="s">
        <v>490</v>
      </c>
      <c r="B23" s="185"/>
      <c r="C23" s="185"/>
      <c r="D23" s="185"/>
      <c r="E23" s="185"/>
      <c r="F23" s="185"/>
      <c r="G23" s="185"/>
      <c r="H23" s="186"/>
      <c r="I23" s="185"/>
      <c r="J23" s="187"/>
      <c r="K23" s="116"/>
      <c r="L23" s="116"/>
      <c r="M23" s="116"/>
      <c r="N23" s="116"/>
      <c r="O23" s="116"/>
      <c r="P23" s="183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  <c r="IS23" s="116"/>
      <c r="IT23" s="116"/>
      <c r="IU23" s="116"/>
      <c r="IV23" s="116"/>
    </row>
    <row r="24" spans="1:256" ht="14.25" x14ac:dyDescent="0.2">
      <c r="A24" s="184" t="s">
        <v>491</v>
      </c>
      <c r="B24" s="185"/>
      <c r="C24" s="185"/>
      <c r="D24" s="185"/>
      <c r="E24" s="185"/>
      <c r="F24" s="185"/>
      <c r="G24" s="185"/>
      <c r="H24" s="186"/>
      <c r="I24" s="185"/>
      <c r="J24" s="187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  <c r="IS24" s="116"/>
      <c r="IT24" s="116"/>
      <c r="IU24" s="116"/>
      <c r="IV24" s="116"/>
    </row>
    <row r="25" spans="1:256" ht="15" thickBot="1" x14ac:dyDescent="0.25">
      <c r="A25" s="192"/>
      <c r="B25" s="185"/>
      <c r="C25" s="185"/>
      <c r="D25" s="185"/>
      <c r="E25" s="185"/>
      <c r="F25" s="185"/>
      <c r="G25" s="185"/>
      <c r="H25" s="186"/>
      <c r="I25" s="185"/>
      <c r="J25" s="193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  <c r="IS25" s="116"/>
      <c r="IT25" s="116"/>
      <c r="IU25" s="116"/>
      <c r="IV25" s="116"/>
    </row>
    <row r="26" spans="1:256" ht="14.25" x14ac:dyDescent="0.2">
      <c r="A26" s="194"/>
      <c r="B26" s="195"/>
      <c r="C26" s="195"/>
      <c r="D26" s="195"/>
      <c r="E26" s="195"/>
      <c r="F26" s="195"/>
      <c r="G26" s="195"/>
      <c r="H26" s="196"/>
      <c r="I26" s="195"/>
      <c r="J26" s="19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  <c r="IS26" s="116"/>
      <c r="IT26" s="116"/>
      <c r="IU26" s="116"/>
      <c r="IV26" s="116"/>
    </row>
    <row r="27" spans="1:256" ht="18.75" x14ac:dyDescent="0.2">
      <c r="A27" s="198" t="s">
        <v>493</v>
      </c>
      <c r="B27" s="116"/>
      <c r="C27" s="158"/>
      <c r="D27" s="158"/>
      <c r="E27" s="158"/>
      <c r="F27" s="158"/>
      <c r="G27" s="158"/>
      <c r="H27" s="159"/>
      <c r="I27" s="158"/>
      <c r="J27" s="199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  <c r="IS27" s="116"/>
      <c r="IT27" s="116"/>
      <c r="IU27" s="116"/>
      <c r="IV27" s="116"/>
    </row>
    <row r="28" spans="1:256" ht="14.25" x14ac:dyDescent="0.2">
      <c r="A28" s="200"/>
      <c r="B28" s="116"/>
      <c r="C28" s="116"/>
      <c r="D28" s="116"/>
      <c r="E28" s="116"/>
      <c r="F28" s="116"/>
      <c r="G28" s="161"/>
      <c r="H28" s="162"/>
      <c r="I28" s="161"/>
      <c r="J28" s="201" t="s">
        <v>453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  <c r="IS28" s="116"/>
      <c r="IT28" s="116"/>
      <c r="IU28" s="116"/>
      <c r="IV28" s="116"/>
    </row>
    <row r="29" spans="1:256" ht="14.25" x14ac:dyDescent="0.2">
      <c r="A29" s="264" t="s">
        <v>478</v>
      </c>
      <c r="B29" s="266" t="s">
        <v>479</v>
      </c>
      <c r="C29" s="267"/>
      <c r="D29" s="267"/>
      <c r="E29" s="268"/>
      <c r="F29" s="165" t="s">
        <v>480</v>
      </c>
      <c r="G29" s="269" t="s">
        <v>473</v>
      </c>
      <c r="H29" s="271" t="s">
        <v>483</v>
      </c>
      <c r="I29" s="272"/>
      <c r="J29" s="275" t="s">
        <v>483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  <c r="IS29" s="116"/>
      <c r="IT29" s="116"/>
      <c r="IU29" s="116"/>
      <c r="IV29" s="116"/>
    </row>
    <row r="30" spans="1:256" ht="15" thickBot="1" x14ac:dyDescent="0.25">
      <c r="A30" s="265"/>
      <c r="B30" s="166" t="s">
        <v>484</v>
      </c>
      <c r="C30" s="166" t="s">
        <v>485</v>
      </c>
      <c r="D30" s="166"/>
      <c r="E30" s="166" t="s">
        <v>463</v>
      </c>
      <c r="F30" s="167" t="s">
        <v>487</v>
      </c>
      <c r="G30" s="270"/>
      <c r="H30" s="273"/>
      <c r="I30" s="274"/>
      <c r="J30" s="27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  <c r="IS30" s="116"/>
      <c r="IT30" s="116"/>
      <c r="IU30" s="116"/>
      <c r="IV30" s="116"/>
    </row>
    <row r="31" spans="1:256" ht="15" thickTop="1" x14ac:dyDescent="0.2">
      <c r="A31" s="202" t="s">
        <v>494</v>
      </c>
      <c r="B31" s="170">
        <f>원가계산서!F30/1000/1.1</f>
        <v>19818.181818181816</v>
      </c>
      <c r="C31" s="170">
        <v>0</v>
      </c>
      <c r="D31" s="170"/>
      <c r="E31" s="169">
        <f>SUM(B31:D31)</f>
        <v>19818.181818181816</v>
      </c>
      <c r="F31" s="171">
        <v>1.08</v>
      </c>
      <c r="G31" s="172">
        <f>(INT(E31*F31/100))</f>
        <v>214</v>
      </c>
      <c r="H31" s="173"/>
      <c r="I31" s="174"/>
      <c r="J31" s="203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  <c r="IS31" s="116"/>
      <c r="IT31" s="116"/>
      <c r="IU31" s="116"/>
      <c r="IV31" s="116"/>
    </row>
    <row r="32" spans="1:256" ht="14.25" x14ac:dyDescent="0.2">
      <c r="A32" s="202"/>
      <c r="B32" s="170"/>
      <c r="C32" s="170"/>
      <c r="D32" s="170"/>
      <c r="E32" s="169"/>
      <c r="F32" s="171"/>
      <c r="G32" s="172"/>
      <c r="H32" s="176"/>
      <c r="I32" s="177"/>
      <c r="J32" s="204"/>
      <c r="K32" s="116" t="s">
        <v>488</v>
      </c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  <c r="IS32" s="116"/>
      <c r="IT32" s="116"/>
      <c r="IU32" s="116"/>
      <c r="IV32" s="116"/>
    </row>
    <row r="33" spans="1:256" ht="14.25" x14ac:dyDescent="0.2">
      <c r="A33" s="202"/>
      <c r="B33" s="170"/>
      <c r="C33" s="170"/>
      <c r="D33" s="170"/>
      <c r="E33" s="169"/>
      <c r="F33" s="171"/>
      <c r="G33" s="172"/>
      <c r="H33" s="176"/>
      <c r="I33" s="177"/>
      <c r="J33" s="204"/>
      <c r="K33" s="116" t="s">
        <v>488</v>
      </c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  <c r="IS33" s="116"/>
      <c r="IT33" s="116"/>
      <c r="IU33" s="116"/>
      <c r="IV33" s="116"/>
    </row>
    <row r="34" spans="1:256" ht="14.25" x14ac:dyDescent="0.2">
      <c r="A34" s="205" t="s">
        <v>495</v>
      </c>
      <c r="B34" s="170"/>
      <c r="C34" s="170"/>
      <c r="D34" s="170"/>
      <c r="E34" s="169"/>
      <c r="F34" s="180"/>
      <c r="G34" s="181">
        <f>SUM(G31:G33)</f>
        <v>214</v>
      </c>
      <c r="H34" s="176" t="s">
        <v>496</v>
      </c>
      <c r="I34" s="182">
        <f>G34</f>
        <v>214</v>
      </c>
      <c r="J34" s="204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  <c r="IS34" s="116"/>
      <c r="IT34" s="116"/>
      <c r="IU34" s="116"/>
      <c r="IV34" s="116"/>
    </row>
    <row r="35" spans="1:256" ht="14.25" x14ac:dyDescent="0.2">
      <c r="A35" s="206" t="s">
        <v>490</v>
      </c>
      <c r="B35" s="185"/>
      <c r="C35" s="185"/>
      <c r="D35" s="185"/>
      <c r="E35" s="185"/>
      <c r="F35" s="185"/>
      <c r="G35" s="185"/>
      <c r="H35" s="186"/>
      <c r="I35" s="185"/>
      <c r="J35" s="207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6"/>
      <c r="FO35" s="116"/>
      <c r="FP35" s="116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16"/>
      <c r="GB35" s="116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16"/>
      <c r="GO35" s="11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16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16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16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16"/>
      <c r="IP35" s="116"/>
      <c r="IQ35" s="116"/>
      <c r="IR35" s="116"/>
      <c r="IS35" s="116"/>
      <c r="IT35" s="116"/>
      <c r="IU35" s="116"/>
      <c r="IV35" s="116"/>
    </row>
    <row r="36" spans="1:256" ht="14.25" x14ac:dyDescent="0.2">
      <c r="A36" s="206" t="s">
        <v>491</v>
      </c>
      <c r="B36" s="185"/>
      <c r="C36" s="185"/>
      <c r="D36" s="185"/>
      <c r="E36" s="185"/>
      <c r="F36" s="185"/>
      <c r="G36" s="185"/>
      <c r="H36" s="186"/>
      <c r="I36" s="185"/>
      <c r="J36" s="207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6"/>
      <c r="DO36" s="116"/>
      <c r="DP36" s="116"/>
      <c r="DQ36" s="116"/>
      <c r="DR36" s="116"/>
      <c r="DS36" s="116"/>
      <c r="DT36" s="116"/>
      <c r="DU36" s="116"/>
      <c r="DV36" s="116"/>
      <c r="DW36" s="116"/>
      <c r="DX36" s="116"/>
      <c r="DY36" s="116"/>
      <c r="DZ36" s="116"/>
      <c r="EA36" s="116"/>
      <c r="EB36" s="116"/>
      <c r="EC36" s="116"/>
      <c r="ED36" s="116"/>
      <c r="EE36" s="116"/>
      <c r="EF36" s="116"/>
      <c r="EG36" s="116"/>
      <c r="EH36" s="116"/>
      <c r="EI36" s="116"/>
      <c r="EJ36" s="116"/>
      <c r="EK36" s="116"/>
      <c r="EL36" s="116"/>
      <c r="EM36" s="116"/>
      <c r="EN36" s="116"/>
      <c r="EO36" s="116"/>
      <c r="EP36" s="116"/>
      <c r="EQ36" s="116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6"/>
      <c r="FC36" s="116"/>
      <c r="FD36" s="116"/>
      <c r="FE36" s="116"/>
      <c r="FF36" s="116"/>
      <c r="FG36" s="116"/>
      <c r="FH36" s="116"/>
      <c r="FI36" s="116"/>
      <c r="FJ36" s="116"/>
      <c r="FK36" s="116"/>
      <c r="FL36" s="116"/>
      <c r="FM36" s="116"/>
      <c r="FN36" s="116"/>
      <c r="FO36" s="116"/>
      <c r="FP36" s="116"/>
      <c r="FQ36" s="116"/>
      <c r="FR36" s="116"/>
      <c r="FS36" s="116"/>
      <c r="FT36" s="116"/>
      <c r="FU36" s="116"/>
      <c r="FV36" s="116"/>
      <c r="FW36" s="116"/>
      <c r="FX36" s="116"/>
      <c r="FY36" s="116"/>
      <c r="FZ36" s="116"/>
      <c r="GA36" s="116"/>
      <c r="GB36" s="116"/>
      <c r="GC36" s="116"/>
      <c r="GD36" s="116"/>
      <c r="GE36" s="116"/>
      <c r="GF36" s="116"/>
      <c r="GG36" s="116"/>
      <c r="GH36" s="116"/>
      <c r="GI36" s="116"/>
      <c r="GJ36" s="116"/>
      <c r="GK36" s="116"/>
      <c r="GL36" s="116"/>
      <c r="GM36" s="116"/>
      <c r="GN36" s="116"/>
      <c r="GO36" s="116"/>
      <c r="GP36" s="116"/>
      <c r="GQ36" s="116"/>
      <c r="GR36" s="116"/>
      <c r="GS36" s="116"/>
      <c r="GT36" s="116"/>
      <c r="GU36" s="116"/>
      <c r="GV36" s="116"/>
      <c r="GW36" s="116"/>
      <c r="GX36" s="116"/>
      <c r="GY36" s="116"/>
      <c r="GZ36" s="116"/>
      <c r="HA36" s="116"/>
      <c r="HB36" s="116"/>
      <c r="HC36" s="116"/>
      <c r="HD36" s="116"/>
      <c r="HE36" s="116"/>
      <c r="HF36" s="116"/>
      <c r="HG36" s="116"/>
      <c r="HH36" s="116"/>
      <c r="HI36" s="116"/>
      <c r="HJ36" s="116"/>
      <c r="HK36" s="116"/>
      <c r="HL36" s="116"/>
      <c r="HM36" s="116"/>
      <c r="HN36" s="116"/>
      <c r="HO36" s="116"/>
      <c r="HP36" s="116"/>
      <c r="HQ36" s="116"/>
      <c r="HR36" s="116"/>
      <c r="HS36" s="116"/>
      <c r="HT36" s="116"/>
      <c r="HU36" s="116"/>
      <c r="HV36" s="116"/>
      <c r="HW36" s="116"/>
      <c r="HX36" s="116"/>
      <c r="HY36" s="116"/>
      <c r="HZ36" s="116"/>
      <c r="IA36" s="116"/>
      <c r="IB36" s="116"/>
      <c r="IC36" s="116"/>
      <c r="ID36" s="116"/>
      <c r="IE36" s="116"/>
      <c r="IF36" s="116"/>
      <c r="IG36" s="116"/>
      <c r="IH36" s="116"/>
      <c r="II36" s="116"/>
      <c r="IJ36" s="116"/>
      <c r="IK36" s="116"/>
      <c r="IL36" s="116"/>
      <c r="IM36" s="116"/>
      <c r="IN36" s="116"/>
      <c r="IO36" s="116"/>
      <c r="IP36" s="116"/>
      <c r="IQ36" s="116"/>
      <c r="IR36" s="116"/>
      <c r="IS36" s="116"/>
      <c r="IT36" s="116"/>
      <c r="IU36" s="116"/>
      <c r="IV36" s="116"/>
    </row>
    <row r="37" spans="1:256" ht="15" thickBot="1" x14ac:dyDescent="0.25">
      <c r="A37" s="208"/>
      <c r="B37" s="209"/>
      <c r="C37" s="209"/>
      <c r="D37" s="209"/>
      <c r="E37" s="209"/>
      <c r="F37" s="209"/>
      <c r="G37" s="209"/>
      <c r="H37" s="210"/>
      <c r="I37" s="209"/>
      <c r="J37" s="211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6"/>
      <c r="DO37" s="116"/>
      <c r="DP37" s="116"/>
      <c r="DQ37" s="116"/>
      <c r="DR37" s="116"/>
      <c r="DS37" s="116"/>
      <c r="DT37" s="116"/>
      <c r="DU37" s="116"/>
      <c r="DV37" s="116"/>
      <c r="DW37" s="116"/>
      <c r="DX37" s="116"/>
      <c r="DY37" s="116"/>
      <c r="DZ37" s="116"/>
      <c r="EA37" s="116"/>
      <c r="EB37" s="116"/>
      <c r="EC37" s="116"/>
      <c r="ED37" s="116"/>
      <c r="EE37" s="116"/>
      <c r="EF37" s="116"/>
      <c r="EG37" s="116"/>
      <c r="EH37" s="116"/>
      <c r="EI37" s="116"/>
      <c r="EJ37" s="116"/>
      <c r="EK37" s="116"/>
      <c r="EL37" s="116"/>
      <c r="EM37" s="116"/>
      <c r="EN37" s="116"/>
      <c r="EO37" s="116"/>
      <c r="EP37" s="116"/>
      <c r="EQ37" s="116"/>
      <c r="ER37" s="116"/>
      <c r="ES37" s="116"/>
      <c r="ET37" s="116"/>
      <c r="EU37" s="116"/>
      <c r="EV37" s="116"/>
      <c r="EW37" s="116"/>
      <c r="EX37" s="116"/>
      <c r="EY37" s="116"/>
      <c r="EZ37" s="116"/>
      <c r="FA37" s="116"/>
      <c r="FB37" s="116"/>
      <c r="FC37" s="116"/>
      <c r="FD37" s="116"/>
      <c r="FE37" s="116"/>
      <c r="FF37" s="116"/>
      <c r="FG37" s="116"/>
      <c r="FH37" s="116"/>
      <c r="FI37" s="116"/>
      <c r="FJ37" s="116"/>
      <c r="FK37" s="116"/>
      <c r="FL37" s="116"/>
      <c r="FM37" s="116"/>
      <c r="FN37" s="116"/>
      <c r="FO37" s="116"/>
      <c r="FP37" s="116"/>
      <c r="FQ37" s="116"/>
      <c r="FR37" s="116"/>
      <c r="FS37" s="116"/>
      <c r="FT37" s="116"/>
      <c r="FU37" s="116"/>
      <c r="FV37" s="116"/>
      <c r="FW37" s="116"/>
      <c r="FX37" s="116"/>
      <c r="FY37" s="116"/>
      <c r="FZ37" s="116"/>
      <c r="GA37" s="116"/>
      <c r="GB37" s="116"/>
      <c r="GC37" s="116"/>
      <c r="GD37" s="116"/>
      <c r="GE37" s="116"/>
      <c r="GF37" s="116"/>
      <c r="GG37" s="116"/>
      <c r="GH37" s="116"/>
      <c r="GI37" s="116"/>
      <c r="GJ37" s="116"/>
      <c r="GK37" s="116"/>
      <c r="GL37" s="116"/>
      <c r="GM37" s="116"/>
      <c r="GN37" s="116"/>
      <c r="GO37" s="116"/>
      <c r="GP37" s="116"/>
      <c r="GQ37" s="116"/>
      <c r="GR37" s="116"/>
      <c r="GS37" s="116"/>
      <c r="GT37" s="116"/>
      <c r="GU37" s="116"/>
      <c r="GV37" s="116"/>
      <c r="GW37" s="116"/>
      <c r="GX37" s="116"/>
      <c r="GY37" s="116"/>
      <c r="GZ37" s="116"/>
      <c r="HA37" s="116"/>
      <c r="HB37" s="116"/>
      <c r="HC37" s="116"/>
      <c r="HD37" s="116"/>
      <c r="HE37" s="116"/>
      <c r="HF37" s="116"/>
      <c r="HG37" s="116"/>
      <c r="HH37" s="116"/>
      <c r="HI37" s="116"/>
      <c r="HJ37" s="116"/>
      <c r="HK37" s="116"/>
      <c r="HL37" s="116"/>
      <c r="HM37" s="116"/>
      <c r="HN37" s="116"/>
      <c r="HO37" s="116"/>
      <c r="HP37" s="116"/>
      <c r="HQ37" s="116"/>
      <c r="HR37" s="116"/>
      <c r="HS37" s="116"/>
      <c r="HT37" s="116"/>
      <c r="HU37" s="116"/>
      <c r="HV37" s="116"/>
      <c r="HW37" s="116"/>
      <c r="HX37" s="116"/>
      <c r="HY37" s="116"/>
      <c r="HZ37" s="116"/>
      <c r="IA37" s="116"/>
      <c r="IB37" s="116"/>
      <c r="IC37" s="116"/>
      <c r="ID37" s="116"/>
      <c r="IE37" s="116"/>
      <c r="IF37" s="116"/>
      <c r="IG37" s="116"/>
      <c r="IH37" s="116"/>
      <c r="II37" s="116"/>
      <c r="IJ37" s="116"/>
      <c r="IK37" s="116"/>
      <c r="IL37" s="116"/>
      <c r="IM37" s="116"/>
      <c r="IN37" s="116"/>
      <c r="IO37" s="116"/>
      <c r="IP37" s="116"/>
      <c r="IQ37" s="116"/>
      <c r="IR37" s="116"/>
      <c r="IS37" s="116"/>
      <c r="IT37" s="116"/>
      <c r="IU37" s="116"/>
      <c r="IV37" s="116"/>
    </row>
    <row r="38" spans="1:256" ht="16.5" x14ac:dyDescent="0.2">
      <c r="A38" s="212" t="s">
        <v>497</v>
      </c>
      <c r="B38" s="116"/>
      <c r="C38" s="116"/>
      <c r="D38" s="116"/>
      <c r="E38" s="116"/>
      <c r="F38" s="116"/>
      <c r="G38" s="116"/>
      <c r="H38" s="162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6"/>
      <c r="DO38" s="116"/>
      <c r="DP38" s="116"/>
      <c r="DQ38" s="116"/>
      <c r="DR38" s="116"/>
      <c r="DS38" s="116"/>
      <c r="DT38" s="116"/>
      <c r="DU38" s="116"/>
      <c r="DV38" s="116"/>
      <c r="DW38" s="116"/>
      <c r="DX38" s="116"/>
      <c r="DY38" s="116"/>
      <c r="DZ38" s="116"/>
      <c r="EA38" s="116"/>
      <c r="EB38" s="116"/>
      <c r="EC38" s="116"/>
      <c r="ED38" s="116"/>
      <c r="EE38" s="116"/>
      <c r="EF38" s="116"/>
      <c r="EG38" s="116"/>
      <c r="EH38" s="116"/>
      <c r="EI38" s="116"/>
      <c r="EJ38" s="116"/>
      <c r="EK38" s="116"/>
      <c r="EL38" s="116"/>
      <c r="EM38" s="116"/>
      <c r="EN38" s="116"/>
      <c r="EO38" s="116"/>
      <c r="EP38" s="116"/>
      <c r="EQ38" s="116"/>
      <c r="ER38" s="116"/>
      <c r="ES38" s="116"/>
      <c r="ET38" s="116"/>
      <c r="EU38" s="116"/>
      <c r="EV38" s="116"/>
      <c r="EW38" s="116"/>
      <c r="EX38" s="116"/>
      <c r="EY38" s="116"/>
      <c r="EZ38" s="116"/>
      <c r="FA38" s="116"/>
      <c r="FB38" s="116"/>
      <c r="FC38" s="116"/>
      <c r="FD38" s="116"/>
      <c r="FE38" s="116"/>
      <c r="FF38" s="116"/>
      <c r="FG38" s="116"/>
      <c r="FH38" s="116"/>
      <c r="FI38" s="116"/>
      <c r="FJ38" s="116"/>
      <c r="FK38" s="116"/>
      <c r="FL38" s="116"/>
      <c r="FM38" s="116"/>
      <c r="FN38" s="116"/>
      <c r="FO38" s="116"/>
      <c r="FP38" s="116"/>
      <c r="FQ38" s="116"/>
      <c r="FR38" s="116"/>
      <c r="FS38" s="116"/>
      <c r="FT38" s="116"/>
      <c r="FU38" s="116"/>
      <c r="FV38" s="116"/>
      <c r="FW38" s="116"/>
      <c r="FX38" s="116"/>
      <c r="FY38" s="116"/>
      <c r="FZ38" s="116"/>
      <c r="GA38" s="116"/>
      <c r="GB38" s="116"/>
      <c r="GC38" s="116"/>
      <c r="GD38" s="116"/>
      <c r="GE38" s="116"/>
      <c r="GF38" s="116"/>
      <c r="GG38" s="116"/>
      <c r="GH38" s="116"/>
      <c r="GI38" s="116"/>
      <c r="GJ38" s="116"/>
      <c r="GK38" s="116"/>
      <c r="GL38" s="116"/>
      <c r="GM38" s="116"/>
      <c r="GN38" s="116"/>
      <c r="GO38" s="116"/>
      <c r="GP38" s="116"/>
      <c r="GQ38" s="116"/>
      <c r="GR38" s="116"/>
      <c r="GS38" s="116"/>
      <c r="GT38" s="116"/>
      <c r="GU38" s="116"/>
      <c r="GV38" s="116"/>
      <c r="GW38" s="116"/>
      <c r="GX38" s="116"/>
      <c r="GY38" s="116"/>
      <c r="GZ38" s="116"/>
      <c r="HA38" s="116"/>
      <c r="HB38" s="116"/>
      <c r="HC38" s="116"/>
      <c r="HD38" s="116"/>
      <c r="HE38" s="116"/>
      <c r="HF38" s="116"/>
      <c r="HG38" s="116"/>
      <c r="HH38" s="116"/>
      <c r="HI38" s="116"/>
      <c r="HJ38" s="116"/>
      <c r="HK38" s="116"/>
      <c r="HL38" s="116"/>
      <c r="HM38" s="116"/>
      <c r="HN38" s="116"/>
      <c r="HO38" s="116"/>
      <c r="HP38" s="116"/>
      <c r="HQ38" s="116"/>
      <c r="HR38" s="116"/>
      <c r="HS38" s="116"/>
      <c r="HT38" s="116"/>
      <c r="HU38" s="116"/>
      <c r="HV38" s="116"/>
      <c r="HW38" s="116"/>
      <c r="HX38" s="116"/>
      <c r="HY38" s="116"/>
      <c r="HZ38" s="116"/>
      <c r="IA38" s="116"/>
      <c r="IB38" s="116"/>
      <c r="IC38" s="116"/>
      <c r="ID38" s="116"/>
      <c r="IE38" s="116"/>
      <c r="IF38" s="116"/>
      <c r="IG38" s="116"/>
      <c r="IH38" s="116"/>
      <c r="II38" s="116"/>
      <c r="IJ38" s="116"/>
      <c r="IK38" s="116"/>
      <c r="IL38" s="116"/>
      <c r="IM38" s="116"/>
      <c r="IN38" s="116"/>
      <c r="IO38" s="116"/>
      <c r="IP38" s="116"/>
      <c r="IQ38" s="116"/>
      <c r="IR38" s="116"/>
      <c r="IS38" s="116"/>
      <c r="IT38" s="116"/>
      <c r="IU38" s="116"/>
      <c r="IV38" s="116"/>
    </row>
    <row r="39" spans="1:256" ht="14.25" x14ac:dyDescent="0.2">
      <c r="A39" s="213" t="s">
        <v>498</v>
      </c>
      <c r="B39" s="214"/>
      <c r="C39" s="214"/>
      <c r="D39" s="214"/>
      <c r="E39" s="214"/>
      <c r="F39" s="214"/>
      <c r="G39" s="214"/>
      <c r="H39" s="215"/>
      <c r="I39" s="214"/>
      <c r="J39" s="2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6"/>
      <c r="DO39" s="116"/>
      <c r="DP39" s="116"/>
      <c r="DQ39" s="116"/>
      <c r="DR39" s="116"/>
      <c r="DS39" s="116"/>
      <c r="DT39" s="116"/>
      <c r="DU39" s="116"/>
      <c r="DV39" s="116"/>
      <c r="DW39" s="116"/>
      <c r="DX39" s="116"/>
      <c r="DY39" s="116"/>
      <c r="DZ39" s="116"/>
      <c r="EA39" s="116"/>
      <c r="EB39" s="116"/>
      <c r="EC39" s="116"/>
      <c r="ED39" s="116"/>
      <c r="EE39" s="116"/>
      <c r="EF39" s="116"/>
      <c r="EG39" s="116"/>
      <c r="EH39" s="116"/>
      <c r="EI39" s="116"/>
      <c r="EJ39" s="116"/>
      <c r="EK39" s="116"/>
      <c r="EL39" s="116"/>
      <c r="EM39" s="116"/>
      <c r="EN39" s="116"/>
      <c r="EO39" s="116"/>
      <c r="EP39" s="116"/>
      <c r="EQ39" s="116"/>
      <c r="ER39" s="116"/>
      <c r="ES39" s="116"/>
      <c r="ET39" s="116"/>
      <c r="EU39" s="116"/>
      <c r="EV39" s="116"/>
      <c r="EW39" s="116"/>
      <c r="EX39" s="116"/>
      <c r="EY39" s="116"/>
      <c r="EZ39" s="116"/>
      <c r="FA39" s="116"/>
      <c r="FB39" s="116"/>
      <c r="FC39" s="116"/>
      <c r="FD39" s="116"/>
      <c r="FE39" s="116"/>
      <c r="FF39" s="116"/>
      <c r="FG39" s="116"/>
      <c r="FH39" s="116"/>
      <c r="FI39" s="116"/>
      <c r="FJ39" s="116"/>
      <c r="FK39" s="116"/>
      <c r="FL39" s="116"/>
      <c r="FM39" s="116"/>
      <c r="FN39" s="116"/>
      <c r="FO39" s="116"/>
      <c r="FP39" s="116"/>
      <c r="FQ39" s="116"/>
      <c r="FR39" s="116"/>
      <c r="FS39" s="116"/>
      <c r="FT39" s="116"/>
      <c r="FU39" s="116"/>
      <c r="FV39" s="116"/>
      <c r="FW39" s="116"/>
      <c r="FX39" s="116"/>
      <c r="FY39" s="116"/>
      <c r="FZ39" s="116"/>
      <c r="GA39" s="116"/>
      <c r="GB39" s="116"/>
      <c r="GC39" s="116"/>
      <c r="GD39" s="116"/>
      <c r="GE39" s="116"/>
      <c r="GF39" s="116"/>
      <c r="GG39" s="116"/>
      <c r="GH39" s="116"/>
      <c r="GI39" s="116"/>
      <c r="GJ39" s="116"/>
      <c r="GK39" s="116"/>
      <c r="GL39" s="116"/>
      <c r="GM39" s="116"/>
      <c r="GN39" s="116"/>
      <c r="GO39" s="116"/>
      <c r="GP39" s="116"/>
      <c r="GQ39" s="116"/>
      <c r="GR39" s="116"/>
      <c r="GS39" s="116"/>
      <c r="GT39" s="116"/>
      <c r="GU39" s="116"/>
      <c r="GV39" s="116"/>
      <c r="GW39" s="116"/>
      <c r="GX39" s="116"/>
      <c r="GY39" s="116"/>
      <c r="GZ39" s="116"/>
      <c r="HA39" s="116"/>
      <c r="HB39" s="116"/>
      <c r="HC39" s="116"/>
      <c r="HD39" s="116"/>
      <c r="HE39" s="116"/>
      <c r="HF39" s="116"/>
      <c r="HG39" s="116"/>
      <c r="HH39" s="116"/>
      <c r="HI39" s="116"/>
      <c r="HJ39" s="116"/>
      <c r="HK39" s="116"/>
      <c r="HL39" s="116"/>
      <c r="HM39" s="116"/>
      <c r="HN39" s="116"/>
      <c r="HO39" s="116"/>
      <c r="HP39" s="116"/>
      <c r="HQ39" s="116"/>
      <c r="HR39" s="116"/>
      <c r="HS39" s="116"/>
      <c r="HT39" s="116"/>
      <c r="HU39" s="116"/>
      <c r="HV39" s="116"/>
      <c r="HW39" s="116"/>
      <c r="HX39" s="116"/>
      <c r="HY39" s="116"/>
      <c r="HZ39" s="116"/>
      <c r="IA39" s="116"/>
      <c r="IB39" s="116"/>
      <c r="IC39" s="116"/>
      <c r="ID39" s="116"/>
      <c r="IE39" s="116"/>
      <c r="IF39" s="116"/>
      <c r="IG39" s="116"/>
      <c r="IH39" s="116"/>
      <c r="II39" s="116"/>
      <c r="IJ39" s="116"/>
      <c r="IK39" s="116"/>
      <c r="IL39" s="116"/>
      <c r="IM39" s="116"/>
      <c r="IN39" s="116"/>
      <c r="IO39" s="116"/>
      <c r="IP39" s="116"/>
      <c r="IQ39" s="116"/>
      <c r="IR39" s="116"/>
      <c r="IS39" s="116"/>
      <c r="IT39" s="116"/>
      <c r="IU39" s="116"/>
      <c r="IV39" s="116"/>
    </row>
    <row r="40" spans="1:256" ht="14.25" x14ac:dyDescent="0.2">
      <c r="A40" s="217" t="s">
        <v>499</v>
      </c>
      <c r="B40" s="218" t="s">
        <v>500</v>
      </c>
      <c r="C40" s="217" t="s">
        <v>501</v>
      </c>
      <c r="D40" s="217" t="s">
        <v>502</v>
      </c>
      <c r="E40" s="217" t="s">
        <v>503</v>
      </c>
      <c r="F40" s="217" t="s">
        <v>504</v>
      </c>
      <c r="G40" s="217" t="s">
        <v>505</v>
      </c>
      <c r="H40" s="277" t="s">
        <v>506</v>
      </c>
      <c r="I40" s="278"/>
      <c r="J40" s="279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6"/>
      <c r="DO40" s="116"/>
      <c r="DP40" s="116"/>
      <c r="DQ40" s="116"/>
      <c r="DR40" s="116"/>
      <c r="DS40" s="116"/>
      <c r="DT40" s="116"/>
      <c r="DU40" s="116"/>
      <c r="DV40" s="116"/>
      <c r="DW40" s="116"/>
      <c r="DX40" s="116"/>
      <c r="DY40" s="116"/>
      <c r="DZ40" s="116"/>
      <c r="EA40" s="116"/>
      <c r="EB40" s="116"/>
      <c r="EC40" s="116"/>
      <c r="ED40" s="116"/>
      <c r="EE40" s="116"/>
      <c r="EF40" s="116"/>
      <c r="EG40" s="116"/>
      <c r="EH40" s="116"/>
      <c r="EI40" s="116"/>
      <c r="EJ40" s="116"/>
      <c r="EK40" s="116"/>
      <c r="EL40" s="116"/>
      <c r="EM40" s="116"/>
      <c r="EN40" s="116"/>
      <c r="EO40" s="116"/>
      <c r="EP40" s="116"/>
      <c r="EQ40" s="116"/>
      <c r="ER40" s="116"/>
      <c r="ES40" s="116"/>
      <c r="ET40" s="116"/>
      <c r="EU40" s="116"/>
      <c r="EV40" s="116"/>
      <c r="EW40" s="116"/>
      <c r="EX40" s="116"/>
      <c r="EY40" s="116"/>
      <c r="EZ40" s="116"/>
      <c r="FA40" s="116"/>
      <c r="FB40" s="116"/>
      <c r="FC40" s="116"/>
      <c r="FD40" s="116"/>
      <c r="FE40" s="116"/>
      <c r="FF40" s="116"/>
      <c r="FG40" s="116"/>
      <c r="FH40" s="116"/>
      <c r="FI40" s="116"/>
      <c r="FJ40" s="116"/>
      <c r="FK40" s="116"/>
      <c r="FL40" s="116"/>
      <c r="FM40" s="116"/>
      <c r="FN40" s="116"/>
      <c r="FO40" s="116"/>
      <c r="FP40" s="116"/>
      <c r="FQ40" s="116"/>
      <c r="FR40" s="116"/>
      <c r="FS40" s="116"/>
      <c r="FT40" s="116"/>
      <c r="FU40" s="116"/>
      <c r="FV40" s="116"/>
      <c r="FW40" s="116"/>
      <c r="FX40" s="116"/>
      <c r="FY40" s="116"/>
      <c r="FZ40" s="116"/>
      <c r="GA40" s="116"/>
      <c r="GB40" s="116"/>
      <c r="GC40" s="116"/>
      <c r="GD40" s="116"/>
      <c r="GE40" s="116"/>
      <c r="GF40" s="116"/>
      <c r="GG40" s="116"/>
      <c r="GH40" s="116"/>
      <c r="GI40" s="116"/>
      <c r="GJ40" s="116"/>
      <c r="GK40" s="116"/>
      <c r="GL40" s="116"/>
      <c r="GM40" s="116"/>
      <c r="GN40" s="116"/>
      <c r="GO40" s="116"/>
      <c r="GP40" s="116"/>
      <c r="GQ40" s="116"/>
      <c r="GR40" s="116"/>
      <c r="GS40" s="116"/>
      <c r="GT40" s="116"/>
      <c r="GU40" s="116"/>
      <c r="GV40" s="116"/>
      <c r="GW40" s="116"/>
      <c r="GX40" s="116"/>
      <c r="GY40" s="116"/>
      <c r="GZ40" s="116"/>
      <c r="HA40" s="116"/>
      <c r="HB40" s="116"/>
      <c r="HC40" s="116"/>
      <c r="HD40" s="116"/>
      <c r="HE40" s="116"/>
      <c r="HF40" s="116"/>
      <c r="HG40" s="116"/>
      <c r="HH40" s="116"/>
      <c r="HI40" s="116"/>
      <c r="HJ40" s="116"/>
      <c r="HK40" s="116"/>
      <c r="HL40" s="116"/>
      <c r="HM40" s="116"/>
      <c r="HN40" s="116"/>
      <c r="HO40" s="116"/>
      <c r="HP40" s="116"/>
      <c r="HQ40" s="116"/>
      <c r="HR40" s="116"/>
      <c r="HS40" s="116"/>
      <c r="HT40" s="116"/>
      <c r="HU40" s="116"/>
      <c r="HV40" s="116"/>
      <c r="HW40" s="116"/>
      <c r="HX40" s="116"/>
      <c r="HY40" s="116"/>
      <c r="HZ40" s="116"/>
      <c r="IA40" s="116"/>
      <c r="IB40" s="116"/>
      <c r="IC40" s="116"/>
      <c r="ID40" s="116"/>
      <c r="IE40" s="116"/>
      <c r="IF40" s="116"/>
      <c r="IG40" s="116"/>
      <c r="IH40" s="116"/>
      <c r="II40" s="116"/>
      <c r="IJ40" s="116"/>
      <c r="IK40" s="116"/>
      <c r="IL40" s="116"/>
      <c r="IM40" s="116"/>
      <c r="IN40" s="116"/>
      <c r="IO40" s="116"/>
      <c r="IP40" s="116"/>
      <c r="IQ40" s="116"/>
      <c r="IR40" s="116"/>
      <c r="IS40" s="116"/>
      <c r="IT40" s="116"/>
      <c r="IU40" s="116"/>
      <c r="IV40" s="116"/>
    </row>
    <row r="41" spans="1:256" ht="14.25" x14ac:dyDescent="0.2">
      <c r="A41" s="219" t="s">
        <v>507</v>
      </c>
      <c r="B41" s="220">
        <v>2.34</v>
      </c>
      <c r="C41" s="220">
        <v>2.19</v>
      </c>
      <c r="D41" s="220">
        <v>2.0099999999999998</v>
      </c>
      <c r="E41" s="220">
        <v>1.86</v>
      </c>
      <c r="F41" s="220">
        <v>1.72</v>
      </c>
      <c r="G41" s="220">
        <v>1.54</v>
      </c>
      <c r="H41" s="252">
        <v>1.4</v>
      </c>
      <c r="I41" s="253"/>
      <c r="J41" s="254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/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6"/>
      <c r="FW41" s="116"/>
      <c r="FX41" s="116"/>
      <c r="FY41" s="116"/>
      <c r="FZ41" s="116"/>
      <c r="GA41" s="116"/>
      <c r="GB41" s="116"/>
      <c r="GC41" s="116"/>
      <c r="GD41" s="116"/>
      <c r="GE41" s="116"/>
      <c r="GF41" s="116"/>
      <c r="GG41" s="116"/>
      <c r="GH41" s="116"/>
      <c r="GI41" s="116"/>
      <c r="GJ41" s="116"/>
      <c r="GK41" s="116"/>
      <c r="GL41" s="116"/>
      <c r="GM41" s="116"/>
      <c r="GN41" s="116"/>
      <c r="GO41" s="116"/>
      <c r="GP41" s="116"/>
      <c r="GQ41" s="116"/>
      <c r="GR41" s="116"/>
      <c r="GS41" s="116"/>
      <c r="GT41" s="116"/>
      <c r="GU41" s="116"/>
      <c r="GV41" s="116"/>
      <c r="GW41" s="116"/>
      <c r="GX41" s="116"/>
      <c r="GY41" s="116"/>
      <c r="GZ41" s="116"/>
      <c r="HA41" s="116"/>
      <c r="HB41" s="116"/>
      <c r="HC41" s="116"/>
      <c r="HD41" s="116"/>
      <c r="HE41" s="116"/>
      <c r="HF41" s="116"/>
      <c r="HG41" s="116"/>
      <c r="HH41" s="116"/>
      <c r="HI41" s="116"/>
      <c r="HJ41" s="116"/>
      <c r="HK41" s="116"/>
      <c r="HL41" s="116"/>
      <c r="HM41" s="116"/>
      <c r="HN41" s="116"/>
      <c r="HO41" s="116"/>
      <c r="HP41" s="116"/>
      <c r="HQ41" s="116"/>
      <c r="HR41" s="116"/>
      <c r="HS41" s="116"/>
      <c r="HT41" s="116"/>
      <c r="HU41" s="116"/>
      <c r="HV41" s="116"/>
      <c r="HW41" s="116"/>
      <c r="HX41" s="116"/>
      <c r="HY41" s="116"/>
      <c r="HZ41" s="116"/>
      <c r="IA41" s="116"/>
      <c r="IB41" s="116"/>
      <c r="IC41" s="116"/>
      <c r="ID41" s="116"/>
      <c r="IE41" s="116"/>
      <c r="IF41" s="116"/>
      <c r="IG41" s="116"/>
      <c r="IH41" s="116"/>
      <c r="II41" s="116"/>
      <c r="IJ41" s="116"/>
      <c r="IK41" s="116"/>
      <c r="IL41" s="116"/>
      <c r="IM41" s="116"/>
      <c r="IN41" s="116"/>
      <c r="IO41" s="116"/>
      <c r="IP41" s="116"/>
      <c r="IQ41" s="116"/>
      <c r="IR41" s="116"/>
      <c r="IS41" s="116"/>
      <c r="IT41" s="116"/>
      <c r="IU41" s="116"/>
      <c r="IV41" s="116"/>
    </row>
    <row r="42" spans="1:256" ht="14.25" x14ac:dyDescent="0.2">
      <c r="A42" s="221" t="s">
        <v>508</v>
      </c>
      <c r="B42" s="222">
        <v>3.79</v>
      </c>
      <c r="C42" s="222">
        <v>3.6</v>
      </c>
      <c r="D42" s="222">
        <v>3.3</v>
      </c>
      <c r="E42" s="222">
        <v>3.05</v>
      </c>
      <c r="F42" s="222">
        <v>2.81</v>
      </c>
      <c r="G42" s="222">
        <v>2.5299999999999998</v>
      </c>
      <c r="H42" s="255">
        <v>2.34</v>
      </c>
      <c r="I42" s="256"/>
      <c r="J42" s="257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6"/>
      <c r="DB42" s="116"/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T42" s="116"/>
      <c r="DU42" s="116"/>
      <c r="DV42" s="116"/>
      <c r="DW42" s="116"/>
      <c r="DX42" s="116"/>
      <c r="DY42" s="116"/>
      <c r="DZ42" s="116"/>
      <c r="EA42" s="116"/>
      <c r="EB42" s="116"/>
      <c r="EC42" s="116"/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  <c r="FD42" s="116"/>
      <c r="FE42" s="116"/>
      <c r="FF42" s="116"/>
      <c r="FG42" s="116"/>
      <c r="FH42" s="116"/>
      <c r="FI42" s="116"/>
      <c r="FJ42" s="116"/>
      <c r="FK42" s="116"/>
      <c r="FL42" s="116"/>
      <c r="FM42" s="116"/>
      <c r="FN42" s="116"/>
      <c r="FO42" s="116"/>
      <c r="FP42" s="116"/>
      <c r="FQ42" s="116"/>
      <c r="FR42" s="116"/>
      <c r="FS42" s="116"/>
      <c r="FT42" s="116"/>
      <c r="FU42" s="116"/>
      <c r="FV42" s="116"/>
      <c r="FW42" s="116"/>
      <c r="FX42" s="116"/>
      <c r="FY42" s="116"/>
      <c r="FZ42" s="116"/>
      <c r="GA42" s="116"/>
      <c r="GB42" s="116"/>
      <c r="GC42" s="116"/>
      <c r="GD42" s="116"/>
      <c r="GE42" s="116"/>
      <c r="GF42" s="116"/>
      <c r="GG42" s="116"/>
      <c r="GH42" s="116"/>
      <c r="GI42" s="116"/>
      <c r="GJ42" s="116"/>
      <c r="GK42" s="116"/>
      <c r="GL42" s="116"/>
      <c r="GM42" s="116"/>
      <c r="GN42" s="116"/>
      <c r="GO42" s="116"/>
      <c r="GP42" s="116"/>
      <c r="GQ42" s="116"/>
      <c r="GR42" s="116"/>
      <c r="GS42" s="116"/>
      <c r="GT42" s="116"/>
      <c r="GU42" s="116"/>
      <c r="GV42" s="116"/>
      <c r="GW42" s="116"/>
      <c r="GX42" s="116"/>
      <c r="GY42" s="116"/>
      <c r="GZ42" s="116"/>
      <c r="HA42" s="116"/>
      <c r="HB42" s="116"/>
      <c r="HC42" s="116"/>
      <c r="HD42" s="116"/>
      <c r="HE42" s="116"/>
      <c r="HF42" s="116"/>
      <c r="HG42" s="116"/>
      <c r="HH42" s="116"/>
      <c r="HI42" s="116"/>
      <c r="HJ42" s="116"/>
      <c r="HK42" s="116"/>
      <c r="HL42" s="116"/>
      <c r="HM42" s="116"/>
      <c r="HN42" s="116"/>
      <c r="HO42" s="116"/>
      <c r="HP42" s="116"/>
      <c r="HQ42" s="116"/>
      <c r="HR42" s="116"/>
      <c r="HS42" s="116"/>
      <c r="HT42" s="116"/>
      <c r="HU42" s="116"/>
      <c r="HV42" s="116"/>
      <c r="HW42" s="116"/>
      <c r="HX42" s="116"/>
      <c r="HY42" s="116"/>
      <c r="HZ42" s="116"/>
      <c r="IA42" s="116"/>
      <c r="IB42" s="116"/>
      <c r="IC42" s="116"/>
      <c r="ID42" s="116"/>
      <c r="IE42" s="116"/>
      <c r="IF42" s="116"/>
      <c r="IG42" s="116"/>
      <c r="IH42" s="116"/>
      <c r="II42" s="116"/>
      <c r="IJ42" s="116"/>
      <c r="IK42" s="116"/>
      <c r="IL42" s="116"/>
      <c r="IM42" s="116"/>
      <c r="IN42" s="116"/>
      <c r="IO42" s="116"/>
      <c r="IP42" s="116"/>
      <c r="IQ42" s="116"/>
      <c r="IR42" s="116"/>
      <c r="IS42" s="116"/>
      <c r="IT42" s="116"/>
      <c r="IU42" s="116"/>
      <c r="IV42" s="116"/>
    </row>
    <row r="43" spans="1:256" ht="14.25" x14ac:dyDescent="0.2">
      <c r="A43" s="223" t="s">
        <v>509</v>
      </c>
      <c r="B43" s="224">
        <v>8.25</v>
      </c>
      <c r="C43" s="224">
        <v>8</v>
      </c>
      <c r="D43" s="224">
        <v>7.57</v>
      </c>
      <c r="E43" s="224">
        <v>7.14</v>
      </c>
      <c r="F43" s="224">
        <v>6.74</v>
      </c>
      <c r="G43" s="224">
        <v>6.24</v>
      </c>
      <c r="H43" s="258">
        <v>5.83</v>
      </c>
      <c r="I43" s="259"/>
      <c r="J43" s="260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  <c r="FH43" s="116"/>
      <c r="FI43" s="116"/>
      <c r="FJ43" s="116"/>
      <c r="FK43" s="116"/>
      <c r="FL43" s="116"/>
      <c r="FM43" s="116"/>
      <c r="FN43" s="116"/>
      <c r="FO43" s="116"/>
      <c r="FP43" s="116"/>
      <c r="FQ43" s="116"/>
      <c r="FR43" s="116"/>
      <c r="FS43" s="116"/>
      <c r="FT43" s="116"/>
      <c r="FU43" s="116"/>
      <c r="FV43" s="116"/>
      <c r="FW43" s="116"/>
      <c r="FX43" s="116"/>
      <c r="FY43" s="116"/>
      <c r="FZ43" s="116"/>
      <c r="GA43" s="116"/>
      <c r="GB43" s="116"/>
      <c r="GC43" s="116"/>
      <c r="GD43" s="116"/>
      <c r="GE43" s="116"/>
      <c r="GF43" s="116"/>
      <c r="GG43" s="116"/>
      <c r="GH43" s="116"/>
      <c r="GI43" s="116"/>
      <c r="GJ43" s="116"/>
      <c r="GK43" s="116"/>
      <c r="GL43" s="116"/>
      <c r="GM43" s="116"/>
      <c r="GN43" s="116"/>
      <c r="GO43" s="116"/>
      <c r="GP43" s="116"/>
      <c r="GQ43" s="116"/>
      <c r="GR43" s="116"/>
      <c r="GS43" s="116"/>
      <c r="GT43" s="116"/>
      <c r="GU43" s="116"/>
      <c r="GV43" s="116"/>
      <c r="GW43" s="116"/>
      <c r="GX43" s="116"/>
      <c r="GY43" s="116"/>
      <c r="GZ43" s="116"/>
      <c r="HA43" s="116"/>
      <c r="HB43" s="116"/>
      <c r="HC43" s="116"/>
      <c r="HD43" s="116"/>
      <c r="HE43" s="116"/>
      <c r="HF43" s="116"/>
      <c r="HG43" s="116"/>
      <c r="HH43" s="116"/>
      <c r="HI43" s="116"/>
      <c r="HJ43" s="116"/>
      <c r="HK43" s="116"/>
      <c r="HL43" s="116"/>
      <c r="HM43" s="116"/>
      <c r="HN43" s="116"/>
      <c r="HO43" s="116"/>
      <c r="HP43" s="116"/>
      <c r="HQ43" s="116"/>
      <c r="HR43" s="116"/>
      <c r="HS43" s="116"/>
      <c r="HT43" s="116"/>
      <c r="HU43" s="116"/>
      <c r="HV43" s="116"/>
      <c r="HW43" s="116"/>
      <c r="HX43" s="116"/>
      <c r="HY43" s="116"/>
      <c r="HZ43" s="116"/>
      <c r="IA43" s="116"/>
      <c r="IB43" s="116"/>
      <c r="IC43" s="116"/>
      <c r="ID43" s="116"/>
      <c r="IE43" s="116"/>
      <c r="IF43" s="116"/>
      <c r="IG43" s="116"/>
      <c r="IH43" s="116"/>
      <c r="II43" s="116"/>
      <c r="IJ43" s="116"/>
      <c r="IK43" s="116"/>
      <c r="IL43" s="116"/>
      <c r="IM43" s="116"/>
      <c r="IN43" s="116"/>
      <c r="IO43" s="116"/>
      <c r="IP43" s="116"/>
      <c r="IQ43" s="116"/>
      <c r="IR43" s="116"/>
      <c r="IS43" s="116"/>
      <c r="IT43" s="116"/>
      <c r="IU43" s="116"/>
      <c r="IV43" s="116"/>
    </row>
    <row r="44" spans="1:256" ht="14.25" x14ac:dyDescent="0.2">
      <c r="A44" s="225" t="s">
        <v>510</v>
      </c>
      <c r="B44" s="226">
        <v>1.7</v>
      </c>
      <c r="C44" s="226">
        <v>1.57</v>
      </c>
      <c r="D44" s="226">
        <v>1.42</v>
      </c>
      <c r="E44" s="226">
        <v>1.32</v>
      </c>
      <c r="F44" s="226">
        <v>1.22</v>
      </c>
      <c r="G44" s="226">
        <v>1.1000000000000001</v>
      </c>
      <c r="H44" s="261">
        <v>1.02</v>
      </c>
      <c r="I44" s="262"/>
      <c r="J44" s="263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116"/>
      <c r="CM44" s="116"/>
      <c r="CN44" s="116"/>
      <c r="CO44" s="116"/>
      <c r="CP44" s="116"/>
      <c r="CQ44" s="116"/>
      <c r="CR44" s="116"/>
      <c r="CS44" s="116"/>
      <c r="CT44" s="116"/>
      <c r="CU44" s="116"/>
      <c r="CV44" s="116"/>
      <c r="CW44" s="116"/>
      <c r="CX44" s="116"/>
      <c r="CY44" s="116"/>
      <c r="CZ44" s="116"/>
      <c r="DA44" s="116"/>
      <c r="DB44" s="116"/>
      <c r="DC44" s="116"/>
      <c r="DD44" s="116"/>
      <c r="DE44" s="116"/>
      <c r="DF44" s="116"/>
      <c r="DG44" s="116"/>
      <c r="DH44" s="116"/>
      <c r="DI44" s="116"/>
      <c r="DJ44" s="116"/>
      <c r="DK44" s="116"/>
      <c r="DL44" s="116"/>
      <c r="DM44" s="116"/>
      <c r="DN44" s="116"/>
      <c r="DO44" s="116"/>
      <c r="DP44" s="116"/>
      <c r="DQ44" s="116"/>
      <c r="DR44" s="116"/>
      <c r="DS44" s="116"/>
      <c r="DT44" s="116"/>
      <c r="DU44" s="116"/>
      <c r="DV44" s="116"/>
      <c r="DW44" s="116"/>
      <c r="DX44" s="116"/>
      <c r="DY44" s="116"/>
      <c r="DZ44" s="116"/>
      <c r="EA44" s="116"/>
      <c r="EB44" s="116"/>
      <c r="EC44" s="116"/>
      <c r="ED44" s="116"/>
      <c r="EE44" s="116"/>
      <c r="EF44" s="116"/>
      <c r="EG44" s="116"/>
      <c r="EH44" s="116"/>
      <c r="EI44" s="116"/>
      <c r="EJ44" s="116"/>
      <c r="EK44" s="116"/>
      <c r="EL44" s="116"/>
      <c r="EM44" s="116"/>
      <c r="EN44" s="116"/>
      <c r="EO44" s="116"/>
      <c r="EP44" s="116"/>
      <c r="EQ44" s="116"/>
      <c r="ER44" s="116"/>
      <c r="ES44" s="116"/>
      <c r="ET44" s="116"/>
      <c r="EU44" s="116"/>
      <c r="EV44" s="116"/>
      <c r="EW44" s="116"/>
      <c r="EX44" s="116"/>
      <c r="EY44" s="116"/>
      <c r="EZ44" s="116"/>
      <c r="FA44" s="116"/>
      <c r="FB44" s="116"/>
      <c r="FC44" s="116"/>
      <c r="FD44" s="116"/>
      <c r="FE44" s="116"/>
      <c r="FF44" s="116"/>
      <c r="FG44" s="116"/>
      <c r="FH44" s="116"/>
      <c r="FI44" s="116"/>
      <c r="FJ44" s="116"/>
      <c r="FK44" s="116"/>
      <c r="FL44" s="116"/>
      <c r="FM44" s="116"/>
      <c r="FN44" s="116"/>
      <c r="FO44" s="116"/>
      <c r="FP44" s="116"/>
      <c r="FQ44" s="116"/>
      <c r="FR44" s="116"/>
      <c r="FS44" s="116"/>
      <c r="FT44" s="116"/>
      <c r="FU44" s="116"/>
      <c r="FV44" s="116"/>
      <c r="FW44" s="116"/>
      <c r="FX44" s="116"/>
      <c r="FY44" s="116"/>
      <c r="FZ44" s="116"/>
      <c r="GA44" s="116"/>
      <c r="GB44" s="116"/>
      <c r="GC44" s="116"/>
      <c r="GD44" s="116"/>
      <c r="GE44" s="116"/>
      <c r="GF44" s="116"/>
      <c r="GG44" s="116"/>
      <c r="GH44" s="116"/>
      <c r="GI44" s="116"/>
      <c r="GJ44" s="116"/>
      <c r="GK44" s="116"/>
      <c r="GL44" s="116"/>
      <c r="GM44" s="116"/>
      <c r="GN44" s="116"/>
      <c r="GO44" s="116"/>
      <c r="GP44" s="116"/>
      <c r="GQ44" s="116"/>
      <c r="GR44" s="116"/>
      <c r="GS44" s="116"/>
      <c r="GT44" s="116"/>
      <c r="GU44" s="116"/>
      <c r="GV44" s="116"/>
      <c r="GW44" s="116"/>
      <c r="GX44" s="116"/>
      <c r="GY44" s="116"/>
      <c r="GZ44" s="116"/>
      <c r="HA44" s="116"/>
      <c r="HB44" s="116"/>
      <c r="HC44" s="116"/>
      <c r="HD44" s="116"/>
      <c r="HE44" s="116"/>
      <c r="HF44" s="116"/>
      <c r="HG44" s="116"/>
      <c r="HH44" s="116"/>
      <c r="HI44" s="116"/>
      <c r="HJ44" s="116"/>
      <c r="HK44" s="116"/>
      <c r="HL44" s="116"/>
      <c r="HM44" s="116"/>
      <c r="HN44" s="116"/>
      <c r="HO44" s="116"/>
      <c r="HP44" s="116"/>
      <c r="HQ44" s="116"/>
      <c r="HR44" s="116"/>
      <c r="HS44" s="116"/>
      <c r="HT44" s="116"/>
      <c r="HU44" s="116"/>
      <c r="HV44" s="116"/>
      <c r="HW44" s="116"/>
      <c r="HX44" s="116"/>
      <c r="HY44" s="116"/>
      <c r="HZ44" s="116"/>
      <c r="IA44" s="116"/>
      <c r="IB44" s="116"/>
      <c r="IC44" s="116"/>
      <c r="ID44" s="116"/>
      <c r="IE44" s="116"/>
      <c r="IF44" s="116"/>
      <c r="IG44" s="116"/>
      <c r="IH44" s="116"/>
      <c r="II44" s="116"/>
      <c r="IJ44" s="116"/>
      <c r="IK44" s="116"/>
      <c r="IL44" s="116"/>
      <c r="IM44" s="116"/>
      <c r="IN44" s="116"/>
      <c r="IO44" s="116"/>
      <c r="IP44" s="116"/>
      <c r="IQ44" s="116"/>
      <c r="IR44" s="116"/>
      <c r="IS44" s="116"/>
      <c r="IT44" s="116"/>
      <c r="IU44" s="116"/>
      <c r="IV44" s="116"/>
    </row>
  </sheetData>
  <mergeCells count="20">
    <mergeCell ref="A17:A18"/>
    <mergeCell ref="B17:E17"/>
    <mergeCell ref="G17:G18"/>
    <mergeCell ref="H17:I18"/>
    <mergeCell ref="J17:J18"/>
    <mergeCell ref="A5:A6"/>
    <mergeCell ref="B5:E5"/>
    <mergeCell ref="G5:G6"/>
    <mergeCell ref="H5:I6"/>
    <mergeCell ref="J5:J6"/>
    <mergeCell ref="H41:J41"/>
    <mergeCell ref="H42:J42"/>
    <mergeCell ref="H43:J43"/>
    <mergeCell ref="H44:J44"/>
    <mergeCell ref="A29:A30"/>
    <mergeCell ref="B29:E29"/>
    <mergeCell ref="G29:G30"/>
    <mergeCell ref="H29:I30"/>
    <mergeCell ref="J29:J30"/>
    <mergeCell ref="H40:J40"/>
  </mergeCells>
  <phoneticPr fontId="1" type="noConversion"/>
  <pageMargins left="0.7" right="0.7" top="0.75" bottom="0.75" header="0.3" footer="0.3"/>
  <pageSetup paperSize="9" scale="57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6396A-F905-4354-BD25-036017C8EBDA}">
  <sheetPr>
    <tabColor rgb="FFFF0000"/>
  </sheetPr>
  <dimension ref="B1:L50"/>
  <sheetViews>
    <sheetView view="pageBreakPreview" zoomScaleNormal="100" zoomScaleSheetLayoutView="100" workbookViewId="0">
      <pane ySplit="3" topLeftCell="A4" activePane="bottomLeft" state="frozen"/>
      <selection activeCell="K9" sqref="K9"/>
      <selection pane="bottomLeft" activeCell="H31" sqref="H31"/>
    </sheetView>
  </sheetViews>
  <sheetFormatPr defaultRowHeight="12.75" x14ac:dyDescent="0.2"/>
  <cols>
    <col min="1" max="1" width="0.625" style="24" customWidth="1"/>
    <col min="2" max="3" width="3.75" style="24" customWidth="1"/>
    <col min="4" max="4" width="26.5" style="24" customWidth="1"/>
    <col min="5" max="5" width="6.25" style="24" customWidth="1"/>
    <col min="6" max="6" width="21.25" style="24" customWidth="1"/>
    <col min="7" max="7" width="7.5" style="24" customWidth="1"/>
    <col min="8" max="8" width="48.875" style="24" customWidth="1"/>
    <col min="9" max="256" width="8.75" style="24"/>
    <col min="257" max="257" width="0.625" style="24" customWidth="1"/>
    <col min="258" max="259" width="3.75" style="24" customWidth="1"/>
    <col min="260" max="260" width="26.5" style="24" customWidth="1"/>
    <col min="261" max="261" width="6.25" style="24" customWidth="1"/>
    <col min="262" max="262" width="21.25" style="24" customWidth="1"/>
    <col min="263" max="263" width="7.5" style="24" customWidth="1"/>
    <col min="264" max="264" width="48.875" style="24" customWidth="1"/>
    <col min="265" max="512" width="8.75" style="24"/>
    <col min="513" max="513" width="0.625" style="24" customWidth="1"/>
    <col min="514" max="515" width="3.75" style="24" customWidth="1"/>
    <col min="516" max="516" width="26.5" style="24" customWidth="1"/>
    <col min="517" max="517" width="6.25" style="24" customWidth="1"/>
    <col min="518" max="518" width="21.25" style="24" customWidth="1"/>
    <col min="519" max="519" width="7.5" style="24" customWidth="1"/>
    <col min="520" max="520" width="48.875" style="24" customWidth="1"/>
    <col min="521" max="768" width="8.75" style="24"/>
    <col min="769" max="769" width="0.625" style="24" customWidth="1"/>
    <col min="770" max="771" width="3.75" style="24" customWidth="1"/>
    <col min="772" max="772" width="26.5" style="24" customWidth="1"/>
    <col min="773" max="773" width="6.25" style="24" customWidth="1"/>
    <col min="774" max="774" width="21.25" style="24" customWidth="1"/>
    <col min="775" max="775" width="7.5" style="24" customWidth="1"/>
    <col min="776" max="776" width="48.875" style="24" customWidth="1"/>
    <col min="777" max="1024" width="8.75" style="24"/>
    <col min="1025" max="1025" width="0.625" style="24" customWidth="1"/>
    <col min="1026" max="1027" width="3.75" style="24" customWidth="1"/>
    <col min="1028" max="1028" width="26.5" style="24" customWidth="1"/>
    <col min="1029" max="1029" width="6.25" style="24" customWidth="1"/>
    <col min="1030" max="1030" width="21.25" style="24" customWidth="1"/>
    <col min="1031" max="1031" width="7.5" style="24" customWidth="1"/>
    <col min="1032" max="1032" width="48.875" style="24" customWidth="1"/>
    <col min="1033" max="1280" width="8.75" style="24"/>
    <col min="1281" max="1281" width="0.625" style="24" customWidth="1"/>
    <col min="1282" max="1283" width="3.75" style="24" customWidth="1"/>
    <col min="1284" max="1284" width="26.5" style="24" customWidth="1"/>
    <col min="1285" max="1285" width="6.25" style="24" customWidth="1"/>
    <col min="1286" max="1286" width="21.25" style="24" customWidth="1"/>
    <col min="1287" max="1287" width="7.5" style="24" customWidth="1"/>
    <col min="1288" max="1288" width="48.875" style="24" customWidth="1"/>
    <col min="1289" max="1536" width="8.75" style="24"/>
    <col min="1537" max="1537" width="0.625" style="24" customWidth="1"/>
    <col min="1538" max="1539" width="3.75" style="24" customWidth="1"/>
    <col min="1540" max="1540" width="26.5" style="24" customWidth="1"/>
    <col min="1541" max="1541" width="6.25" style="24" customWidth="1"/>
    <col min="1542" max="1542" width="21.25" style="24" customWidth="1"/>
    <col min="1543" max="1543" width="7.5" style="24" customWidth="1"/>
    <col min="1544" max="1544" width="48.875" style="24" customWidth="1"/>
    <col min="1545" max="1792" width="8.75" style="24"/>
    <col min="1793" max="1793" width="0.625" style="24" customWidth="1"/>
    <col min="1794" max="1795" width="3.75" style="24" customWidth="1"/>
    <col min="1796" max="1796" width="26.5" style="24" customWidth="1"/>
    <col min="1797" max="1797" width="6.25" style="24" customWidth="1"/>
    <col min="1798" max="1798" width="21.25" style="24" customWidth="1"/>
    <col min="1799" max="1799" width="7.5" style="24" customWidth="1"/>
    <col min="1800" max="1800" width="48.875" style="24" customWidth="1"/>
    <col min="1801" max="2048" width="8.75" style="24"/>
    <col min="2049" max="2049" width="0.625" style="24" customWidth="1"/>
    <col min="2050" max="2051" width="3.75" style="24" customWidth="1"/>
    <col min="2052" max="2052" width="26.5" style="24" customWidth="1"/>
    <col min="2053" max="2053" width="6.25" style="24" customWidth="1"/>
    <col min="2054" max="2054" width="21.25" style="24" customWidth="1"/>
    <col min="2055" max="2055" width="7.5" style="24" customWidth="1"/>
    <col min="2056" max="2056" width="48.875" style="24" customWidth="1"/>
    <col min="2057" max="2304" width="8.75" style="24"/>
    <col min="2305" max="2305" width="0.625" style="24" customWidth="1"/>
    <col min="2306" max="2307" width="3.75" style="24" customWidth="1"/>
    <col min="2308" max="2308" width="26.5" style="24" customWidth="1"/>
    <col min="2309" max="2309" width="6.25" style="24" customWidth="1"/>
    <col min="2310" max="2310" width="21.25" style="24" customWidth="1"/>
    <col min="2311" max="2311" width="7.5" style="24" customWidth="1"/>
    <col min="2312" max="2312" width="48.875" style="24" customWidth="1"/>
    <col min="2313" max="2560" width="8.75" style="24"/>
    <col min="2561" max="2561" width="0.625" style="24" customWidth="1"/>
    <col min="2562" max="2563" width="3.75" style="24" customWidth="1"/>
    <col min="2564" max="2564" width="26.5" style="24" customWidth="1"/>
    <col min="2565" max="2565" width="6.25" style="24" customWidth="1"/>
    <col min="2566" max="2566" width="21.25" style="24" customWidth="1"/>
    <col min="2567" max="2567" width="7.5" style="24" customWidth="1"/>
    <col min="2568" max="2568" width="48.875" style="24" customWidth="1"/>
    <col min="2569" max="2816" width="8.75" style="24"/>
    <col min="2817" max="2817" width="0.625" style="24" customWidth="1"/>
    <col min="2818" max="2819" width="3.75" style="24" customWidth="1"/>
    <col min="2820" max="2820" width="26.5" style="24" customWidth="1"/>
    <col min="2821" max="2821" width="6.25" style="24" customWidth="1"/>
    <col min="2822" max="2822" width="21.25" style="24" customWidth="1"/>
    <col min="2823" max="2823" width="7.5" style="24" customWidth="1"/>
    <col min="2824" max="2824" width="48.875" style="24" customWidth="1"/>
    <col min="2825" max="3072" width="8.75" style="24"/>
    <col min="3073" max="3073" width="0.625" style="24" customWidth="1"/>
    <col min="3074" max="3075" width="3.75" style="24" customWidth="1"/>
    <col min="3076" max="3076" width="26.5" style="24" customWidth="1"/>
    <col min="3077" max="3077" width="6.25" style="24" customWidth="1"/>
    <col min="3078" max="3078" width="21.25" style="24" customWidth="1"/>
    <col min="3079" max="3079" width="7.5" style="24" customWidth="1"/>
    <col min="3080" max="3080" width="48.875" style="24" customWidth="1"/>
    <col min="3081" max="3328" width="8.75" style="24"/>
    <col min="3329" max="3329" width="0.625" style="24" customWidth="1"/>
    <col min="3330" max="3331" width="3.75" style="24" customWidth="1"/>
    <col min="3332" max="3332" width="26.5" style="24" customWidth="1"/>
    <col min="3333" max="3333" width="6.25" style="24" customWidth="1"/>
    <col min="3334" max="3334" width="21.25" style="24" customWidth="1"/>
    <col min="3335" max="3335" width="7.5" style="24" customWidth="1"/>
    <col min="3336" max="3336" width="48.875" style="24" customWidth="1"/>
    <col min="3337" max="3584" width="8.75" style="24"/>
    <col min="3585" max="3585" width="0.625" style="24" customWidth="1"/>
    <col min="3586" max="3587" width="3.75" style="24" customWidth="1"/>
    <col min="3588" max="3588" width="26.5" style="24" customWidth="1"/>
    <col min="3589" max="3589" width="6.25" style="24" customWidth="1"/>
    <col min="3590" max="3590" width="21.25" style="24" customWidth="1"/>
    <col min="3591" max="3591" width="7.5" style="24" customWidth="1"/>
    <col min="3592" max="3592" width="48.875" style="24" customWidth="1"/>
    <col min="3593" max="3840" width="8.75" style="24"/>
    <col min="3841" max="3841" width="0.625" style="24" customWidth="1"/>
    <col min="3842" max="3843" width="3.75" style="24" customWidth="1"/>
    <col min="3844" max="3844" width="26.5" style="24" customWidth="1"/>
    <col min="3845" max="3845" width="6.25" style="24" customWidth="1"/>
    <col min="3846" max="3846" width="21.25" style="24" customWidth="1"/>
    <col min="3847" max="3847" width="7.5" style="24" customWidth="1"/>
    <col min="3848" max="3848" width="48.875" style="24" customWidth="1"/>
    <col min="3849" max="4096" width="8.75" style="24"/>
    <col min="4097" max="4097" width="0.625" style="24" customWidth="1"/>
    <col min="4098" max="4099" width="3.75" style="24" customWidth="1"/>
    <col min="4100" max="4100" width="26.5" style="24" customWidth="1"/>
    <col min="4101" max="4101" width="6.25" style="24" customWidth="1"/>
    <col min="4102" max="4102" width="21.25" style="24" customWidth="1"/>
    <col min="4103" max="4103" width="7.5" style="24" customWidth="1"/>
    <col min="4104" max="4104" width="48.875" style="24" customWidth="1"/>
    <col min="4105" max="4352" width="8.75" style="24"/>
    <col min="4353" max="4353" width="0.625" style="24" customWidth="1"/>
    <col min="4354" max="4355" width="3.75" style="24" customWidth="1"/>
    <col min="4356" max="4356" width="26.5" style="24" customWidth="1"/>
    <col min="4357" max="4357" width="6.25" style="24" customWidth="1"/>
    <col min="4358" max="4358" width="21.25" style="24" customWidth="1"/>
    <col min="4359" max="4359" width="7.5" style="24" customWidth="1"/>
    <col min="4360" max="4360" width="48.875" style="24" customWidth="1"/>
    <col min="4361" max="4608" width="8.75" style="24"/>
    <col min="4609" max="4609" width="0.625" style="24" customWidth="1"/>
    <col min="4610" max="4611" width="3.75" style="24" customWidth="1"/>
    <col min="4612" max="4612" width="26.5" style="24" customWidth="1"/>
    <col min="4613" max="4613" width="6.25" style="24" customWidth="1"/>
    <col min="4614" max="4614" width="21.25" style="24" customWidth="1"/>
    <col min="4615" max="4615" width="7.5" style="24" customWidth="1"/>
    <col min="4616" max="4616" width="48.875" style="24" customWidth="1"/>
    <col min="4617" max="4864" width="8.75" style="24"/>
    <col min="4865" max="4865" width="0.625" style="24" customWidth="1"/>
    <col min="4866" max="4867" width="3.75" style="24" customWidth="1"/>
    <col min="4868" max="4868" width="26.5" style="24" customWidth="1"/>
    <col min="4869" max="4869" width="6.25" style="24" customWidth="1"/>
    <col min="4870" max="4870" width="21.25" style="24" customWidth="1"/>
    <col min="4871" max="4871" width="7.5" style="24" customWidth="1"/>
    <col min="4872" max="4872" width="48.875" style="24" customWidth="1"/>
    <col min="4873" max="5120" width="8.75" style="24"/>
    <col min="5121" max="5121" width="0.625" style="24" customWidth="1"/>
    <col min="5122" max="5123" width="3.75" style="24" customWidth="1"/>
    <col min="5124" max="5124" width="26.5" style="24" customWidth="1"/>
    <col min="5125" max="5125" width="6.25" style="24" customWidth="1"/>
    <col min="5126" max="5126" width="21.25" style="24" customWidth="1"/>
    <col min="5127" max="5127" width="7.5" style="24" customWidth="1"/>
    <col min="5128" max="5128" width="48.875" style="24" customWidth="1"/>
    <col min="5129" max="5376" width="8.75" style="24"/>
    <col min="5377" max="5377" width="0.625" style="24" customWidth="1"/>
    <col min="5378" max="5379" width="3.75" style="24" customWidth="1"/>
    <col min="5380" max="5380" width="26.5" style="24" customWidth="1"/>
    <col min="5381" max="5381" width="6.25" style="24" customWidth="1"/>
    <col min="5382" max="5382" width="21.25" style="24" customWidth="1"/>
    <col min="5383" max="5383" width="7.5" style="24" customWidth="1"/>
    <col min="5384" max="5384" width="48.875" style="24" customWidth="1"/>
    <col min="5385" max="5632" width="8.75" style="24"/>
    <col min="5633" max="5633" width="0.625" style="24" customWidth="1"/>
    <col min="5634" max="5635" width="3.75" style="24" customWidth="1"/>
    <col min="5636" max="5636" width="26.5" style="24" customWidth="1"/>
    <col min="5637" max="5637" width="6.25" style="24" customWidth="1"/>
    <col min="5638" max="5638" width="21.25" style="24" customWidth="1"/>
    <col min="5639" max="5639" width="7.5" style="24" customWidth="1"/>
    <col min="5640" max="5640" width="48.875" style="24" customWidth="1"/>
    <col min="5641" max="5888" width="8.75" style="24"/>
    <col min="5889" max="5889" width="0.625" style="24" customWidth="1"/>
    <col min="5890" max="5891" width="3.75" style="24" customWidth="1"/>
    <col min="5892" max="5892" width="26.5" style="24" customWidth="1"/>
    <col min="5893" max="5893" width="6.25" style="24" customWidth="1"/>
    <col min="5894" max="5894" width="21.25" style="24" customWidth="1"/>
    <col min="5895" max="5895" width="7.5" style="24" customWidth="1"/>
    <col min="5896" max="5896" width="48.875" style="24" customWidth="1"/>
    <col min="5897" max="6144" width="8.75" style="24"/>
    <col min="6145" max="6145" width="0.625" style="24" customWidth="1"/>
    <col min="6146" max="6147" width="3.75" style="24" customWidth="1"/>
    <col min="6148" max="6148" width="26.5" style="24" customWidth="1"/>
    <col min="6149" max="6149" width="6.25" style="24" customWidth="1"/>
    <col min="6150" max="6150" width="21.25" style="24" customWidth="1"/>
    <col min="6151" max="6151" width="7.5" style="24" customWidth="1"/>
    <col min="6152" max="6152" width="48.875" style="24" customWidth="1"/>
    <col min="6153" max="6400" width="8.75" style="24"/>
    <col min="6401" max="6401" width="0.625" style="24" customWidth="1"/>
    <col min="6402" max="6403" width="3.75" style="24" customWidth="1"/>
    <col min="6404" max="6404" width="26.5" style="24" customWidth="1"/>
    <col min="6405" max="6405" width="6.25" style="24" customWidth="1"/>
    <col min="6406" max="6406" width="21.25" style="24" customWidth="1"/>
    <col min="6407" max="6407" width="7.5" style="24" customWidth="1"/>
    <col min="6408" max="6408" width="48.875" style="24" customWidth="1"/>
    <col min="6409" max="6656" width="8.75" style="24"/>
    <col min="6657" max="6657" width="0.625" style="24" customWidth="1"/>
    <col min="6658" max="6659" width="3.75" style="24" customWidth="1"/>
    <col min="6660" max="6660" width="26.5" style="24" customWidth="1"/>
    <col min="6661" max="6661" width="6.25" style="24" customWidth="1"/>
    <col min="6662" max="6662" width="21.25" style="24" customWidth="1"/>
    <col min="6663" max="6663" width="7.5" style="24" customWidth="1"/>
    <col min="6664" max="6664" width="48.875" style="24" customWidth="1"/>
    <col min="6665" max="6912" width="8.75" style="24"/>
    <col min="6913" max="6913" width="0.625" style="24" customWidth="1"/>
    <col min="6914" max="6915" width="3.75" style="24" customWidth="1"/>
    <col min="6916" max="6916" width="26.5" style="24" customWidth="1"/>
    <col min="6917" max="6917" width="6.25" style="24" customWidth="1"/>
    <col min="6918" max="6918" width="21.25" style="24" customWidth="1"/>
    <col min="6919" max="6919" width="7.5" style="24" customWidth="1"/>
    <col min="6920" max="6920" width="48.875" style="24" customWidth="1"/>
    <col min="6921" max="7168" width="8.75" style="24"/>
    <col min="7169" max="7169" width="0.625" style="24" customWidth="1"/>
    <col min="7170" max="7171" width="3.75" style="24" customWidth="1"/>
    <col min="7172" max="7172" width="26.5" style="24" customWidth="1"/>
    <col min="7173" max="7173" width="6.25" style="24" customWidth="1"/>
    <col min="7174" max="7174" width="21.25" style="24" customWidth="1"/>
    <col min="7175" max="7175" width="7.5" style="24" customWidth="1"/>
    <col min="7176" max="7176" width="48.875" style="24" customWidth="1"/>
    <col min="7177" max="7424" width="8.75" style="24"/>
    <col min="7425" max="7425" width="0.625" style="24" customWidth="1"/>
    <col min="7426" max="7427" width="3.75" style="24" customWidth="1"/>
    <col min="7428" max="7428" width="26.5" style="24" customWidth="1"/>
    <col min="7429" max="7429" width="6.25" style="24" customWidth="1"/>
    <col min="7430" max="7430" width="21.25" style="24" customWidth="1"/>
    <col min="7431" max="7431" width="7.5" style="24" customWidth="1"/>
    <col min="7432" max="7432" width="48.875" style="24" customWidth="1"/>
    <col min="7433" max="7680" width="8.75" style="24"/>
    <col min="7681" max="7681" width="0.625" style="24" customWidth="1"/>
    <col min="7682" max="7683" width="3.75" style="24" customWidth="1"/>
    <col min="7684" max="7684" width="26.5" style="24" customWidth="1"/>
    <col min="7685" max="7685" width="6.25" style="24" customWidth="1"/>
    <col min="7686" max="7686" width="21.25" style="24" customWidth="1"/>
    <col min="7687" max="7687" width="7.5" style="24" customWidth="1"/>
    <col min="7688" max="7688" width="48.875" style="24" customWidth="1"/>
    <col min="7689" max="7936" width="8.75" style="24"/>
    <col min="7937" max="7937" width="0.625" style="24" customWidth="1"/>
    <col min="7938" max="7939" width="3.75" style="24" customWidth="1"/>
    <col min="7940" max="7940" width="26.5" style="24" customWidth="1"/>
    <col min="7941" max="7941" width="6.25" style="24" customWidth="1"/>
    <col min="7942" max="7942" width="21.25" style="24" customWidth="1"/>
    <col min="7943" max="7943" width="7.5" style="24" customWidth="1"/>
    <col min="7944" max="7944" width="48.875" style="24" customWidth="1"/>
    <col min="7945" max="8192" width="8.75" style="24"/>
    <col min="8193" max="8193" width="0.625" style="24" customWidth="1"/>
    <col min="8194" max="8195" width="3.75" style="24" customWidth="1"/>
    <col min="8196" max="8196" width="26.5" style="24" customWidth="1"/>
    <col min="8197" max="8197" width="6.25" style="24" customWidth="1"/>
    <col min="8198" max="8198" width="21.25" style="24" customWidth="1"/>
    <col min="8199" max="8199" width="7.5" style="24" customWidth="1"/>
    <col min="8200" max="8200" width="48.875" style="24" customWidth="1"/>
    <col min="8201" max="8448" width="8.75" style="24"/>
    <col min="8449" max="8449" width="0.625" style="24" customWidth="1"/>
    <col min="8450" max="8451" width="3.75" style="24" customWidth="1"/>
    <col min="8452" max="8452" width="26.5" style="24" customWidth="1"/>
    <col min="8453" max="8453" width="6.25" style="24" customWidth="1"/>
    <col min="8454" max="8454" width="21.25" style="24" customWidth="1"/>
    <col min="8455" max="8455" width="7.5" style="24" customWidth="1"/>
    <col min="8456" max="8456" width="48.875" style="24" customWidth="1"/>
    <col min="8457" max="8704" width="8.75" style="24"/>
    <col min="8705" max="8705" width="0.625" style="24" customWidth="1"/>
    <col min="8706" max="8707" width="3.75" style="24" customWidth="1"/>
    <col min="8708" max="8708" width="26.5" style="24" customWidth="1"/>
    <col min="8709" max="8709" width="6.25" style="24" customWidth="1"/>
    <col min="8710" max="8710" width="21.25" style="24" customWidth="1"/>
    <col min="8711" max="8711" width="7.5" style="24" customWidth="1"/>
    <col min="8712" max="8712" width="48.875" style="24" customWidth="1"/>
    <col min="8713" max="8960" width="8.75" style="24"/>
    <col min="8961" max="8961" width="0.625" style="24" customWidth="1"/>
    <col min="8962" max="8963" width="3.75" style="24" customWidth="1"/>
    <col min="8964" max="8964" width="26.5" style="24" customWidth="1"/>
    <col min="8965" max="8965" width="6.25" style="24" customWidth="1"/>
    <col min="8966" max="8966" width="21.25" style="24" customWidth="1"/>
    <col min="8967" max="8967" width="7.5" style="24" customWidth="1"/>
    <col min="8968" max="8968" width="48.875" style="24" customWidth="1"/>
    <col min="8969" max="9216" width="8.75" style="24"/>
    <col min="9217" max="9217" width="0.625" style="24" customWidth="1"/>
    <col min="9218" max="9219" width="3.75" style="24" customWidth="1"/>
    <col min="9220" max="9220" width="26.5" style="24" customWidth="1"/>
    <col min="9221" max="9221" width="6.25" style="24" customWidth="1"/>
    <col min="9222" max="9222" width="21.25" style="24" customWidth="1"/>
    <col min="9223" max="9223" width="7.5" style="24" customWidth="1"/>
    <col min="9224" max="9224" width="48.875" style="24" customWidth="1"/>
    <col min="9225" max="9472" width="8.75" style="24"/>
    <col min="9473" max="9473" width="0.625" style="24" customWidth="1"/>
    <col min="9474" max="9475" width="3.75" style="24" customWidth="1"/>
    <col min="9476" max="9476" width="26.5" style="24" customWidth="1"/>
    <col min="9477" max="9477" width="6.25" style="24" customWidth="1"/>
    <col min="9478" max="9478" width="21.25" style="24" customWidth="1"/>
    <col min="9479" max="9479" width="7.5" style="24" customWidth="1"/>
    <col min="9480" max="9480" width="48.875" style="24" customWidth="1"/>
    <col min="9481" max="9728" width="8.75" style="24"/>
    <col min="9729" max="9729" width="0.625" style="24" customWidth="1"/>
    <col min="9730" max="9731" width="3.75" style="24" customWidth="1"/>
    <col min="9732" max="9732" width="26.5" style="24" customWidth="1"/>
    <col min="9733" max="9733" width="6.25" style="24" customWidth="1"/>
    <col min="9734" max="9734" width="21.25" style="24" customWidth="1"/>
    <col min="9735" max="9735" width="7.5" style="24" customWidth="1"/>
    <col min="9736" max="9736" width="48.875" style="24" customWidth="1"/>
    <col min="9737" max="9984" width="8.75" style="24"/>
    <col min="9985" max="9985" width="0.625" style="24" customWidth="1"/>
    <col min="9986" max="9987" width="3.75" style="24" customWidth="1"/>
    <col min="9988" max="9988" width="26.5" style="24" customWidth="1"/>
    <col min="9989" max="9989" width="6.25" style="24" customWidth="1"/>
    <col min="9990" max="9990" width="21.25" style="24" customWidth="1"/>
    <col min="9991" max="9991" width="7.5" style="24" customWidth="1"/>
    <col min="9992" max="9992" width="48.875" style="24" customWidth="1"/>
    <col min="9993" max="10240" width="8.75" style="24"/>
    <col min="10241" max="10241" width="0.625" style="24" customWidth="1"/>
    <col min="10242" max="10243" width="3.75" style="24" customWidth="1"/>
    <col min="10244" max="10244" width="26.5" style="24" customWidth="1"/>
    <col min="10245" max="10245" width="6.25" style="24" customWidth="1"/>
    <col min="10246" max="10246" width="21.25" style="24" customWidth="1"/>
    <col min="10247" max="10247" width="7.5" style="24" customWidth="1"/>
    <col min="10248" max="10248" width="48.875" style="24" customWidth="1"/>
    <col min="10249" max="10496" width="8.75" style="24"/>
    <col min="10497" max="10497" width="0.625" style="24" customWidth="1"/>
    <col min="10498" max="10499" width="3.75" style="24" customWidth="1"/>
    <col min="10500" max="10500" width="26.5" style="24" customWidth="1"/>
    <col min="10501" max="10501" width="6.25" style="24" customWidth="1"/>
    <col min="10502" max="10502" width="21.25" style="24" customWidth="1"/>
    <col min="10503" max="10503" width="7.5" style="24" customWidth="1"/>
    <col min="10504" max="10504" width="48.875" style="24" customWidth="1"/>
    <col min="10505" max="10752" width="8.75" style="24"/>
    <col min="10753" max="10753" width="0.625" style="24" customWidth="1"/>
    <col min="10754" max="10755" width="3.75" style="24" customWidth="1"/>
    <col min="10756" max="10756" width="26.5" style="24" customWidth="1"/>
    <col min="10757" max="10757" width="6.25" style="24" customWidth="1"/>
    <col min="10758" max="10758" width="21.25" style="24" customWidth="1"/>
    <col min="10759" max="10759" width="7.5" style="24" customWidth="1"/>
    <col min="10760" max="10760" width="48.875" style="24" customWidth="1"/>
    <col min="10761" max="11008" width="8.75" style="24"/>
    <col min="11009" max="11009" width="0.625" style="24" customWidth="1"/>
    <col min="11010" max="11011" width="3.75" style="24" customWidth="1"/>
    <col min="11012" max="11012" width="26.5" style="24" customWidth="1"/>
    <col min="11013" max="11013" width="6.25" style="24" customWidth="1"/>
    <col min="11014" max="11014" width="21.25" style="24" customWidth="1"/>
    <col min="11015" max="11015" width="7.5" style="24" customWidth="1"/>
    <col min="11016" max="11016" width="48.875" style="24" customWidth="1"/>
    <col min="11017" max="11264" width="8.75" style="24"/>
    <col min="11265" max="11265" width="0.625" style="24" customWidth="1"/>
    <col min="11266" max="11267" width="3.75" style="24" customWidth="1"/>
    <col min="11268" max="11268" width="26.5" style="24" customWidth="1"/>
    <col min="11269" max="11269" width="6.25" style="24" customWidth="1"/>
    <col min="11270" max="11270" width="21.25" style="24" customWidth="1"/>
    <col min="11271" max="11271" width="7.5" style="24" customWidth="1"/>
    <col min="11272" max="11272" width="48.875" style="24" customWidth="1"/>
    <col min="11273" max="11520" width="8.75" style="24"/>
    <col min="11521" max="11521" width="0.625" style="24" customWidth="1"/>
    <col min="11522" max="11523" width="3.75" style="24" customWidth="1"/>
    <col min="11524" max="11524" width="26.5" style="24" customWidth="1"/>
    <col min="11525" max="11525" width="6.25" style="24" customWidth="1"/>
    <col min="11526" max="11526" width="21.25" style="24" customWidth="1"/>
    <col min="11527" max="11527" width="7.5" style="24" customWidth="1"/>
    <col min="11528" max="11528" width="48.875" style="24" customWidth="1"/>
    <col min="11529" max="11776" width="8.75" style="24"/>
    <col min="11777" max="11777" width="0.625" style="24" customWidth="1"/>
    <col min="11778" max="11779" width="3.75" style="24" customWidth="1"/>
    <col min="11780" max="11780" width="26.5" style="24" customWidth="1"/>
    <col min="11781" max="11781" width="6.25" style="24" customWidth="1"/>
    <col min="11782" max="11782" width="21.25" style="24" customWidth="1"/>
    <col min="11783" max="11783" width="7.5" style="24" customWidth="1"/>
    <col min="11784" max="11784" width="48.875" style="24" customWidth="1"/>
    <col min="11785" max="12032" width="8.75" style="24"/>
    <col min="12033" max="12033" width="0.625" style="24" customWidth="1"/>
    <col min="12034" max="12035" width="3.75" style="24" customWidth="1"/>
    <col min="12036" max="12036" width="26.5" style="24" customWidth="1"/>
    <col min="12037" max="12037" width="6.25" style="24" customWidth="1"/>
    <col min="12038" max="12038" width="21.25" style="24" customWidth="1"/>
    <col min="12039" max="12039" width="7.5" style="24" customWidth="1"/>
    <col min="12040" max="12040" width="48.875" style="24" customWidth="1"/>
    <col min="12041" max="12288" width="8.75" style="24"/>
    <col min="12289" max="12289" width="0.625" style="24" customWidth="1"/>
    <col min="12290" max="12291" width="3.75" style="24" customWidth="1"/>
    <col min="12292" max="12292" width="26.5" style="24" customWidth="1"/>
    <col min="12293" max="12293" width="6.25" style="24" customWidth="1"/>
    <col min="12294" max="12294" width="21.25" style="24" customWidth="1"/>
    <col min="12295" max="12295" width="7.5" style="24" customWidth="1"/>
    <col min="12296" max="12296" width="48.875" style="24" customWidth="1"/>
    <col min="12297" max="12544" width="8.75" style="24"/>
    <col min="12545" max="12545" width="0.625" style="24" customWidth="1"/>
    <col min="12546" max="12547" width="3.75" style="24" customWidth="1"/>
    <col min="12548" max="12548" width="26.5" style="24" customWidth="1"/>
    <col min="12549" max="12549" width="6.25" style="24" customWidth="1"/>
    <col min="12550" max="12550" width="21.25" style="24" customWidth="1"/>
    <col min="12551" max="12551" width="7.5" style="24" customWidth="1"/>
    <col min="12552" max="12552" width="48.875" style="24" customWidth="1"/>
    <col min="12553" max="12800" width="8.75" style="24"/>
    <col min="12801" max="12801" width="0.625" style="24" customWidth="1"/>
    <col min="12802" max="12803" width="3.75" style="24" customWidth="1"/>
    <col min="12804" max="12804" width="26.5" style="24" customWidth="1"/>
    <col min="12805" max="12805" width="6.25" style="24" customWidth="1"/>
    <col min="12806" max="12806" width="21.25" style="24" customWidth="1"/>
    <col min="12807" max="12807" width="7.5" style="24" customWidth="1"/>
    <col min="12808" max="12808" width="48.875" style="24" customWidth="1"/>
    <col min="12809" max="13056" width="8.75" style="24"/>
    <col min="13057" max="13057" width="0.625" style="24" customWidth="1"/>
    <col min="13058" max="13059" width="3.75" style="24" customWidth="1"/>
    <col min="13060" max="13060" width="26.5" style="24" customWidth="1"/>
    <col min="13061" max="13061" width="6.25" style="24" customWidth="1"/>
    <col min="13062" max="13062" width="21.25" style="24" customWidth="1"/>
    <col min="13063" max="13063" width="7.5" style="24" customWidth="1"/>
    <col min="13064" max="13064" width="48.875" style="24" customWidth="1"/>
    <col min="13065" max="13312" width="8.75" style="24"/>
    <col min="13313" max="13313" width="0.625" style="24" customWidth="1"/>
    <col min="13314" max="13315" width="3.75" style="24" customWidth="1"/>
    <col min="13316" max="13316" width="26.5" style="24" customWidth="1"/>
    <col min="13317" max="13317" width="6.25" style="24" customWidth="1"/>
    <col min="13318" max="13318" width="21.25" style="24" customWidth="1"/>
    <col min="13319" max="13319" width="7.5" style="24" customWidth="1"/>
    <col min="13320" max="13320" width="48.875" style="24" customWidth="1"/>
    <col min="13321" max="13568" width="8.75" style="24"/>
    <col min="13569" max="13569" width="0.625" style="24" customWidth="1"/>
    <col min="13570" max="13571" width="3.75" style="24" customWidth="1"/>
    <col min="13572" max="13572" width="26.5" style="24" customWidth="1"/>
    <col min="13573" max="13573" width="6.25" style="24" customWidth="1"/>
    <col min="13574" max="13574" width="21.25" style="24" customWidth="1"/>
    <col min="13575" max="13575" width="7.5" style="24" customWidth="1"/>
    <col min="13576" max="13576" width="48.875" style="24" customWidth="1"/>
    <col min="13577" max="13824" width="8.75" style="24"/>
    <col min="13825" max="13825" width="0.625" style="24" customWidth="1"/>
    <col min="13826" max="13827" width="3.75" style="24" customWidth="1"/>
    <col min="13828" max="13828" width="26.5" style="24" customWidth="1"/>
    <col min="13829" max="13829" width="6.25" style="24" customWidth="1"/>
    <col min="13830" max="13830" width="21.25" style="24" customWidth="1"/>
    <col min="13831" max="13831" width="7.5" style="24" customWidth="1"/>
    <col min="13832" max="13832" width="48.875" style="24" customWidth="1"/>
    <col min="13833" max="14080" width="8.75" style="24"/>
    <col min="14081" max="14081" width="0.625" style="24" customWidth="1"/>
    <col min="14082" max="14083" width="3.75" style="24" customWidth="1"/>
    <col min="14084" max="14084" width="26.5" style="24" customWidth="1"/>
    <col min="14085" max="14085" width="6.25" style="24" customWidth="1"/>
    <col min="14086" max="14086" width="21.25" style="24" customWidth="1"/>
    <col min="14087" max="14087" width="7.5" style="24" customWidth="1"/>
    <col min="14088" max="14088" width="48.875" style="24" customWidth="1"/>
    <col min="14089" max="14336" width="8.75" style="24"/>
    <col min="14337" max="14337" width="0.625" style="24" customWidth="1"/>
    <col min="14338" max="14339" width="3.75" style="24" customWidth="1"/>
    <col min="14340" max="14340" width="26.5" style="24" customWidth="1"/>
    <col min="14341" max="14341" width="6.25" style="24" customWidth="1"/>
    <col min="14342" max="14342" width="21.25" style="24" customWidth="1"/>
    <col min="14343" max="14343" width="7.5" style="24" customWidth="1"/>
    <col min="14344" max="14344" width="48.875" style="24" customWidth="1"/>
    <col min="14345" max="14592" width="8.75" style="24"/>
    <col min="14593" max="14593" width="0.625" style="24" customWidth="1"/>
    <col min="14594" max="14595" width="3.75" style="24" customWidth="1"/>
    <col min="14596" max="14596" width="26.5" style="24" customWidth="1"/>
    <col min="14597" max="14597" width="6.25" style="24" customWidth="1"/>
    <col min="14598" max="14598" width="21.25" style="24" customWidth="1"/>
    <col min="14599" max="14599" width="7.5" style="24" customWidth="1"/>
    <col min="14600" max="14600" width="48.875" style="24" customWidth="1"/>
    <col min="14601" max="14848" width="8.75" style="24"/>
    <col min="14849" max="14849" width="0.625" style="24" customWidth="1"/>
    <col min="14850" max="14851" width="3.75" style="24" customWidth="1"/>
    <col min="14852" max="14852" width="26.5" style="24" customWidth="1"/>
    <col min="14853" max="14853" width="6.25" style="24" customWidth="1"/>
    <col min="14854" max="14854" width="21.25" style="24" customWidth="1"/>
    <col min="14855" max="14855" width="7.5" style="24" customWidth="1"/>
    <col min="14856" max="14856" width="48.875" style="24" customWidth="1"/>
    <col min="14857" max="15104" width="8.75" style="24"/>
    <col min="15105" max="15105" width="0.625" style="24" customWidth="1"/>
    <col min="15106" max="15107" width="3.75" style="24" customWidth="1"/>
    <col min="15108" max="15108" width="26.5" style="24" customWidth="1"/>
    <col min="15109" max="15109" width="6.25" style="24" customWidth="1"/>
    <col min="15110" max="15110" width="21.25" style="24" customWidth="1"/>
    <col min="15111" max="15111" width="7.5" style="24" customWidth="1"/>
    <col min="15112" max="15112" width="48.875" style="24" customWidth="1"/>
    <col min="15113" max="15360" width="8.75" style="24"/>
    <col min="15361" max="15361" width="0.625" style="24" customWidth="1"/>
    <col min="15362" max="15363" width="3.75" style="24" customWidth="1"/>
    <col min="15364" max="15364" width="26.5" style="24" customWidth="1"/>
    <col min="15365" max="15365" width="6.25" style="24" customWidth="1"/>
    <col min="15366" max="15366" width="21.25" style="24" customWidth="1"/>
    <col min="15367" max="15367" width="7.5" style="24" customWidth="1"/>
    <col min="15368" max="15368" width="48.875" style="24" customWidth="1"/>
    <col min="15369" max="15616" width="8.75" style="24"/>
    <col min="15617" max="15617" width="0.625" style="24" customWidth="1"/>
    <col min="15618" max="15619" width="3.75" style="24" customWidth="1"/>
    <col min="15620" max="15620" width="26.5" style="24" customWidth="1"/>
    <col min="15621" max="15621" width="6.25" style="24" customWidth="1"/>
    <col min="15622" max="15622" width="21.25" style="24" customWidth="1"/>
    <col min="15623" max="15623" width="7.5" style="24" customWidth="1"/>
    <col min="15624" max="15624" width="48.875" style="24" customWidth="1"/>
    <col min="15625" max="15872" width="8.75" style="24"/>
    <col min="15873" max="15873" width="0.625" style="24" customWidth="1"/>
    <col min="15874" max="15875" width="3.75" style="24" customWidth="1"/>
    <col min="15876" max="15876" width="26.5" style="24" customWidth="1"/>
    <col min="15877" max="15877" width="6.25" style="24" customWidth="1"/>
    <col min="15878" max="15878" width="21.25" style="24" customWidth="1"/>
    <col min="15879" max="15879" width="7.5" style="24" customWidth="1"/>
    <col min="15880" max="15880" width="48.875" style="24" customWidth="1"/>
    <col min="15881" max="16128" width="8.75" style="24"/>
    <col min="16129" max="16129" width="0.625" style="24" customWidth="1"/>
    <col min="16130" max="16131" width="3.75" style="24" customWidth="1"/>
    <col min="16132" max="16132" width="26.5" style="24" customWidth="1"/>
    <col min="16133" max="16133" width="6.25" style="24" customWidth="1"/>
    <col min="16134" max="16134" width="21.25" style="24" customWidth="1"/>
    <col min="16135" max="16135" width="7.5" style="24" customWidth="1"/>
    <col min="16136" max="16136" width="48.875" style="24" customWidth="1"/>
    <col min="16137" max="16384" width="8.75" style="24"/>
  </cols>
  <sheetData>
    <row r="1" spans="2:8" ht="24.95" customHeight="1" x14ac:dyDescent="0.2">
      <c r="B1" s="282" t="s">
        <v>299</v>
      </c>
      <c r="C1" s="282"/>
      <c r="D1" s="282"/>
      <c r="E1" s="282"/>
      <c r="F1" s="282"/>
      <c r="G1" s="282"/>
      <c r="H1" s="282"/>
    </row>
    <row r="2" spans="2:8" ht="18" customHeight="1" x14ac:dyDescent="0.2">
      <c r="B2" s="24" t="str">
        <f>내역서!B2</f>
        <v>공사명 : 은진면 방축리 용수로 등  정비공사</v>
      </c>
    </row>
    <row r="3" spans="2:8" ht="22.35" customHeight="1" x14ac:dyDescent="0.2">
      <c r="B3" s="283" t="s">
        <v>300</v>
      </c>
      <c r="C3" s="284"/>
      <c r="D3" s="284"/>
      <c r="E3" s="25" t="s">
        <v>301</v>
      </c>
      <c r="F3" s="26" t="s">
        <v>302</v>
      </c>
      <c r="G3" s="26" t="s">
        <v>303</v>
      </c>
      <c r="H3" s="27" t="s">
        <v>304</v>
      </c>
    </row>
    <row r="4" spans="2:8" ht="15.75" customHeight="1" x14ac:dyDescent="0.2">
      <c r="B4" s="28" t="s">
        <v>41</v>
      </c>
      <c r="C4" s="29" t="s">
        <v>305</v>
      </c>
      <c r="D4" s="30" t="s">
        <v>306</v>
      </c>
      <c r="E4" s="31" t="s">
        <v>242</v>
      </c>
      <c r="F4" s="32">
        <f>내역서!L5</f>
        <v>2900641</v>
      </c>
      <c r="G4" s="33" t="s">
        <v>41</v>
      </c>
      <c r="H4" s="34" t="s">
        <v>41</v>
      </c>
    </row>
    <row r="5" spans="2:8" ht="15.75" customHeight="1" x14ac:dyDescent="0.2">
      <c r="B5" s="28" t="s">
        <v>41</v>
      </c>
      <c r="C5" s="29" t="s">
        <v>307</v>
      </c>
      <c r="D5" s="30" t="s">
        <v>308</v>
      </c>
      <c r="E5" s="31" t="s">
        <v>309</v>
      </c>
      <c r="F5" s="33"/>
      <c r="G5" s="33" t="s">
        <v>41</v>
      </c>
      <c r="H5" s="34" t="s">
        <v>41</v>
      </c>
    </row>
    <row r="6" spans="2:8" ht="15.75" customHeight="1" x14ac:dyDescent="0.2">
      <c r="B6" s="28" t="s">
        <v>41</v>
      </c>
      <c r="C6" s="29" t="s">
        <v>310</v>
      </c>
      <c r="D6" s="35" t="s">
        <v>311</v>
      </c>
      <c r="E6" s="36" t="s">
        <v>312</v>
      </c>
      <c r="F6" s="37"/>
      <c r="G6" s="38" t="s">
        <v>41</v>
      </c>
      <c r="H6" s="39" t="s">
        <v>41</v>
      </c>
    </row>
    <row r="7" spans="2:8" ht="15.75" customHeight="1" x14ac:dyDescent="0.2">
      <c r="B7" s="28" t="s">
        <v>41</v>
      </c>
      <c r="C7" s="40" t="s">
        <v>41</v>
      </c>
      <c r="D7" s="35" t="s">
        <v>313</v>
      </c>
      <c r="E7" s="36" t="s">
        <v>97</v>
      </c>
      <c r="F7" s="37">
        <f>TRUNC((F4+F5+F6),0)</f>
        <v>2900641</v>
      </c>
      <c r="G7" s="38" t="s">
        <v>41</v>
      </c>
      <c r="H7" s="39" t="s">
        <v>314</v>
      </c>
    </row>
    <row r="8" spans="2:8" ht="15.75" customHeight="1" x14ac:dyDescent="0.2">
      <c r="B8" s="28" t="s">
        <v>315</v>
      </c>
      <c r="C8" s="29" t="s">
        <v>316</v>
      </c>
      <c r="D8" s="30" t="s">
        <v>317</v>
      </c>
      <c r="E8" s="31" t="s">
        <v>318</v>
      </c>
      <c r="F8" s="33">
        <f>내역서!J5</f>
        <v>8312445</v>
      </c>
      <c r="G8" s="33" t="s">
        <v>41</v>
      </c>
      <c r="H8" s="34" t="s">
        <v>41</v>
      </c>
    </row>
    <row r="9" spans="2:8" ht="15.75" customHeight="1" x14ac:dyDescent="0.2">
      <c r="B9" s="28" t="s">
        <v>319</v>
      </c>
      <c r="C9" s="29" t="s">
        <v>320</v>
      </c>
      <c r="D9" s="35" t="s">
        <v>321</v>
      </c>
      <c r="E9" s="36" t="s">
        <v>322</v>
      </c>
      <c r="F9" s="37">
        <f>TRUNC(F8*G9, 0)</f>
        <v>1587676</v>
      </c>
      <c r="G9" s="41">
        <v>0.191</v>
      </c>
      <c r="H9" s="39" t="s">
        <v>323</v>
      </c>
    </row>
    <row r="10" spans="2:8" ht="15.75" customHeight="1" x14ac:dyDescent="0.2">
      <c r="B10" s="28" t="s">
        <v>315</v>
      </c>
      <c r="C10" s="40" t="s">
        <v>310</v>
      </c>
      <c r="D10" s="35" t="s">
        <v>313</v>
      </c>
      <c r="E10" s="36" t="s">
        <v>244</v>
      </c>
      <c r="F10" s="37">
        <f>TRUNC((F8+F9),0)</f>
        <v>9900121</v>
      </c>
      <c r="G10" s="38" t="s">
        <v>41</v>
      </c>
      <c r="H10" s="39" t="s">
        <v>324</v>
      </c>
    </row>
    <row r="11" spans="2:8" ht="15.75" customHeight="1" x14ac:dyDescent="0.2">
      <c r="B11" s="28" t="s">
        <v>325</v>
      </c>
      <c r="C11" s="29" t="s">
        <v>41</v>
      </c>
      <c r="D11" s="30" t="s">
        <v>326</v>
      </c>
      <c r="E11" s="31" t="s">
        <v>327</v>
      </c>
      <c r="F11" s="33">
        <f>내역서!N5</f>
        <v>1998723</v>
      </c>
      <c r="G11" s="33" t="s">
        <v>41</v>
      </c>
      <c r="H11" s="34" t="s">
        <v>41</v>
      </c>
    </row>
    <row r="12" spans="2:8" ht="15.75" customHeight="1" x14ac:dyDescent="0.2">
      <c r="B12" s="28" t="s">
        <v>315</v>
      </c>
      <c r="C12" s="29" t="s">
        <v>41</v>
      </c>
      <c r="D12" s="30" t="s">
        <v>328</v>
      </c>
      <c r="E12" s="31" t="s">
        <v>329</v>
      </c>
      <c r="F12" s="32">
        <f>TRUNC(F10*G12,0)</f>
        <v>352444</v>
      </c>
      <c r="G12" s="33" t="s">
        <v>330</v>
      </c>
      <c r="H12" s="34" t="s">
        <v>331</v>
      </c>
    </row>
    <row r="13" spans="2:8" ht="15.75" customHeight="1" x14ac:dyDescent="0.2">
      <c r="B13" s="28" t="s">
        <v>332</v>
      </c>
      <c r="C13" s="29" t="s">
        <v>41</v>
      </c>
      <c r="D13" s="30" t="s">
        <v>333</v>
      </c>
      <c r="E13" s="31" t="s">
        <v>334</v>
      </c>
      <c r="F13" s="32">
        <f>TRUNC(F10*G13,0)</f>
        <v>99991</v>
      </c>
      <c r="G13" s="33" t="s">
        <v>335</v>
      </c>
      <c r="H13" s="34" t="s">
        <v>336</v>
      </c>
    </row>
    <row r="14" spans="2:8" ht="15.75" customHeight="1" x14ac:dyDescent="0.2">
      <c r="B14" s="28" t="s">
        <v>315</v>
      </c>
      <c r="C14" s="29" t="s">
        <v>337</v>
      </c>
      <c r="D14" s="42" t="s">
        <v>338</v>
      </c>
      <c r="E14" s="43" t="s">
        <v>339</v>
      </c>
      <c r="F14" s="44"/>
      <c r="G14" s="33" t="s">
        <v>340</v>
      </c>
      <c r="H14" s="34" t="s">
        <v>341</v>
      </c>
    </row>
    <row r="15" spans="2:8" ht="15.75" customHeight="1" x14ac:dyDescent="0.2">
      <c r="B15" s="28" t="s">
        <v>342</v>
      </c>
      <c r="C15" s="29" t="s">
        <v>41</v>
      </c>
      <c r="D15" s="42" t="s">
        <v>343</v>
      </c>
      <c r="E15" s="43" t="s">
        <v>344</v>
      </c>
      <c r="F15" s="44"/>
      <c r="G15" s="33" t="s">
        <v>345</v>
      </c>
      <c r="H15" s="34" t="s">
        <v>346</v>
      </c>
    </row>
    <row r="16" spans="2:8" ht="15.75" customHeight="1" x14ac:dyDescent="0.2">
      <c r="B16" s="28" t="s">
        <v>41</v>
      </c>
      <c r="C16" s="29" t="s">
        <v>41</v>
      </c>
      <c r="D16" s="42" t="s">
        <v>347</v>
      </c>
      <c r="E16" s="43" t="s">
        <v>348</v>
      </c>
      <c r="F16" s="44"/>
      <c r="G16" s="33" t="s">
        <v>349</v>
      </c>
      <c r="H16" s="34" t="s">
        <v>350</v>
      </c>
    </row>
    <row r="17" spans="2:8" ht="15.75" customHeight="1" x14ac:dyDescent="0.2">
      <c r="B17" s="28" t="s">
        <v>351</v>
      </c>
      <c r="C17" s="29" t="s">
        <v>41</v>
      </c>
      <c r="D17" s="42" t="s">
        <v>352</v>
      </c>
      <c r="E17" s="43" t="s">
        <v>353</v>
      </c>
      <c r="F17" s="44"/>
      <c r="G17" s="33">
        <v>2.3E-2</v>
      </c>
      <c r="H17" s="34" t="s">
        <v>354</v>
      </c>
    </row>
    <row r="18" spans="2:8" ht="15.75" customHeight="1" x14ac:dyDescent="0.2">
      <c r="B18" s="28" t="s">
        <v>41</v>
      </c>
      <c r="C18" s="29" t="s">
        <v>41</v>
      </c>
      <c r="D18" s="42" t="s">
        <v>355</v>
      </c>
      <c r="E18" s="43" t="s">
        <v>356</v>
      </c>
      <c r="F18" s="44"/>
      <c r="G18" s="45" t="s">
        <v>357</v>
      </c>
      <c r="H18" s="34" t="s">
        <v>358</v>
      </c>
    </row>
    <row r="19" spans="2:8" ht="15.75" customHeight="1" x14ac:dyDescent="0.2">
      <c r="B19" s="28" t="s">
        <v>315</v>
      </c>
      <c r="C19" s="29" t="s">
        <v>41</v>
      </c>
      <c r="D19" s="42" t="s">
        <v>359</v>
      </c>
      <c r="E19" s="43" t="s">
        <v>360</v>
      </c>
      <c r="F19" s="44">
        <f>TRUNC((F7+F8)*G19, 0)</f>
        <v>353212</v>
      </c>
      <c r="G19" s="45" t="s">
        <v>361</v>
      </c>
      <c r="H19" s="34" t="s">
        <v>362</v>
      </c>
    </row>
    <row r="20" spans="2:8" ht="15.75" customHeight="1" x14ac:dyDescent="0.2">
      <c r="B20" s="28" t="s">
        <v>41</v>
      </c>
      <c r="C20" s="29" t="s">
        <v>41</v>
      </c>
      <c r="D20" s="30" t="s">
        <v>363</v>
      </c>
      <c r="E20" s="31" t="s">
        <v>364</v>
      </c>
      <c r="F20" s="32"/>
      <c r="G20" s="33" t="s">
        <v>365</v>
      </c>
      <c r="H20" s="34" t="s">
        <v>366</v>
      </c>
    </row>
    <row r="21" spans="2:8" ht="15.75" customHeight="1" x14ac:dyDescent="0.2">
      <c r="B21" s="28" t="s">
        <v>41</v>
      </c>
      <c r="C21" s="29" t="s">
        <v>41</v>
      </c>
      <c r="D21" s="30" t="s">
        <v>367</v>
      </c>
      <c r="E21" s="31" t="s">
        <v>368</v>
      </c>
      <c r="F21" s="32"/>
      <c r="G21" s="33" t="s">
        <v>41</v>
      </c>
      <c r="H21" s="34" t="s">
        <v>41</v>
      </c>
    </row>
    <row r="22" spans="2:8" ht="15.75" customHeight="1" x14ac:dyDescent="0.2">
      <c r="B22" s="28" t="s">
        <v>41</v>
      </c>
      <c r="C22" s="29" t="s">
        <v>310</v>
      </c>
      <c r="D22" s="30" t="s">
        <v>369</v>
      </c>
      <c r="E22" s="31" t="s">
        <v>370</v>
      </c>
      <c r="F22" s="32"/>
      <c r="G22" s="33" t="s">
        <v>41</v>
      </c>
      <c r="H22" s="34" t="s">
        <v>41</v>
      </c>
    </row>
    <row r="23" spans="2:8" ht="15.75" customHeight="1" x14ac:dyDescent="0.2">
      <c r="B23" s="28" t="s">
        <v>41</v>
      </c>
      <c r="C23" s="29" t="s">
        <v>41</v>
      </c>
      <c r="D23" s="35" t="s">
        <v>371</v>
      </c>
      <c r="E23" s="36" t="s">
        <v>372</v>
      </c>
      <c r="F23" s="37">
        <f>TRUNC((F7+F10)*G23, 0)</f>
        <v>704041</v>
      </c>
      <c r="G23" s="41">
        <v>5.5E-2</v>
      </c>
      <c r="H23" s="39" t="s">
        <v>373</v>
      </c>
    </row>
    <row r="24" spans="2:8" ht="15.75" customHeight="1" x14ac:dyDescent="0.2">
      <c r="B24" s="46" t="s">
        <v>41</v>
      </c>
      <c r="C24" s="40" t="s">
        <v>41</v>
      </c>
      <c r="D24" s="35" t="s">
        <v>313</v>
      </c>
      <c r="E24" s="36" t="s">
        <v>261</v>
      </c>
      <c r="F24" s="37">
        <f>SUM(F11:F23)</f>
        <v>3508411</v>
      </c>
      <c r="G24" s="38" t="s">
        <v>41</v>
      </c>
      <c r="H24" s="39" t="s">
        <v>374</v>
      </c>
    </row>
    <row r="25" spans="2:8" ht="15.75" customHeight="1" x14ac:dyDescent="0.2">
      <c r="B25" s="47" t="s">
        <v>41</v>
      </c>
      <c r="C25" s="35" t="s">
        <v>41</v>
      </c>
      <c r="D25" s="35" t="s">
        <v>375</v>
      </c>
      <c r="E25" s="36" t="s">
        <v>293</v>
      </c>
      <c r="F25" s="37">
        <f>TRUNC((F7+F10+F24),0)</f>
        <v>16309173</v>
      </c>
      <c r="G25" s="38" t="s">
        <v>41</v>
      </c>
      <c r="H25" s="39" t="s">
        <v>376</v>
      </c>
    </row>
    <row r="26" spans="2:8" ht="15.75" customHeight="1" x14ac:dyDescent="0.2">
      <c r="B26" s="47" t="s">
        <v>41</v>
      </c>
      <c r="C26" s="35" t="s">
        <v>41</v>
      </c>
      <c r="D26" s="35" t="s">
        <v>377</v>
      </c>
      <c r="E26" s="36" t="s">
        <v>294</v>
      </c>
      <c r="F26" s="37">
        <f>TRUNC(F25*G26,0)</f>
        <v>1304733</v>
      </c>
      <c r="G26" s="41">
        <v>0.08</v>
      </c>
      <c r="H26" s="39" t="s">
        <v>378</v>
      </c>
    </row>
    <row r="27" spans="2:8" ht="15.75" customHeight="1" x14ac:dyDescent="0.2">
      <c r="B27" s="47" t="s">
        <v>41</v>
      </c>
      <c r="C27" s="35" t="s">
        <v>41</v>
      </c>
      <c r="D27" s="35" t="s">
        <v>379</v>
      </c>
      <c r="E27" s="36" t="s">
        <v>47</v>
      </c>
      <c r="F27" s="37">
        <f>TRUNC((F10+F24+F26)*0.15,0)-2713</f>
        <v>2204276</v>
      </c>
      <c r="G27" s="48">
        <v>0.15</v>
      </c>
      <c r="H27" s="39" t="s">
        <v>380</v>
      </c>
    </row>
    <row r="28" spans="2:8" ht="15.75" customHeight="1" x14ac:dyDescent="0.2">
      <c r="B28" s="47" t="s">
        <v>41</v>
      </c>
      <c r="C28" s="35" t="s">
        <v>41</v>
      </c>
      <c r="D28" s="35" t="s">
        <v>381</v>
      </c>
      <c r="E28" s="36" t="s">
        <v>295</v>
      </c>
      <c r="F28" s="37">
        <f>TRUNC((F25+F26+F27),0)</f>
        <v>19818182</v>
      </c>
      <c r="G28" s="38" t="s">
        <v>41</v>
      </c>
      <c r="H28" s="39" t="s">
        <v>382</v>
      </c>
    </row>
    <row r="29" spans="2:8" ht="15.75" customHeight="1" x14ac:dyDescent="0.2">
      <c r="B29" s="47" t="s">
        <v>41</v>
      </c>
      <c r="C29" s="35" t="s">
        <v>41</v>
      </c>
      <c r="D29" s="35" t="s">
        <v>383</v>
      </c>
      <c r="E29" s="36" t="s">
        <v>296</v>
      </c>
      <c r="F29" s="37">
        <f>IF(L50&lt;&gt; "0.9",TRUNC(F28*0.1,0),TRUNC(F28*0.1,0)+1)</f>
        <v>1981818</v>
      </c>
      <c r="G29" s="38" t="s">
        <v>384</v>
      </c>
      <c r="H29" s="39" t="s">
        <v>385</v>
      </c>
    </row>
    <row r="30" spans="2:8" ht="15.75" customHeight="1" x14ac:dyDescent="0.2">
      <c r="B30" s="47" t="s">
        <v>41</v>
      </c>
      <c r="C30" s="35" t="s">
        <v>41</v>
      </c>
      <c r="D30" s="49" t="s">
        <v>386</v>
      </c>
      <c r="E30" s="50" t="s">
        <v>297</v>
      </c>
      <c r="F30" s="51">
        <f>F28+F29</f>
        <v>21800000</v>
      </c>
      <c r="G30" s="38" t="s">
        <v>41</v>
      </c>
      <c r="H30" s="39" t="s">
        <v>387</v>
      </c>
    </row>
    <row r="31" spans="2:8" ht="15.75" customHeight="1" x14ac:dyDescent="0.2">
      <c r="B31" s="52" t="s">
        <v>41</v>
      </c>
      <c r="C31" s="53" t="s">
        <v>41</v>
      </c>
      <c r="D31" s="53" t="s">
        <v>388</v>
      </c>
      <c r="E31" s="54" t="s">
        <v>389</v>
      </c>
      <c r="F31" s="55">
        <f>F30</f>
        <v>21800000</v>
      </c>
      <c r="G31" s="56" t="s">
        <v>41</v>
      </c>
      <c r="H31" s="57" t="s">
        <v>390</v>
      </c>
    </row>
    <row r="32" spans="2:8" x14ac:dyDescent="0.2">
      <c r="B32" s="58"/>
      <c r="C32" s="58"/>
      <c r="D32" s="58"/>
      <c r="E32" s="58"/>
      <c r="F32" s="58"/>
      <c r="G32" s="58"/>
      <c r="H32" s="58"/>
    </row>
    <row r="50" spans="12:12" x14ac:dyDescent="0.2">
      <c r="L50" s="24" t="str">
        <f>RIGHT(F28*0.1,3)</f>
        <v>8.2</v>
      </c>
    </row>
  </sheetData>
  <mergeCells count="2">
    <mergeCell ref="B1:H1"/>
    <mergeCell ref="B3:D3"/>
  </mergeCells>
  <phoneticPr fontId="1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F2340-2766-4725-8EB2-942F161AF8CC}">
  <sheetPr>
    <tabColor rgb="FFFF0000"/>
  </sheetPr>
  <dimension ref="B1:O73"/>
  <sheetViews>
    <sheetView view="pageBreakPreview" zoomScaleNormal="100" zoomScaleSheetLayoutView="100" workbookViewId="0">
      <pane ySplit="4" topLeftCell="A11" activePane="bottomLeft" state="frozen"/>
      <selection activeCell="K9" sqref="K9"/>
      <selection pane="bottomLeft" activeCell="Q26" sqref="Q26"/>
    </sheetView>
  </sheetViews>
  <sheetFormatPr defaultColWidth="8.25" defaultRowHeight="12" x14ac:dyDescent="0.15"/>
  <cols>
    <col min="1" max="1" width="0.625" style="59" customWidth="1"/>
    <col min="2" max="2" width="4.125" style="59" customWidth="1"/>
    <col min="3" max="3" width="15" style="59" customWidth="1"/>
    <col min="4" max="4" width="17.875" style="59" customWidth="1"/>
    <col min="5" max="5" width="6.25" style="59" customWidth="1"/>
    <col min="6" max="6" width="4.375" style="59" customWidth="1"/>
    <col min="7" max="14" width="10.375" style="59" customWidth="1"/>
    <col min="15" max="15" width="6" style="59" customWidth="1"/>
    <col min="16" max="256" width="8.25" style="59"/>
    <col min="257" max="257" width="0.625" style="59" customWidth="1"/>
    <col min="258" max="258" width="4.125" style="59" customWidth="1"/>
    <col min="259" max="259" width="15" style="59" customWidth="1"/>
    <col min="260" max="260" width="17.875" style="59" customWidth="1"/>
    <col min="261" max="261" width="6.25" style="59" customWidth="1"/>
    <col min="262" max="262" width="4.375" style="59" customWidth="1"/>
    <col min="263" max="270" width="10.375" style="59" customWidth="1"/>
    <col min="271" max="271" width="6" style="59" customWidth="1"/>
    <col min="272" max="512" width="8.25" style="59"/>
    <col min="513" max="513" width="0.625" style="59" customWidth="1"/>
    <col min="514" max="514" width="4.125" style="59" customWidth="1"/>
    <col min="515" max="515" width="15" style="59" customWidth="1"/>
    <col min="516" max="516" width="17.875" style="59" customWidth="1"/>
    <col min="517" max="517" width="6.25" style="59" customWidth="1"/>
    <col min="518" max="518" width="4.375" style="59" customWidth="1"/>
    <col min="519" max="526" width="10.375" style="59" customWidth="1"/>
    <col min="527" max="527" width="6" style="59" customWidth="1"/>
    <col min="528" max="768" width="8.25" style="59"/>
    <col min="769" max="769" width="0.625" style="59" customWidth="1"/>
    <col min="770" max="770" width="4.125" style="59" customWidth="1"/>
    <col min="771" max="771" width="15" style="59" customWidth="1"/>
    <col min="772" max="772" width="17.875" style="59" customWidth="1"/>
    <col min="773" max="773" width="6.25" style="59" customWidth="1"/>
    <col min="774" max="774" width="4.375" style="59" customWidth="1"/>
    <col min="775" max="782" width="10.375" style="59" customWidth="1"/>
    <col min="783" max="783" width="6" style="59" customWidth="1"/>
    <col min="784" max="1024" width="8.25" style="59"/>
    <col min="1025" max="1025" width="0.625" style="59" customWidth="1"/>
    <col min="1026" max="1026" width="4.125" style="59" customWidth="1"/>
    <col min="1027" max="1027" width="15" style="59" customWidth="1"/>
    <col min="1028" max="1028" width="17.875" style="59" customWidth="1"/>
    <col min="1029" max="1029" width="6.25" style="59" customWidth="1"/>
    <col min="1030" max="1030" width="4.375" style="59" customWidth="1"/>
    <col min="1031" max="1038" width="10.375" style="59" customWidth="1"/>
    <col min="1039" max="1039" width="6" style="59" customWidth="1"/>
    <col min="1040" max="1280" width="8.25" style="59"/>
    <col min="1281" max="1281" width="0.625" style="59" customWidth="1"/>
    <col min="1282" max="1282" width="4.125" style="59" customWidth="1"/>
    <col min="1283" max="1283" width="15" style="59" customWidth="1"/>
    <col min="1284" max="1284" width="17.875" style="59" customWidth="1"/>
    <col min="1285" max="1285" width="6.25" style="59" customWidth="1"/>
    <col min="1286" max="1286" width="4.375" style="59" customWidth="1"/>
    <col min="1287" max="1294" width="10.375" style="59" customWidth="1"/>
    <col min="1295" max="1295" width="6" style="59" customWidth="1"/>
    <col min="1296" max="1536" width="8.25" style="59"/>
    <col min="1537" max="1537" width="0.625" style="59" customWidth="1"/>
    <col min="1538" max="1538" width="4.125" style="59" customWidth="1"/>
    <col min="1539" max="1539" width="15" style="59" customWidth="1"/>
    <col min="1540" max="1540" width="17.875" style="59" customWidth="1"/>
    <col min="1541" max="1541" width="6.25" style="59" customWidth="1"/>
    <col min="1542" max="1542" width="4.375" style="59" customWidth="1"/>
    <col min="1543" max="1550" width="10.375" style="59" customWidth="1"/>
    <col min="1551" max="1551" width="6" style="59" customWidth="1"/>
    <col min="1552" max="1792" width="8.25" style="59"/>
    <col min="1793" max="1793" width="0.625" style="59" customWidth="1"/>
    <col min="1794" max="1794" width="4.125" style="59" customWidth="1"/>
    <col min="1795" max="1795" width="15" style="59" customWidth="1"/>
    <col min="1796" max="1796" width="17.875" style="59" customWidth="1"/>
    <col min="1797" max="1797" width="6.25" style="59" customWidth="1"/>
    <col min="1798" max="1798" width="4.375" style="59" customWidth="1"/>
    <col min="1799" max="1806" width="10.375" style="59" customWidth="1"/>
    <col min="1807" max="1807" width="6" style="59" customWidth="1"/>
    <col min="1808" max="2048" width="8.25" style="59"/>
    <col min="2049" max="2049" width="0.625" style="59" customWidth="1"/>
    <col min="2050" max="2050" width="4.125" style="59" customWidth="1"/>
    <col min="2051" max="2051" width="15" style="59" customWidth="1"/>
    <col min="2052" max="2052" width="17.875" style="59" customWidth="1"/>
    <col min="2053" max="2053" width="6.25" style="59" customWidth="1"/>
    <col min="2054" max="2054" width="4.375" style="59" customWidth="1"/>
    <col min="2055" max="2062" width="10.375" style="59" customWidth="1"/>
    <col min="2063" max="2063" width="6" style="59" customWidth="1"/>
    <col min="2064" max="2304" width="8.25" style="59"/>
    <col min="2305" max="2305" width="0.625" style="59" customWidth="1"/>
    <col min="2306" max="2306" width="4.125" style="59" customWidth="1"/>
    <col min="2307" max="2307" width="15" style="59" customWidth="1"/>
    <col min="2308" max="2308" width="17.875" style="59" customWidth="1"/>
    <col min="2309" max="2309" width="6.25" style="59" customWidth="1"/>
    <col min="2310" max="2310" width="4.375" style="59" customWidth="1"/>
    <col min="2311" max="2318" width="10.375" style="59" customWidth="1"/>
    <col min="2319" max="2319" width="6" style="59" customWidth="1"/>
    <col min="2320" max="2560" width="8.25" style="59"/>
    <col min="2561" max="2561" width="0.625" style="59" customWidth="1"/>
    <col min="2562" max="2562" width="4.125" style="59" customWidth="1"/>
    <col min="2563" max="2563" width="15" style="59" customWidth="1"/>
    <col min="2564" max="2564" width="17.875" style="59" customWidth="1"/>
    <col min="2565" max="2565" width="6.25" style="59" customWidth="1"/>
    <col min="2566" max="2566" width="4.375" style="59" customWidth="1"/>
    <col min="2567" max="2574" width="10.375" style="59" customWidth="1"/>
    <col min="2575" max="2575" width="6" style="59" customWidth="1"/>
    <col min="2576" max="2816" width="8.25" style="59"/>
    <col min="2817" max="2817" width="0.625" style="59" customWidth="1"/>
    <col min="2818" max="2818" width="4.125" style="59" customWidth="1"/>
    <col min="2819" max="2819" width="15" style="59" customWidth="1"/>
    <col min="2820" max="2820" width="17.875" style="59" customWidth="1"/>
    <col min="2821" max="2821" width="6.25" style="59" customWidth="1"/>
    <col min="2822" max="2822" width="4.375" style="59" customWidth="1"/>
    <col min="2823" max="2830" width="10.375" style="59" customWidth="1"/>
    <col min="2831" max="2831" width="6" style="59" customWidth="1"/>
    <col min="2832" max="3072" width="8.25" style="59"/>
    <col min="3073" max="3073" width="0.625" style="59" customWidth="1"/>
    <col min="3074" max="3074" width="4.125" style="59" customWidth="1"/>
    <col min="3075" max="3075" width="15" style="59" customWidth="1"/>
    <col min="3076" max="3076" width="17.875" style="59" customWidth="1"/>
    <col min="3077" max="3077" width="6.25" style="59" customWidth="1"/>
    <col min="3078" max="3078" width="4.375" style="59" customWidth="1"/>
    <col min="3079" max="3086" width="10.375" style="59" customWidth="1"/>
    <col min="3087" max="3087" width="6" style="59" customWidth="1"/>
    <col min="3088" max="3328" width="8.25" style="59"/>
    <col min="3329" max="3329" width="0.625" style="59" customWidth="1"/>
    <col min="3330" max="3330" width="4.125" style="59" customWidth="1"/>
    <col min="3331" max="3331" width="15" style="59" customWidth="1"/>
    <col min="3332" max="3332" width="17.875" style="59" customWidth="1"/>
    <col min="3333" max="3333" width="6.25" style="59" customWidth="1"/>
    <col min="3334" max="3334" width="4.375" style="59" customWidth="1"/>
    <col min="3335" max="3342" width="10.375" style="59" customWidth="1"/>
    <col min="3343" max="3343" width="6" style="59" customWidth="1"/>
    <col min="3344" max="3584" width="8.25" style="59"/>
    <col min="3585" max="3585" width="0.625" style="59" customWidth="1"/>
    <col min="3586" max="3586" width="4.125" style="59" customWidth="1"/>
    <col min="3587" max="3587" width="15" style="59" customWidth="1"/>
    <col min="3588" max="3588" width="17.875" style="59" customWidth="1"/>
    <col min="3589" max="3589" width="6.25" style="59" customWidth="1"/>
    <col min="3590" max="3590" width="4.375" style="59" customWidth="1"/>
    <col min="3591" max="3598" width="10.375" style="59" customWidth="1"/>
    <col min="3599" max="3599" width="6" style="59" customWidth="1"/>
    <col min="3600" max="3840" width="8.25" style="59"/>
    <col min="3841" max="3841" width="0.625" style="59" customWidth="1"/>
    <col min="3842" max="3842" width="4.125" style="59" customWidth="1"/>
    <col min="3843" max="3843" width="15" style="59" customWidth="1"/>
    <col min="3844" max="3844" width="17.875" style="59" customWidth="1"/>
    <col min="3845" max="3845" width="6.25" style="59" customWidth="1"/>
    <col min="3846" max="3846" width="4.375" style="59" customWidth="1"/>
    <col min="3847" max="3854" width="10.375" style="59" customWidth="1"/>
    <col min="3855" max="3855" width="6" style="59" customWidth="1"/>
    <col min="3856" max="4096" width="8.25" style="59"/>
    <col min="4097" max="4097" width="0.625" style="59" customWidth="1"/>
    <col min="4098" max="4098" width="4.125" style="59" customWidth="1"/>
    <col min="4099" max="4099" width="15" style="59" customWidth="1"/>
    <col min="4100" max="4100" width="17.875" style="59" customWidth="1"/>
    <col min="4101" max="4101" width="6.25" style="59" customWidth="1"/>
    <col min="4102" max="4102" width="4.375" style="59" customWidth="1"/>
    <col min="4103" max="4110" width="10.375" style="59" customWidth="1"/>
    <col min="4111" max="4111" width="6" style="59" customWidth="1"/>
    <col min="4112" max="4352" width="8.25" style="59"/>
    <col min="4353" max="4353" width="0.625" style="59" customWidth="1"/>
    <col min="4354" max="4354" width="4.125" style="59" customWidth="1"/>
    <col min="4355" max="4355" width="15" style="59" customWidth="1"/>
    <col min="4356" max="4356" width="17.875" style="59" customWidth="1"/>
    <col min="4357" max="4357" width="6.25" style="59" customWidth="1"/>
    <col min="4358" max="4358" width="4.375" style="59" customWidth="1"/>
    <col min="4359" max="4366" width="10.375" style="59" customWidth="1"/>
    <col min="4367" max="4367" width="6" style="59" customWidth="1"/>
    <col min="4368" max="4608" width="8.25" style="59"/>
    <col min="4609" max="4609" width="0.625" style="59" customWidth="1"/>
    <col min="4610" max="4610" width="4.125" style="59" customWidth="1"/>
    <col min="4611" max="4611" width="15" style="59" customWidth="1"/>
    <col min="4612" max="4612" width="17.875" style="59" customWidth="1"/>
    <col min="4613" max="4613" width="6.25" style="59" customWidth="1"/>
    <col min="4614" max="4614" width="4.375" style="59" customWidth="1"/>
    <col min="4615" max="4622" width="10.375" style="59" customWidth="1"/>
    <col min="4623" max="4623" width="6" style="59" customWidth="1"/>
    <col min="4624" max="4864" width="8.25" style="59"/>
    <col min="4865" max="4865" width="0.625" style="59" customWidth="1"/>
    <col min="4866" max="4866" width="4.125" style="59" customWidth="1"/>
    <col min="4867" max="4867" width="15" style="59" customWidth="1"/>
    <col min="4868" max="4868" width="17.875" style="59" customWidth="1"/>
    <col min="4869" max="4869" width="6.25" style="59" customWidth="1"/>
    <col min="4870" max="4870" width="4.375" style="59" customWidth="1"/>
    <col min="4871" max="4878" width="10.375" style="59" customWidth="1"/>
    <col min="4879" max="4879" width="6" style="59" customWidth="1"/>
    <col min="4880" max="5120" width="8.25" style="59"/>
    <col min="5121" max="5121" width="0.625" style="59" customWidth="1"/>
    <col min="5122" max="5122" width="4.125" style="59" customWidth="1"/>
    <col min="5123" max="5123" width="15" style="59" customWidth="1"/>
    <col min="5124" max="5124" width="17.875" style="59" customWidth="1"/>
    <col min="5125" max="5125" width="6.25" style="59" customWidth="1"/>
    <col min="5126" max="5126" width="4.375" style="59" customWidth="1"/>
    <col min="5127" max="5134" width="10.375" style="59" customWidth="1"/>
    <col min="5135" max="5135" width="6" style="59" customWidth="1"/>
    <col min="5136" max="5376" width="8.25" style="59"/>
    <col min="5377" max="5377" width="0.625" style="59" customWidth="1"/>
    <col min="5378" max="5378" width="4.125" style="59" customWidth="1"/>
    <col min="5379" max="5379" width="15" style="59" customWidth="1"/>
    <col min="5380" max="5380" width="17.875" style="59" customWidth="1"/>
    <col min="5381" max="5381" width="6.25" style="59" customWidth="1"/>
    <col min="5382" max="5382" width="4.375" style="59" customWidth="1"/>
    <col min="5383" max="5390" width="10.375" style="59" customWidth="1"/>
    <col min="5391" max="5391" width="6" style="59" customWidth="1"/>
    <col min="5392" max="5632" width="8.25" style="59"/>
    <col min="5633" max="5633" width="0.625" style="59" customWidth="1"/>
    <col min="5634" max="5634" width="4.125" style="59" customWidth="1"/>
    <col min="5635" max="5635" width="15" style="59" customWidth="1"/>
    <col min="5636" max="5636" width="17.875" style="59" customWidth="1"/>
    <col min="5637" max="5637" width="6.25" style="59" customWidth="1"/>
    <col min="5638" max="5638" width="4.375" style="59" customWidth="1"/>
    <col min="5639" max="5646" width="10.375" style="59" customWidth="1"/>
    <col min="5647" max="5647" width="6" style="59" customWidth="1"/>
    <col min="5648" max="5888" width="8.25" style="59"/>
    <col min="5889" max="5889" width="0.625" style="59" customWidth="1"/>
    <col min="5890" max="5890" width="4.125" style="59" customWidth="1"/>
    <col min="5891" max="5891" width="15" style="59" customWidth="1"/>
    <col min="5892" max="5892" width="17.875" style="59" customWidth="1"/>
    <col min="5893" max="5893" width="6.25" style="59" customWidth="1"/>
    <col min="5894" max="5894" width="4.375" style="59" customWidth="1"/>
    <col min="5895" max="5902" width="10.375" style="59" customWidth="1"/>
    <col min="5903" max="5903" width="6" style="59" customWidth="1"/>
    <col min="5904" max="6144" width="8.25" style="59"/>
    <col min="6145" max="6145" width="0.625" style="59" customWidth="1"/>
    <col min="6146" max="6146" width="4.125" style="59" customWidth="1"/>
    <col min="6147" max="6147" width="15" style="59" customWidth="1"/>
    <col min="6148" max="6148" width="17.875" style="59" customWidth="1"/>
    <col min="6149" max="6149" width="6.25" style="59" customWidth="1"/>
    <col min="6150" max="6150" width="4.375" style="59" customWidth="1"/>
    <col min="6151" max="6158" width="10.375" style="59" customWidth="1"/>
    <col min="6159" max="6159" width="6" style="59" customWidth="1"/>
    <col min="6160" max="6400" width="8.25" style="59"/>
    <col min="6401" max="6401" width="0.625" style="59" customWidth="1"/>
    <col min="6402" max="6402" width="4.125" style="59" customWidth="1"/>
    <col min="6403" max="6403" width="15" style="59" customWidth="1"/>
    <col min="6404" max="6404" width="17.875" style="59" customWidth="1"/>
    <col min="6405" max="6405" width="6.25" style="59" customWidth="1"/>
    <col min="6406" max="6406" width="4.375" style="59" customWidth="1"/>
    <col min="6407" max="6414" width="10.375" style="59" customWidth="1"/>
    <col min="6415" max="6415" width="6" style="59" customWidth="1"/>
    <col min="6416" max="6656" width="8.25" style="59"/>
    <col min="6657" max="6657" width="0.625" style="59" customWidth="1"/>
    <col min="6658" max="6658" width="4.125" style="59" customWidth="1"/>
    <col min="6659" max="6659" width="15" style="59" customWidth="1"/>
    <col min="6660" max="6660" width="17.875" style="59" customWidth="1"/>
    <col min="6661" max="6661" width="6.25" style="59" customWidth="1"/>
    <col min="6662" max="6662" width="4.375" style="59" customWidth="1"/>
    <col min="6663" max="6670" width="10.375" style="59" customWidth="1"/>
    <col min="6671" max="6671" width="6" style="59" customWidth="1"/>
    <col min="6672" max="6912" width="8.25" style="59"/>
    <col min="6913" max="6913" width="0.625" style="59" customWidth="1"/>
    <col min="6914" max="6914" width="4.125" style="59" customWidth="1"/>
    <col min="6915" max="6915" width="15" style="59" customWidth="1"/>
    <col min="6916" max="6916" width="17.875" style="59" customWidth="1"/>
    <col min="6917" max="6917" width="6.25" style="59" customWidth="1"/>
    <col min="6918" max="6918" width="4.375" style="59" customWidth="1"/>
    <col min="6919" max="6926" width="10.375" style="59" customWidth="1"/>
    <col min="6927" max="6927" width="6" style="59" customWidth="1"/>
    <col min="6928" max="7168" width="8.25" style="59"/>
    <col min="7169" max="7169" width="0.625" style="59" customWidth="1"/>
    <col min="7170" max="7170" width="4.125" style="59" customWidth="1"/>
    <col min="7171" max="7171" width="15" style="59" customWidth="1"/>
    <col min="7172" max="7172" width="17.875" style="59" customWidth="1"/>
    <col min="7173" max="7173" width="6.25" style="59" customWidth="1"/>
    <col min="7174" max="7174" width="4.375" style="59" customWidth="1"/>
    <col min="7175" max="7182" width="10.375" style="59" customWidth="1"/>
    <col min="7183" max="7183" width="6" style="59" customWidth="1"/>
    <col min="7184" max="7424" width="8.25" style="59"/>
    <col min="7425" max="7425" width="0.625" style="59" customWidth="1"/>
    <col min="7426" max="7426" width="4.125" style="59" customWidth="1"/>
    <col min="7427" max="7427" width="15" style="59" customWidth="1"/>
    <col min="7428" max="7428" width="17.875" style="59" customWidth="1"/>
    <col min="7429" max="7429" width="6.25" style="59" customWidth="1"/>
    <col min="7430" max="7430" width="4.375" style="59" customWidth="1"/>
    <col min="7431" max="7438" width="10.375" style="59" customWidth="1"/>
    <col min="7439" max="7439" width="6" style="59" customWidth="1"/>
    <col min="7440" max="7680" width="8.25" style="59"/>
    <col min="7681" max="7681" width="0.625" style="59" customWidth="1"/>
    <col min="7682" max="7682" width="4.125" style="59" customWidth="1"/>
    <col min="7683" max="7683" width="15" style="59" customWidth="1"/>
    <col min="7684" max="7684" width="17.875" style="59" customWidth="1"/>
    <col min="7685" max="7685" width="6.25" style="59" customWidth="1"/>
    <col min="7686" max="7686" width="4.375" style="59" customWidth="1"/>
    <col min="7687" max="7694" width="10.375" style="59" customWidth="1"/>
    <col min="7695" max="7695" width="6" style="59" customWidth="1"/>
    <col min="7696" max="7936" width="8.25" style="59"/>
    <col min="7937" max="7937" width="0.625" style="59" customWidth="1"/>
    <col min="7938" max="7938" width="4.125" style="59" customWidth="1"/>
    <col min="7939" max="7939" width="15" style="59" customWidth="1"/>
    <col min="7940" max="7940" width="17.875" style="59" customWidth="1"/>
    <col min="7941" max="7941" width="6.25" style="59" customWidth="1"/>
    <col min="7942" max="7942" width="4.375" style="59" customWidth="1"/>
    <col min="7943" max="7950" width="10.375" style="59" customWidth="1"/>
    <col min="7951" max="7951" width="6" style="59" customWidth="1"/>
    <col min="7952" max="8192" width="8.25" style="59"/>
    <col min="8193" max="8193" width="0.625" style="59" customWidth="1"/>
    <col min="8194" max="8194" width="4.125" style="59" customWidth="1"/>
    <col min="8195" max="8195" width="15" style="59" customWidth="1"/>
    <col min="8196" max="8196" width="17.875" style="59" customWidth="1"/>
    <col min="8197" max="8197" width="6.25" style="59" customWidth="1"/>
    <col min="8198" max="8198" width="4.375" style="59" customWidth="1"/>
    <col min="8199" max="8206" width="10.375" style="59" customWidth="1"/>
    <col min="8207" max="8207" width="6" style="59" customWidth="1"/>
    <col min="8208" max="8448" width="8.25" style="59"/>
    <col min="8449" max="8449" width="0.625" style="59" customWidth="1"/>
    <col min="8450" max="8450" width="4.125" style="59" customWidth="1"/>
    <col min="8451" max="8451" width="15" style="59" customWidth="1"/>
    <col min="8452" max="8452" width="17.875" style="59" customWidth="1"/>
    <col min="8453" max="8453" width="6.25" style="59" customWidth="1"/>
    <col min="8454" max="8454" width="4.375" style="59" customWidth="1"/>
    <col min="8455" max="8462" width="10.375" style="59" customWidth="1"/>
    <col min="8463" max="8463" width="6" style="59" customWidth="1"/>
    <col min="8464" max="8704" width="8.25" style="59"/>
    <col min="8705" max="8705" width="0.625" style="59" customWidth="1"/>
    <col min="8706" max="8706" width="4.125" style="59" customWidth="1"/>
    <col min="8707" max="8707" width="15" style="59" customWidth="1"/>
    <col min="8708" max="8708" width="17.875" style="59" customWidth="1"/>
    <col min="8709" max="8709" width="6.25" style="59" customWidth="1"/>
    <col min="8710" max="8710" width="4.375" style="59" customWidth="1"/>
    <col min="8711" max="8718" width="10.375" style="59" customWidth="1"/>
    <col min="8719" max="8719" width="6" style="59" customWidth="1"/>
    <col min="8720" max="8960" width="8.25" style="59"/>
    <col min="8961" max="8961" width="0.625" style="59" customWidth="1"/>
    <col min="8962" max="8962" width="4.125" style="59" customWidth="1"/>
    <col min="8963" max="8963" width="15" style="59" customWidth="1"/>
    <col min="8964" max="8964" width="17.875" style="59" customWidth="1"/>
    <col min="8965" max="8965" width="6.25" style="59" customWidth="1"/>
    <col min="8966" max="8966" width="4.375" style="59" customWidth="1"/>
    <col min="8967" max="8974" width="10.375" style="59" customWidth="1"/>
    <col min="8975" max="8975" width="6" style="59" customWidth="1"/>
    <col min="8976" max="9216" width="8.25" style="59"/>
    <col min="9217" max="9217" width="0.625" style="59" customWidth="1"/>
    <col min="9218" max="9218" width="4.125" style="59" customWidth="1"/>
    <col min="9219" max="9219" width="15" style="59" customWidth="1"/>
    <col min="9220" max="9220" width="17.875" style="59" customWidth="1"/>
    <col min="9221" max="9221" width="6.25" style="59" customWidth="1"/>
    <col min="9222" max="9222" width="4.375" style="59" customWidth="1"/>
    <col min="9223" max="9230" width="10.375" style="59" customWidth="1"/>
    <col min="9231" max="9231" width="6" style="59" customWidth="1"/>
    <col min="9232" max="9472" width="8.25" style="59"/>
    <col min="9473" max="9473" width="0.625" style="59" customWidth="1"/>
    <col min="9474" max="9474" width="4.125" style="59" customWidth="1"/>
    <col min="9475" max="9475" width="15" style="59" customWidth="1"/>
    <col min="9476" max="9476" width="17.875" style="59" customWidth="1"/>
    <col min="9477" max="9477" width="6.25" style="59" customWidth="1"/>
    <col min="9478" max="9478" width="4.375" style="59" customWidth="1"/>
    <col min="9479" max="9486" width="10.375" style="59" customWidth="1"/>
    <col min="9487" max="9487" width="6" style="59" customWidth="1"/>
    <col min="9488" max="9728" width="8.25" style="59"/>
    <col min="9729" max="9729" width="0.625" style="59" customWidth="1"/>
    <col min="9730" max="9730" width="4.125" style="59" customWidth="1"/>
    <col min="9731" max="9731" width="15" style="59" customWidth="1"/>
    <col min="9732" max="9732" width="17.875" style="59" customWidth="1"/>
    <col min="9733" max="9733" width="6.25" style="59" customWidth="1"/>
    <col min="9734" max="9734" width="4.375" style="59" customWidth="1"/>
    <col min="9735" max="9742" width="10.375" style="59" customWidth="1"/>
    <col min="9743" max="9743" width="6" style="59" customWidth="1"/>
    <col min="9744" max="9984" width="8.25" style="59"/>
    <col min="9985" max="9985" width="0.625" style="59" customWidth="1"/>
    <col min="9986" max="9986" width="4.125" style="59" customWidth="1"/>
    <col min="9987" max="9987" width="15" style="59" customWidth="1"/>
    <col min="9988" max="9988" width="17.875" style="59" customWidth="1"/>
    <col min="9989" max="9989" width="6.25" style="59" customWidth="1"/>
    <col min="9990" max="9990" width="4.375" style="59" customWidth="1"/>
    <col min="9991" max="9998" width="10.375" style="59" customWidth="1"/>
    <col min="9999" max="9999" width="6" style="59" customWidth="1"/>
    <col min="10000" max="10240" width="8.25" style="59"/>
    <col min="10241" max="10241" width="0.625" style="59" customWidth="1"/>
    <col min="10242" max="10242" width="4.125" style="59" customWidth="1"/>
    <col min="10243" max="10243" width="15" style="59" customWidth="1"/>
    <col min="10244" max="10244" width="17.875" style="59" customWidth="1"/>
    <col min="10245" max="10245" width="6.25" style="59" customWidth="1"/>
    <col min="10246" max="10246" width="4.375" style="59" customWidth="1"/>
    <col min="10247" max="10254" width="10.375" style="59" customWidth="1"/>
    <col min="10255" max="10255" width="6" style="59" customWidth="1"/>
    <col min="10256" max="10496" width="8.25" style="59"/>
    <col min="10497" max="10497" width="0.625" style="59" customWidth="1"/>
    <col min="10498" max="10498" width="4.125" style="59" customWidth="1"/>
    <col min="10499" max="10499" width="15" style="59" customWidth="1"/>
    <col min="10500" max="10500" width="17.875" style="59" customWidth="1"/>
    <col min="10501" max="10501" width="6.25" style="59" customWidth="1"/>
    <col min="10502" max="10502" width="4.375" style="59" customWidth="1"/>
    <col min="10503" max="10510" width="10.375" style="59" customWidth="1"/>
    <col min="10511" max="10511" width="6" style="59" customWidth="1"/>
    <col min="10512" max="10752" width="8.25" style="59"/>
    <col min="10753" max="10753" width="0.625" style="59" customWidth="1"/>
    <col min="10754" max="10754" width="4.125" style="59" customWidth="1"/>
    <col min="10755" max="10755" width="15" style="59" customWidth="1"/>
    <col min="10756" max="10756" width="17.875" style="59" customWidth="1"/>
    <col min="10757" max="10757" width="6.25" style="59" customWidth="1"/>
    <col min="10758" max="10758" width="4.375" style="59" customWidth="1"/>
    <col min="10759" max="10766" width="10.375" style="59" customWidth="1"/>
    <col min="10767" max="10767" width="6" style="59" customWidth="1"/>
    <col min="10768" max="11008" width="8.25" style="59"/>
    <col min="11009" max="11009" width="0.625" style="59" customWidth="1"/>
    <col min="11010" max="11010" width="4.125" style="59" customWidth="1"/>
    <col min="11011" max="11011" width="15" style="59" customWidth="1"/>
    <col min="11012" max="11012" width="17.875" style="59" customWidth="1"/>
    <col min="11013" max="11013" width="6.25" style="59" customWidth="1"/>
    <col min="11014" max="11014" width="4.375" style="59" customWidth="1"/>
    <col min="11015" max="11022" width="10.375" style="59" customWidth="1"/>
    <col min="11023" max="11023" width="6" style="59" customWidth="1"/>
    <col min="11024" max="11264" width="8.25" style="59"/>
    <col min="11265" max="11265" width="0.625" style="59" customWidth="1"/>
    <col min="11266" max="11266" width="4.125" style="59" customWidth="1"/>
    <col min="11267" max="11267" width="15" style="59" customWidth="1"/>
    <col min="11268" max="11268" width="17.875" style="59" customWidth="1"/>
    <col min="11269" max="11269" width="6.25" style="59" customWidth="1"/>
    <col min="11270" max="11270" width="4.375" style="59" customWidth="1"/>
    <col min="11271" max="11278" width="10.375" style="59" customWidth="1"/>
    <col min="11279" max="11279" width="6" style="59" customWidth="1"/>
    <col min="11280" max="11520" width="8.25" style="59"/>
    <col min="11521" max="11521" width="0.625" style="59" customWidth="1"/>
    <col min="11522" max="11522" width="4.125" style="59" customWidth="1"/>
    <col min="11523" max="11523" width="15" style="59" customWidth="1"/>
    <col min="11524" max="11524" width="17.875" style="59" customWidth="1"/>
    <col min="11525" max="11525" width="6.25" style="59" customWidth="1"/>
    <col min="11526" max="11526" width="4.375" style="59" customWidth="1"/>
    <col min="11527" max="11534" width="10.375" style="59" customWidth="1"/>
    <col min="11535" max="11535" width="6" style="59" customWidth="1"/>
    <col min="11536" max="11776" width="8.25" style="59"/>
    <col min="11777" max="11777" width="0.625" style="59" customWidth="1"/>
    <col min="11778" max="11778" width="4.125" style="59" customWidth="1"/>
    <col min="11779" max="11779" width="15" style="59" customWidth="1"/>
    <col min="11780" max="11780" width="17.875" style="59" customWidth="1"/>
    <col min="11781" max="11781" width="6.25" style="59" customWidth="1"/>
    <col min="11782" max="11782" width="4.375" style="59" customWidth="1"/>
    <col min="11783" max="11790" width="10.375" style="59" customWidth="1"/>
    <col min="11791" max="11791" width="6" style="59" customWidth="1"/>
    <col min="11792" max="12032" width="8.25" style="59"/>
    <col min="12033" max="12033" width="0.625" style="59" customWidth="1"/>
    <col min="12034" max="12034" width="4.125" style="59" customWidth="1"/>
    <col min="12035" max="12035" width="15" style="59" customWidth="1"/>
    <col min="12036" max="12036" width="17.875" style="59" customWidth="1"/>
    <col min="12037" max="12037" width="6.25" style="59" customWidth="1"/>
    <col min="12038" max="12038" width="4.375" style="59" customWidth="1"/>
    <col min="12039" max="12046" width="10.375" style="59" customWidth="1"/>
    <col min="12047" max="12047" width="6" style="59" customWidth="1"/>
    <col min="12048" max="12288" width="8.25" style="59"/>
    <col min="12289" max="12289" width="0.625" style="59" customWidth="1"/>
    <col min="12290" max="12290" width="4.125" style="59" customWidth="1"/>
    <col min="12291" max="12291" width="15" style="59" customWidth="1"/>
    <col min="12292" max="12292" width="17.875" style="59" customWidth="1"/>
    <col min="12293" max="12293" width="6.25" style="59" customWidth="1"/>
    <col min="12294" max="12294" width="4.375" style="59" customWidth="1"/>
    <col min="12295" max="12302" width="10.375" style="59" customWidth="1"/>
    <col min="12303" max="12303" width="6" style="59" customWidth="1"/>
    <col min="12304" max="12544" width="8.25" style="59"/>
    <col min="12545" max="12545" width="0.625" style="59" customWidth="1"/>
    <col min="12546" max="12546" width="4.125" style="59" customWidth="1"/>
    <col min="12547" max="12547" width="15" style="59" customWidth="1"/>
    <col min="12548" max="12548" width="17.875" style="59" customWidth="1"/>
    <col min="12549" max="12549" width="6.25" style="59" customWidth="1"/>
    <col min="12550" max="12550" width="4.375" style="59" customWidth="1"/>
    <col min="12551" max="12558" width="10.375" style="59" customWidth="1"/>
    <col min="12559" max="12559" width="6" style="59" customWidth="1"/>
    <col min="12560" max="12800" width="8.25" style="59"/>
    <col min="12801" max="12801" width="0.625" style="59" customWidth="1"/>
    <col min="12802" max="12802" width="4.125" style="59" customWidth="1"/>
    <col min="12803" max="12803" width="15" style="59" customWidth="1"/>
    <col min="12804" max="12804" width="17.875" style="59" customWidth="1"/>
    <col min="12805" max="12805" width="6.25" style="59" customWidth="1"/>
    <col min="12806" max="12806" width="4.375" style="59" customWidth="1"/>
    <col min="12807" max="12814" width="10.375" style="59" customWidth="1"/>
    <col min="12815" max="12815" width="6" style="59" customWidth="1"/>
    <col min="12816" max="13056" width="8.25" style="59"/>
    <col min="13057" max="13057" width="0.625" style="59" customWidth="1"/>
    <col min="13058" max="13058" width="4.125" style="59" customWidth="1"/>
    <col min="13059" max="13059" width="15" style="59" customWidth="1"/>
    <col min="13060" max="13060" width="17.875" style="59" customWidth="1"/>
    <col min="13061" max="13061" width="6.25" style="59" customWidth="1"/>
    <col min="13062" max="13062" width="4.375" style="59" customWidth="1"/>
    <col min="13063" max="13070" width="10.375" style="59" customWidth="1"/>
    <col min="13071" max="13071" width="6" style="59" customWidth="1"/>
    <col min="13072" max="13312" width="8.25" style="59"/>
    <col min="13313" max="13313" width="0.625" style="59" customWidth="1"/>
    <col min="13314" max="13314" width="4.125" style="59" customWidth="1"/>
    <col min="13315" max="13315" width="15" style="59" customWidth="1"/>
    <col min="13316" max="13316" width="17.875" style="59" customWidth="1"/>
    <col min="13317" max="13317" width="6.25" style="59" customWidth="1"/>
    <col min="13318" max="13318" width="4.375" style="59" customWidth="1"/>
    <col min="13319" max="13326" width="10.375" style="59" customWidth="1"/>
    <col min="13327" max="13327" width="6" style="59" customWidth="1"/>
    <col min="13328" max="13568" width="8.25" style="59"/>
    <col min="13569" max="13569" width="0.625" style="59" customWidth="1"/>
    <col min="13570" max="13570" width="4.125" style="59" customWidth="1"/>
    <col min="13571" max="13571" width="15" style="59" customWidth="1"/>
    <col min="13572" max="13572" width="17.875" style="59" customWidth="1"/>
    <col min="13573" max="13573" width="6.25" style="59" customWidth="1"/>
    <col min="13574" max="13574" width="4.375" style="59" customWidth="1"/>
    <col min="13575" max="13582" width="10.375" style="59" customWidth="1"/>
    <col min="13583" max="13583" width="6" style="59" customWidth="1"/>
    <col min="13584" max="13824" width="8.25" style="59"/>
    <col min="13825" max="13825" width="0.625" style="59" customWidth="1"/>
    <col min="13826" max="13826" width="4.125" style="59" customWidth="1"/>
    <col min="13827" max="13827" width="15" style="59" customWidth="1"/>
    <col min="13828" max="13828" width="17.875" style="59" customWidth="1"/>
    <col min="13829" max="13829" width="6.25" style="59" customWidth="1"/>
    <col min="13830" max="13830" width="4.375" style="59" customWidth="1"/>
    <col min="13831" max="13838" width="10.375" style="59" customWidth="1"/>
    <col min="13839" max="13839" width="6" style="59" customWidth="1"/>
    <col min="13840" max="14080" width="8.25" style="59"/>
    <col min="14081" max="14081" width="0.625" style="59" customWidth="1"/>
    <col min="14082" max="14082" width="4.125" style="59" customWidth="1"/>
    <col min="14083" max="14083" width="15" style="59" customWidth="1"/>
    <col min="14084" max="14084" width="17.875" style="59" customWidth="1"/>
    <col min="14085" max="14085" width="6.25" style="59" customWidth="1"/>
    <col min="14086" max="14086" width="4.375" style="59" customWidth="1"/>
    <col min="14087" max="14094" width="10.375" style="59" customWidth="1"/>
    <col min="14095" max="14095" width="6" style="59" customWidth="1"/>
    <col min="14096" max="14336" width="8.25" style="59"/>
    <col min="14337" max="14337" width="0.625" style="59" customWidth="1"/>
    <col min="14338" max="14338" width="4.125" style="59" customWidth="1"/>
    <col min="14339" max="14339" width="15" style="59" customWidth="1"/>
    <col min="14340" max="14340" width="17.875" style="59" customWidth="1"/>
    <col min="14341" max="14341" width="6.25" style="59" customWidth="1"/>
    <col min="14342" max="14342" width="4.375" style="59" customWidth="1"/>
    <col min="14343" max="14350" width="10.375" style="59" customWidth="1"/>
    <col min="14351" max="14351" width="6" style="59" customWidth="1"/>
    <col min="14352" max="14592" width="8.25" style="59"/>
    <col min="14593" max="14593" width="0.625" style="59" customWidth="1"/>
    <col min="14594" max="14594" width="4.125" style="59" customWidth="1"/>
    <col min="14595" max="14595" width="15" style="59" customWidth="1"/>
    <col min="14596" max="14596" width="17.875" style="59" customWidth="1"/>
    <col min="14597" max="14597" width="6.25" style="59" customWidth="1"/>
    <col min="14598" max="14598" width="4.375" style="59" customWidth="1"/>
    <col min="14599" max="14606" width="10.375" style="59" customWidth="1"/>
    <col min="14607" max="14607" width="6" style="59" customWidth="1"/>
    <col min="14608" max="14848" width="8.25" style="59"/>
    <col min="14849" max="14849" width="0.625" style="59" customWidth="1"/>
    <col min="14850" max="14850" width="4.125" style="59" customWidth="1"/>
    <col min="14851" max="14851" width="15" style="59" customWidth="1"/>
    <col min="14852" max="14852" width="17.875" style="59" customWidth="1"/>
    <col min="14853" max="14853" width="6.25" style="59" customWidth="1"/>
    <col min="14854" max="14854" width="4.375" style="59" customWidth="1"/>
    <col min="14855" max="14862" width="10.375" style="59" customWidth="1"/>
    <col min="14863" max="14863" width="6" style="59" customWidth="1"/>
    <col min="14864" max="15104" width="8.25" style="59"/>
    <col min="15105" max="15105" width="0.625" style="59" customWidth="1"/>
    <col min="15106" max="15106" width="4.125" style="59" customWidth="1"/>
    <col min="15107" max="15107" width="15" style="59" customWidth="1"/>
    <col min="15108" max="15108" width="17.875" style="59" customWidth="1"/>
    <col min="15109" max="15109" width="6.25" style="59" customWidth="1"/>
    <col min="15110" max="15110" width="4.375" style="59" customWidth="1"/>
    <col min="15111" max="15118" width="10.375" style="59" customWidth="1"/>
    <col min="15119" max="15119" width="6" style="59" customWidth="1"/>
    <col min="15120" max="15360" width="8.25" style="59"/>
    <col min="15361" max="15361" width="0.625" style="59" customWidth="1"/>
    <col min="15362" max="15362" width="4.125" style="59" customWidth="1"/>
    <col min="15363" max="15363" width="15" style="59" customWidth="1"/>
    <col min="15364" max="15364" width="17.875" style="59" customWidth="1"/>
    <col min="15365" max="15365" width="6.25" style="59" customWidth="1"/>
    <col min="15366" max="15366" width="4.375" style="59" customWidth="1"/>
    <col min="15367" max="15374" width="10.375" style="59" customWidth="1"/>
    <col min="15375" max="15375" width="6" style="59" customWidth="1"/>
    <col min="15376" max="15616" width="8.25" style="59"/>
    <col min="15617" max="15617" width="0.625" style="59" customWidth="1"/>
    <col min="15618" max="15618" width="4.125" style="59" customWidth="1"/>
    <col min="15619" max="15619" width="15" style="59" customWidth="1"/>
    <col min="15620" max="15620" width="17.875" style="59" customWidth="1"/>
    <col min="15621" max="15621" width="6.25" style="59" customWidth="1"/>
    <col min="15622" max="15622" width="4.375" style="59" customWidth="1"/>
    <col min="15623" max="15630" width="10.375" style="59" customWidth="1"/>
    <col min="15631" max="15631" width="6" style="59" customWidth="1"/>
    <col min="15632" max="15872" width="8.25" style="59"/>
    <col min="15873" max="15873" width="0.625" style="59" customWidth="1"/>
    <col min="15874" max="15874" width="4.125" style="59" customWidth="1"/>
    <col min="15875" max="15875" width="15" style="59" customWidth="1"/>
    <col min="15876" max="15876" width="17.875" style="59" customWidth="1"/>
    <col min="15877" max="15877" width="6.25" style="59" customWidth="1"/>
    <col min="15878" max="15878" width="4.375" style="59" customWidth="1"/>
    <col min="15879" max="15886" width="10.375" style="59" customWidth="1"/>
    <col min="15887" max="15887" width="6" style="59" customWidth="1"/>
    <col min="15888" max="16128" width="8.25" style="59"/>
    <col min="16129" max="16129" width="0.625" style="59" customWidth="1"/>
    <col min="16130" max="16130" width="4.125" style="59" customWidth="1"/>
    <col min="16131" max="16131" width="15" style="59" customWidth="1"/>
    <col min="16132" max="16132" width="17.875" style="59" customWidth="1"/>
    <col min="16133" max="16133" width="6.25" style="59" customWidth="1"/>
    <col min="16134" max="16134" width="4.375" style="59" customWidth="1"/>
    <col min="16135" max="16142" width="10.375" style="59" customWidth="1"/>
    <col min="16143" max="16143" width="6" style="59" customWidth="1"/>
    <col min="16144" max="16384" width="8.25" style="59"/>
  </cols>
  <sheetData>
    <row r="1" spans="2:15" ht="23.25" customHeight="1" x14ac:dyDescent="0.15">
      <c r="B1" s="289" t="s">
        <v>391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</row>
    <row r="2" spans="2:15" ht="17.25" customHeight="1" x14ac:dyDescent="0.15">
      <c r="B2" s="290" t="s">
        <v>511</v>
      </c>
      <c r="C2" s="290"/>
      <c r="D2" s="290"/>
      <c r="E2" s="290"/>
      <c r="F2" s="290"/>
    </row>
    <row r="3" spans="2:15" ht="21.75" customHeight="1" x14ac:dyDescent="0.15">
      <c r="B3" s="291" t="s">
        <v>392</v>
      </c>
      <c r="C3" s="293" t="s">
        <v>393</v>
      </c>
      <c r="D3" s="293" t="s">
        <v>394</v>
      </c>
      <c r="E3" s="293" t="s">
        <v>395</v>
      </c>
      <c r="F3" s="293" t="s">
        <v>3</v>
      </c>
      <c r="G3" s="285" t="s">
        <v>75</v>
      </c>
      <c r="H3" s="286"/>
      <c r="I3" s="285" t="s">
        <v>396</v>
      </c>
      <c r="J3" s="286"/>
      <c r="K3" s="285" t="s">
        <v>397</v>
      </c>
      <c r="L3" s="286"/>
      <c r="M3" s="285" t="s">
        <v>74</v>
      </c>
      <c r="N3" s="286"/>
      <c r="O3" s="287" t="s">
        <v>398</v>
      </c>
    </row>
    <row r="4" spans="2:15" ht="21.75" customHeight="1" x14ac:dyDescent="0.15">
      <c r="B4" s="292"/>
      <c r="C4" s="294"/>
      <c r="D4" s="294"/>
      <c r="E4" s="294"/>
      <c r="F4" s="294"/>
      <c r="G4" s="61" t="s">
        <v>6</v>
      </c>
      <c r="H4" s="60" t="s">
        <v>399</v>
      </c>
      <c r="I4" s="61" t="s">
        <v>6</v>
      </c>
      <c r="J4" s="60" t="s">
        <v>399</v>
      </c>
      <c r="K4" s="61" t="s">
        <v>6</v>
      </c>
      <c r="L4" s="60" t="s">
        <v>399</v>
      </c>
      <c r="M4" s="61" t="s">
        <v>6</v>
      </c>
      <c r="N4" s="60" t="s">
        <v>399</v>
      </c>
      <c r="O4" s="288"/>
    </row>
    <row r="5" spans="2:15" ht="22.5" customHeight="1" x14ac:dyDescent="0.15">
      <c r="B5" s="62"/>
      <c r="C5" s="63" t="s">
        <v>400</v>
      </c>
      <c r="D5" s="63"/>
      <c r="E5" s="64"/>
      <c r="F5" s="65"/>
      <c r="G5" s="66"/>
      <c r="H5" s="67">
        <f>H70</f>
        <v>13211809</v>
      </c>
      <c r="I5" s="67"/>
      <c r="J5" s="67">
        <f>J70</f>
        <v>8312445</v>
      </c>
      <c r="K5" s="67"/>
      <c r="L5" s="67">
        <f>L70</f>
        <v>2900641</v>
      </c>
      <c r="M5" s="67"/>
      <c r="N5" s="67">
        <f>N70</f>
        <v>1998723</v>
      </c>
      <c r="O5" s="68"/>
    </row>
    <row r="6" spans="2:15" ht="22.5" customHeight="1" x14ac:dyDescent="0.15">
      <c r="B6" s="62"/>
      <c r="C6" s="63"/>
      <c r="D6" s="63"/>
      <c r="E6" s="64"/>
      <c r="F6" s="65"/>
      <c r="G6" s="66"/>
      <c r="H6" s="67"/>
      <c r="I6" s="67"/>
      <c r="J6" s="67"/>
      <c r="K6" s="67"/>
      <c r="L6" s="67"/>
      <c r="M6" s="67"/>
      <c r="N6" s="67"/>
      <c r="O6" s="68"/>
    </row>
    <row r="7" spans="2:15" ht="22.5" customHeight="1" x14ac:dyDescent="0.15">
      <c r="B7" s="62" t="s">
        <v>401</v>
      </c>
      <c r="C7" s="63" t="s">
        <v>402</v>
      </c>
      <c r="D7" s="63"/>
      <c r="E7" s="64"/>
      <c r="F7" s="65"/>
      <c r="G7" s="66"/>
      <c r="H7" s="67">
        <f>J7+L7+N7</f>
        <v>10567342</v>
      </c>
      <c r="I7" s="67"/>
      <c r="J7" s="67">
        <f>J8+J14+J22+J31</f>
        <v>6998562</v>
      </c>
      <c r="K7" s="67"/>
      <c r="L7" s="67">
        <f>L8+L14+L22+L31</f>
        <v>2413496</v>
      </c>
      <c r="M7" s="67"/>
      <c r="N7" s="67">
        <f>N8+N14+N22+N31</f>
        <v>1155284</v>
      </c>
      <c r="O7" s="68"/>
    </row>
    <row r="8" spans="2:15" ht="22.5" customHeight="1" x14ac:dyDescent="0.15">
      <c r="B8" s="69">
        <v>1</v>
      </c>
      <c r="C8" s="63" t="s">
        <v>403</v>
      </c>
      <c r="D8" s="63"/>
      <c r="E8" s="67"/>
      <c r="F8" s="65"/>
      <c r="G8" s="70"/>
      <c r="H8" s="67">
        <f>J8+L8+N8</f>
        <v>3102735</v>
      </c>
      <c r="I8" s="71"/>
      <c r="J8" s="67">
        <f>SUM(J9:J13)</f>
        <v>2284285</v>
      </c>
      <c r="K8" s="67"/>
      <c r="L8" s="67">
        <f>SUM(L9:L13)</f>
        <v>494835</v>
      </c>
      <c r="M8" s="67"/>
      <c r="N8" s="67">
        <f>SUM(N9:N13)</f>
        <v>323615</v>
      </c>
      <c r="O8" s="68"/>
    </row>
    <row r="9" spans="2:15" ht="22.5" customHeight="1" x14ac:dyDescent="0.15">
      <c r="B9" s="72"/>
      <c r="C9" s="73" t="s">
        <v>404</v>
      </c>
      <c r="D9" s="73" t="s">
        <v>405</v>
      </c>
      <c r="E9" s="64">
        <v>35</v>
      </c>
      <c r="F9" s="74" t="s">
        <v>406</v>
      </c>
      <c r="G9" s="66">
        <f t="shared" ref="G9:H24" si="0">I9+K9+M9</f>
        <v>42223</v>
      </c>
      <c r="H9" s="64">
        <f t="shared" si="0"/>
        <v>1477805</v>
      </c>
      <c r="I9" s="75">
        <v>23927</v>
      </c>
      <c r="J9" s="64">
        <f t="shared" ref="J9:J51" si="1">TRUNC(E9*I9, 0)</f>
        <v>837445</v>
      </c>
      <c r="K9" s="75">
        <v>13005</v>
      </c>
      <c r="L9" s="64">
        <f t="shared" ref="L9:L51" si="2">TRUNC(E9*K9, 0)</f>
        <v>455175</v>
      </c>
      <c r="M9" s="75">
        <v>5291</v>
      </c>
      <c r="N9" s="64">
        <f t="shared" ref="N9:N51" si="3">TRUNC(E9*M9, 0)</f>
        <v>185185</v>
      </c>
      <c r="O9" s="76"/>
    </row>
    <row r="10" spans="2:15" ht="22.5" customHeight="1" x14ac:dyDescent="0.15">
      <c r="B10" s="77"/>
      <c r="C10" s="73" t="s">
        <v>407</v>
      </c>
      <c r="D10" s="73"/>
      <c r="E10" s="64">
        <v>30</v>
      </c>
      <c r="F10" s="74" t="s">
        <v>408</v>
      </c>
      <c r="G10" s="66">
        <f t="shared" si="0"/>
        <v>10831</v>
      </c>
      <c r="H10" s="64">
        <f t="shared" si="0"/>
        <v>324930</v>
      </c>
      <c r="I10" s="75">
        <v>8228</v>
      </c>
      <c r="J10" s="64">
        <f t="shared" si="1"/>
        <v>246840</v>
      </c>
      <c r="K10" s="75">
        <v>1322</v>
      </c>
      <c r="L10" s="64">
        <f t="shared" si="2"/>
        <v>39660</v>
      </c>
      <c r="M10" s="75">
        <v>1281</v>
      </c>
      <c r="N10" s="64">
        <f t="shared" si="3"/>
        <v>38430</v>
      </c>
      <c r="O10" s="76"/>
    </row>
    <row r="11" spans="2:15" ht="22.5" customHeight="1" x14ac:dyDescent="0.15">
      <c r="B11" s="72"/>
      <c r="C11" s="73" t="s">
        <v>409</v>
      </c>
      <c r="D11" s="78" t="s">
        <v>410</v>
      </c>
      <c r="E11" s="64">
        <v>4</v>
      </c>
      <c r="F11" s="74" t="s">
        <v>411</v>
      </c>
      <c r="G11" s="66">
        <f t="shared" si="0"/>
        <v>200000</v>
      </c>
      <c r="H11" s="64">
        <f t="shared" si="0"/>
        <v>800000</v>
      </c>
      <c r="I11" s="75">
        <v>200000</v>
      </c>
      <c r="J11" s="64">
        <f t="shared" si="1"/>
        <v>800000</v>
      </c>
      <c r="K11" s="75"/>
      <c r="L11" s="64">
        <f t="shared" si="2"/>
        <v>0</v>
      </c>
      <c r="M11" s="75"/>
      <c r="N11" s="64">
        <f t="shared" si="3"/>
        <v>0</v>
      </c>
      <c r="O11" s="76"/>
    </row>
    <row r="12" spans="2:15" ht="22.5" customHeight="1" x14ac:dyDescent="0.15">
      <c r="B12" s="77"/>
      <c r="C12" s="73" t="s">
        <v>412</v>
      </c>
      <c r="D12" s="73"/>
      <c r="E12" s="64">
        <v>1</v>
      </c>
      <c r="F12" s="74" t="s">
        <v>413</v>
      </c>
      <c r="G12" s="66">
        <f t="shared" si="0"/>
        <v>500000</v>
      </c>
      <c r="H12" s="64">
        <f t="shared" si="0"/>
        <v>500000</v>
      </c>
      <c r="I12" s="75">
        <v>400000</v>
      </c>
      <c r="J12" s="64">
        <f t="shared" si="1"/>
        <v>400000</v>
      </c>
      <c r="K12" s="75"/>
      <c r="L12" s="64">
        <f t="shared" si="2"/>
        <v>0</v>
      </c>
      <c r="M12" s="75">
        <v>100000</v>
      </c>
      <c r="N12" s="64">
        <f t="shared" si="3"/>
        <v>100000</v>
      </c>
      <c r="O12" s="76"/>
    </row>
    <row r="13" spans="2:15" ht="22.5" customHeight="1" x14ac:dyDescent="0.15">
      <c r="B13" s="72"/>
      <c r="C13" s="73"/>
      <c r="D13" s="78"/>
      <c r="E13" s="64"/>
      <c r="F13" s="74"/>
      <c r="G13" s="66"/>
      <c r="H13" s="64"/>
      <c r="I13" s="75"/>
      <c r="J13" s="64"/>
      <c r="K13" s="75"/>
      <c r="L13" s="64"/>
      <c r="M13" s="75"/>
      <c r="N13" s="64"/>
      <c r="O13" s="76"/>
    </row>
    <row r="14" spans="2:15" ht="22.5" customHeight="1" x14ac:dyDescent="0.15">
      <c r="B14" s="62">
        <v>2</v>
      </c>
      <c r="C14" s="63" t="s">
        <v>414</v>
      </c>
      <c r="D14" s="63"/>
      <c r="E14" s="79"/>
      <c r="F14" s="65"/>
      <c r="G14" s="70"/>
      <c r="H14" s="67">
        <f>J14+L14+N14</f>
        <v>4823303</v>
      </c>
      <c r="I14" s="67"/>
      <c r="J14" s="67">
        <f>SUM(J15:J20)</f>
        <v>3327416</v>
      </c>
      <c r="K14" s="67"/>
      <c r="L14" s="67">
        <f>SUM(L15:L20)</f>
        <v>812218</v>
      </c>
      <c r="M14" s="67"/>
      <c r="N14" s="67">
        <f>SUM(N15:N20)</f>
        <v>683669</v>
      </c>
      <c r="O14" s="68"/>
    </row>
    <row r="15" spans="2:15" ht="22.5" customHeight="1" x14ac:dyDescent="0.15">
      <c r="B15" s="72"/>
      <c r="C15" s="73" t="s">
        <v>415</v>
      </c>
      <c r="D15" s="73"/>
      <c r="E15" s="80">
        <v>4</v>
      </c>
      <c r="F15" s="74" t="s">
        <v>416</v>
      </c>
      <c r="G15" s="66">
        <f t="shared" si="0"/>
        <v>10000</v>
      </c>
      <c r="H15" s="64">
        <f>J15+L15+N15</f>
        <v>40000</v>
      </c>
      <c r="I15" s="75">
        <v>10000</v>
      </c>
      <c r="J15" s="64">
        <f t="shared" si="1"/>
        <v>40000</v>
      </c>
      <c r="K15" s="75"/>
      <c r="L15" s="64">
        <f t="shared" si="2"/>
        <v>0</v>
      </c>
      <c r="M15" s="75"/>
      <c r="N15" s="64">
        <f t="shared" si="3"/>
        <v>0</v>
      </c>
      <c r="O15" s="76"/>
    </row>
    <row r="16" spans="2:15" ht="22.5" customHeight="1" x14ac:dyDescent="0.15">
      <c r="B16" s="62"/>
      <c r="C16" s="73" t="s">
        <v>417</v>
      </c>
      <c r="D16" s="73" t="s">
        <v>418</v>
      </c>
      <c r="E16" s="80">
        <v>135</v>
      </c>
      <c r="F16" s="74" t="s">
        <v>419</v>
      </c>
      <c r="G16" s="66">
        <f t="shared" si="0"/>
        <v>22193</v>
      </c>
      <c r="H16" s="64">
        <f t="shared" si="0"/>
        <v>2996055</v>
      </c>
      <c r="I16" s="75">
        <v>19304</v>
      </c>
      <c r="J16" s="64">
        <f t="shared" si="1"/>
        <v>2606040</v>
      </c>
      <c r="K16" s="75">
        <v>2310</v>
      </c>
      <c r="L16" s="64">
        <f t="shared" si="2"/>
        <v>311850</v>
      </c>
      <c r="M16" s="75">
        <v>579</v>
      </c>
      <c r="N16" s="64">
        <f t="shared" si="3"/>
        <v>78165</v>
      </c>
      <c r="O16" s="76"/>
    </row>
    <row r="17" spans="2:15" ht="22.5" customHeight="1" x14ac:dyDescent="0.15">
      <c r="B17" s="72"/>
      <c r="C17" s="73" t="s">
        <v>420</v>
      </c>
      <c r="D17" s="73" t="str">
        <f>D16</f>
        <v>HD13</v>
      </c>
      <c r="E17" s="81">
        <v>0.1</v>
      </c>
      <c r="F17" s="74" t="s">
        <v>421</v>
      </c>
      <c r="G17" s="66">
        <f t="shared" si="0"/>
        <v>1500000</v>
      </c>
      <c r="H17" s="64">
        <f t="shared" si="0"/>
        <v>150000</v>
      </c>
      <c r="I17" s="75">
        <v>700000</v>
      </c>
      <c r="J17" s="64">
        <f t="shared" si="1"/>
        <v>70000</v>
      </c>
      <c r="K17" s="75">
        <v>800000</v>
      </c>
      <c r="L17" s="64">
        <f t="shared" si="2"/>
        <v>80000</v>
      </c>
      <c r="M17" s="75"/>
      <c r="N17" s="64">
        <f t="shared" si="3"/>
        <v>0</v>
      </c>
      <c r="O17" s="76"/>
    </row>
    <row r="18" spans="2:15" ht="22.5" customHeight="1" x14ac:dyDescent="0.15">
      <c r="B18" s="82"/>
      <c r="C18" s="83" t="s">
        <v>422</v>
      </c>
      <c r="D18" s="83"/>
      <c r="E18" s="84">
        <v>16</v>
      </c>
      <c r="F18" s="85" t="s">
        <v>416</v>
      </c>
      <c r="G18" s="86">
        <f>I18+K18+M18</f>
        <v>46078</v>
      </c>
      <c r="H18" s="87">
        <f>J18+L18+N18</f>
        <v>737248</v>
      </c>
      <c r="I18" s="88">
        <v>34461</v>
      </c>
      <c r="J18" s="87">
        <f>TRUNC(E18*I18, 0)</f>
        <v>551376</v>
      </c>
      <c r="K18" s="88">
        <v>11273</v>
      </c>
      <c r="L18" s="87">
        <f>TRUNC(E18*K18, 0)</f>
        <v>180368</v>
      </c>
      <c r="M18" s="88">
        <v>344</v>
      </c>
      <c r="N18" s="87">
        <f>TRUNC(E18*M18, 0)</f>
        <v>5504</v>
      </c>
      <c r="O18" s="89"/>
    </row>
    <row r="19" spans="2:15" ht="22.5" customHeight="1" x14ac:dyDescent="0.15">
      <c r="B19" s="82"/>
      <c r="C19" s="83" t="s">
        <v>423</v>
      </c>
      <c r="D19" s="83"/>
      <c r="E19" s="84">
        <v>2</v>
      </c>
      <c r="F19" s="85" t="s">
        <v>408</v>
      </c>
      <c r="G19" s="86">
        <f>I19+K19+M19</f>
        <v>150000</v>
      </c>
      <c r="H19" s="87">
        <f>J19+L19+N19</f>
        <v>300000</v>
      </c>
      <c r="I19" s="88">
        <v>30000</v>
      </c>
      <c r="J19" s="87">
        <f>TRUNC(E19*I19, 0)</f>
        <v>60000</v>
      </c>
      <c r="K19" s="88">
        <v>120000</v>
      </c>
      <c r="L19" s="87">
        <f>TRUNC(E19*K19, 0)</f>
        <v>240000</v>
      </c>
      <c r="M19" s="88"/>
      <c r="N19" s="87">
        <f>TRUNC(E19*M19, 0)</f>
        <v>0</v>
      </c>
      <c r="O19" s="89"/>
    </row>
    <row r="20" spans="2:15" ht="22.5" customHeight="1" x14ac:dyDescent="0.15">
      <c r="B20" s="82"/>
      <c r="C20" s="83" t="s">
        <v>424</v>
      </c>
      <c r="D20" s="83"/>
      <c r="E20" s="84">
        <v>1</v>
      </c>
      <c r="F20" s="85" t="s">
        <v>425</v>
      </c>
      <c r="G20" s="86">
        <f t="shared" si="0"/>
        <v>600000</v>
      </c>
      <c r="H20" s="87">
        <f t="shared" si="0"/>
        <v>600000</v>
      </c>
      <c r="I20" s="88"/>
      <c r="J20" s="87">
        <f t="shared" si="1"/>
        <v>0</v>
      </c>
      <c r="K20" s="88"/>
      <c r="L20" s="87">
        <f t="shared" si="2"/>
        <v>0</v>
      </c>
      <c r="M20" s="88">
        <v>600000</v>
      </c>
      <c r="N20" s="87">
        <f t="shared" si="3"/>
        <v>600000</v>
      </c>
      <c r="O20" s="89"/>
    </row>
    <row r="21" spans="2:15" ht="22.5" customHeight="1" x14ac:dyDescent="0.15">
      <c r="B21" s="90"/>
      <c r="C21" s="91"/>
      <c r="D21" s="92"/>
      <c r="E21" s="93"/>
      <c r="F21" s="94"/>
      <c r="G21" s="95"/>
      <c r="H21" s="96"/>
      <c r="I21" s="97"/>
      <c r="J21" s="96"/>
      <c r="K21" s="97"/>
      <c r="L21" s="96"/>
      <c r="M21" s="97"/>
      <c r="N21" s="96"/>
      <c r="O21" s="98"/>
    </row>
    <row r="22" spans="2:15" ht="22.5" customHeight="1" x14ac:dyDescent="0.15">
      <c r="B22" s="62">
        <v>3</v>
      </c>
      <c r="C22" s="63" t="s">
        <v>426</v>
      </c>
      <c r="D22" s="63"/>
      <c r="E22" s="79"/>
      <c r="F22" s="65"/>
      <c r="G22" s="70"/>
      <c r="H22" s="67">
        <f>J22+L22+N22</f>
        <v>511304</v>
      </c>
      <c r="I22" s="71"/>
      <c r="J22" s="67">
        <f>SUM(J23:J29)</f>
        <v>136861</v>
      </c>
      <c r="K22" s="67"/>
      <c r="L22" s="67">
        <f>SUM(L23:L29)</f>
        <v>326443</v>
      </c>
      <c r="M22" s="67"/>
      <c r="N22" s="67">
        <f>SUM(N23:N29)</f>
        <v>48000</v>
      </c>
      <c r="O22" s="68"/>
    </row>
    <row r="23" spans="2:15" ht="22.5" customHeight="1" x14ac:dyDescent="0.15">
      <c r="B23" s="72"/>
      <c r="C23" s="73" t="s">
        <v>427</v>
      </c>
      <c r="D23" s="73" t="s">
        <v>428</v>
      </c>
      <c r="E23" s="80">
        <v>6</v>
      </c>
      <c r="F23" s="74" t="s">
        <v>429</v>
      </c>
      <c r="G23" s="66">
        <f t="shared" si="0"/>
        <v>35000</v>
      </c>
      <c r="H23" s="64">
        <f t="shared" si="0"/>
        <v>210000</v>
      </c>
      <c r="I23" s="75">
        <v>10000</v>
      </c>
      <c r="J23" s="64">
        <f t="shared" si="1"/>
        <v>60000</v>
      </c>
      <c r="K23" s="75">
        <v>20000</v>
      </c>
      <c r="L23" s="64">
        <f t="shared" si="2"/>
        <v>120000</v>
      </c>
      <c r="M23" s="75">
        <v>5000</v>
      </c>
      <c r="N23" s="64">
        <f t="shared" si="3"/>
        <v>30000</v>
      </c>
      <c r="O23" s="76"/>
    </row>
    <row r="24" spans="2:15" ht="22.5" customHeight="1" x14ac:dyDescent="0.15">
      <c r="B24" s="62"/>
      <c r="C24" s="73" t="s">
        <v>430</v>
      </c>
      <c r="D24" s="73" t="s">
        <v>431</v>
      </c>
      <c r="E24" s="80">
        <v>6</v>
      </c>
      <c r="F24" s="74" t="s">
        <v>429</v>
      </c>
      <c r="G24" s="66">
        <f t="shared" si="0"/>
        <v>14000</v>
      </c>
      <c r="H24" s="64">
        <f t="shared" si="0"/>
        <v>84000</v>
      </c>
      <c r="I24" s="75">
        <v>7000</v>
      </c>
      <c r="J24" s="64">
        <f t="shared" si="1"/>
        <v>42000</v>
      </c>
      <c r="K24" s="75">
        <v>4000</v>
      </c>
      <c r="L24" s="64">
        <f t="shared" si="2"/>
        <v>24000</v>
      </c>
      <c r="M24" s="75">
        <v>3000</v>
      </c>
      <c r="N24" s="64">
        <f t="shared" si="3"/>
        <v>18000</v>
      </c>
      <c r="O24" s="76"/>
    </row>
    <row r="25" spans="2:15" ht="22.5" customHeight="1" x14ac:dyDescent="0.15">
      <c r="B25" s="72"/>
      <c r="C25" s="73" t="s">
        <v>432</v>
      </c>
      <c r="D25" s="73" t="s">
        <v>428</v>
      </c>
      <c r="E25" s="80">
        <v>1</v>
      </c>
      <c r="F25" s="74" t="s">
        <v>406</v>
      </c>
      <c r="G25" s="66">
        <f t="shared" ref="G25:H31" si="4">I25+K25+M25</f>
        <v>67700</v>
      </c>
      <c r="H25" s="64">
        <f t="shared" si="4"/>
        <v>67700</v>
      </c>
      <c r="I25" s="75"/>
      <c r="J25" s="64">
        <f t="shared" si="1"/>
        <v>0</v>
      </c>
      <c r="K25" s="75">
        <v>67700</v>
      </c>
      <c r="L25" s="64">
        <f t="shared" si="2"/>
        <v>67700</v>
      </c>
      <c r="M25" s="75"/>
      <c r="N25" s="64">
        <f t="shared" si="3"/>
        <v>0</v>
      </c>
      <c r="O25" s="76"/>
    </row>
    <row r="26" spans="2:15" ht="22.5" customHeight="1" x14ac:dyDescent="0.15">
      <c r="B26" s="99"/>
      <c r="C26" s="100" t="s">
        <v>433</v>
      </c>
      <c r="D26" s="100" t="s">
        <v>431</v>
      </c>
      <c r="E26" s="101">
        <v>1</v>
      </c>
      <c r="F26" s="74" t="s">
        <v>406</v>
      </c>
      <c r="G26" s="102">
        <f t="shared" si="4"/>
        <v>20000</v>
      </c>
      <c r="H26" s="103">
        <f t="shared" si="4"/>
        <v>20000</v>
      </c>
      <c r="I26" s="104"/>
      <c r="J26" s="103">
        <f t="shared" si="1"/>
        <v>0</v>
      </c>
      <c r="K26" s="104">
        <v>20000</v>
      </c>
      <c r="L26" s="103">
        <f t="shared" si="2"/>
        <v>20000</v>
      </c>
      <c r="M26" s="104"/>
      <c r="N26" s="103">
        <f t="shared" si="3"/>
        <v>0</v>
      </c>
      <c r="O26" s="105"/>
    </row>
    <row r="27" spans="2:15" ht="22.5" customHeight="1" x14ac:dyDescent="0.15">
      <c r="B27" s="62"/>
      <c r="C27" s="73" t="s">
        <v>434</v>
      </c>
      <c r="D27" s="73" t="s">
        <v>431</v>
      </c>
      <c r="E27" s="80">
        <v>1</v>
      </c>
      <c r="F27" s="74" t="s">
        <v>406</v>
      </c>
      <c r="G27" s="66">
        <f t="shared" si="4"/>
        <v>30000</v>
      </c>
      <c r="H27" s="64">
        <f t="shared" si="4"/>
        <v>30000</v>
      </c>
      <c r="I27" s="75"/>
      <c r="J27" s="64">
        <f t="shared" si="1"/>
        <v>0</v>
      </c>
      <c r="K27" s="75">
        <v>30000</v>
      </c>
      <c r="L27" s="64">
        <f t="shared" si="2"/>
        <v>30000</v>
      </c>
      <c r="M27" s="75"/>
      <c r="N27" s="64">
        <f t="shared" si="3"/>
        <v>0</v>
      </c>
      <c r="O27" s="76"/>
    </row>
    <row r="28" spans="2:15" ht="22.5" customHeight="1" x14ac:dyDescent="0.15">
      <c r="B28" s="72"/>
      <c r="C28" s="73" t="s">
        <v>435</v>
      </c>
      <c r="D28" s="73" t="s">
        <v>428</v>
      </c>
      <c r="E28" s="80">
        <v>3</v>
      </c>
      <c r="F28" s="74" t="s">
        <v>406</v>
      </c>
      <c r="G28" s="66">
        <f t="shared" si="4"/>
        <v>21000</v>
      </c>
      <c r="H28" s="64">
        <f t="shared" si="4"/>
        <v>63000</v>
      </c>
      <c r="I28" s="75"/>
      <c r="J28" s="64">
        <f t="shared" si="1"/>
        <v>0</v>
      </c>
      <c r="K28" s="75">
        <v>21000</v>
      </c>
      <c r="L28" s="64">
        <f t="shared" si="2"/>
        <v>63000</v>
      </c>
      <c r="M28" s="75"/>
      <c r="N28" s="64">
        <f t="shared" si="3"/>
        <v>0</v>
      </c>
      <c r="O28" s="76"/>
    </row>
    <row r="29" spans="2:15" ht="22.5" customHeight="1" x14ac:dyDescent="0.15">
      <c r="B29" s="72"/>
      <c r="C29" s="73" t="s">
        <v>436</v>
      </c>
      <c r="D29" s="73" t="s">
        <v>437</v>
      </c>
      <c r="E29" s="80">
        <v>1</v>
      </c>
      <c r="F29" s="74" t="s">
        <v>406</v>
      </c>
      <c r="G29" s="66">
        <f t="shared" si="4"/>
        <v>36604</v>
      </c>
      <c r="H29" s="64">
        <f t="shared" si="4"/>
        <v>36604</v>
      </c>
      <c r="I29" s="75">
        <v>34861</v>
      </c>
      <c r="J29" s="64">
        <f t="shared" si="1"/>
        <v>34861</v>
      </c>
      <c r="K29" s="75">
        <v>1743</v>
      </c>
      <c r="L29" s="64">
        <f t="shared" si="2"/>
        <v>1743</v>
      </c>
      <c r="M29" s="75"/>
      <c r="N29" s="64">
        <f t="shared" si="3"/>
        <v>0</v>
      </c>
      <c r="O29" s="76"/>
    </row>
    <row r="30" spans="2:15" ht="22.5" customHeight="1" x14ac:dyDescent="0.15">
      <c r="B30" s="62"/>
      <c r="C30" s="63"/>
      <c r="D30" s="73"/>
      <c r="E30" s="80"/>
      <c r="F30" s="74"/>
      <c r="G30" s="66"/>
      <c r="H30" s="64"/>
      <c r="I30" s="75"/>
      <c r="J30" s="64"/>
      <c r="K30" s="75"/>
      <c r="L30" s="64"/>
      <c r="M30" s="75"/>
      <c r="N30" s="64"/>
      <c r="O30" s="76"/>
    </row>
    <row r="31" spans="2:15" ht="22.5" customHeight="1" x14ac:dyDescent="0.15">
      <c r="B31" s="62">
        <v>4</v>
      </c>
      <c r="C31" s="63" t="s">
        <v>438</v>
      </c>
      <c r="D31" s="63"/>
      <c r="E31" s="79"/>
      <c r="F31" s="65"/>
      <c r="G31" s="70"/>
      <c r="H31" s="67">
        <f t="shared" si="4"/>
        <v>2130000</v>
      </c>
      <c r="I31" s="71"/>
      <c r="J31" s="67">
        <f>J32+J33</f>
        <v>1250000</v>
      </c>
      <c r="K31" s="67"/>
      <c r="L31" s="67">
        <f>L32+L33</f>
        <v>780000</v>
      </c>
      <c r="M31" s="67"/>
      <c r="N31" s="67">
        <f>N32+N33</f>
        <v>100000</v>
      </c>
      <c r="O31" s="68"/>
    </row>
    <row r="32" spans="2:15" ht="22.5" customHeight="1" x14ac:dyDescent="0.15">
      <c r="B32" s="72"/>
      <c r="C32" s="73" t="s">
        <v>439</v>
      </c>
      <c r="D32" s="73" t="s">
        <v>440</v>
      </c>
      <c r="E32" s="80">
        <v>85</v>
      </c>
      <c r="F32" s="74" t="s">
        <v>441</v>
      </c>
      <c r="G32" s="66">
        <f t="shared" ref="G32:H47" si="5">I32+K32+M32</f>
        <v>18000</v>
      </c>
      <c r="H32" s="64">
        <f t="shared" si="5"/>
        <v>1530000</v>
      </c>
      <c r="I32" s="75">
        <v>10000</v>
      </c>
      <c r="J32" s="64">
        <f t="shared" si="1"/>
        <v>850000</v>
      </c>
      <c r="K32" s="75">
        <v>8000</v>
      </c>
      <c r="L32" s="64">
        <f t="shared" si="2"/>
        <v>680000</v>
      </c>
      <c r="M32" s="75"/>
      <c r="N32" s="64">
        <f t="shared" si="3"/>
        <v>0</v>
      </c>
      <c r="O32" s="76"/>
    </row>
    <row r="33" spans="2:15" ht="22.5" customHeight="1" x14ac:dyDescent="0.15">
      <c r="B33" s="72"/>
      <c r="C33" s="73" t="s">
        <v>442</v>
      </c>
      <c r="D33" s="73"/>
      <c r="E33" s="80">
        <v>1</v>
      </c>
      <c r="F33" s="74" t="s">
        <v>413</v>
      </c>
      <c r="G33" s="66">
        <f t="shared" si="5"/>
        <v>600000</v>
      </c>
      <c r="H33" s="64">
        <f t="shared" si="5"/>
        <v>600000</v>
      </c>
      <c r="I33" s="75">
        <v>400000</v>
      </c>
      <c r="J33" s="64">
        <f t="shared" si="1"/>
        <v>400000</v>
      </c>
      <c r="K33" s="75">
        <v>100000</v>
      </c>
      <c r="L33" s="64">
        <f t="shared" si="2"/>
        <v>100000</v>
      </c>
      <c r="M33" s="75">
        <v>100000</v>
      </c>
      <c r="N33" s="64">
        <f t="shared" si="3"/>
        <v>100000</v>
      </c>
      <c r="O33" s="76"/>
    </row>
    <row r="34" spans="2:15" ht="22.5" customHeight="1" x14ac:dyDescent="0.15">
      <c r="B34" s="72"/>
      <c r="C34" s="73"/>
      <c r="D34" s="73"/>
      <c r="E34" s="80"/>
      <c r="F34" s="74"/>
      <c r="G34" s="66"/>
      <c r="H34" s="64"/>
      <c r="I34" s="75"/>
      <c r="J34" s="64"/>
      <c r="K34" s="75"/>
      <c r="L34" s="64"/>
      <c r="M34" s="75"/>
      <c r="N34" s="64"/>
      <c r="O34" s="76"/>
    </row>
    <row r="35" spans="2:15" s="106" customFormat="1" ht="22.5" customHeight="1" x14ac:dyDescent="0.15">
      <c r="B35" s="62" t="s">
        <v>401</v>
      </c>
      <c r="C35" s="63" t="s">
        <v>443</v>
      </c>
      <c r="D35" s="63"/>
      <c r="E35" s="79"/>
      <c r="F35" s="65"/>
      <c r="G35" s="70"/>
      <c r="H35" s="67">
        <f>J35+L35+N35</f>
        <v>1355575</v>
      </c>
      <c r="I35" s="71"/>
      <c r="J35" s="67">
        <f>J36</f>
        <v>598175</v>
      </c>
      <c r="K35" s="67"/>
      <c r="L35" s="67">
        <f>L36</f>
        <v>325125</v>
      </c>
      <c r="M35" s="67"/>
      <c r="N35" s="67">
        <f>N36</f>
        <v>432275</v>
      </c>
      <c r="O35" s="68"/>
    </row>
    <row r="36" spans="2:15" ht="22.5" customHeight="1" x14ac:dyDescent="0.15">
      <c r="B36" s="69">
        <v>1</v>
      </c>
      <c r="C36" s="63" t="s">
        <v>403</v>
      </c>
      <c r="D36" s="63"/>
      <c r="E36" s="79"/>
      <c r="F36" s="65"/>
      <c r="G36" s="70"/>
      <c r="H36" s="67">
        <f>J36+L36+N36</f>
        <v>1355575</v>
      </c>
      <c r="I36" s="71"/>
      <c r="J36" s="67">
        <f>J37+J38</f>
        <v>598175</v>
      </c>
      <c r="K36" s="67"/>
      <c r="L36" s="67">
        <f>L37+L38</f>
        <v>325125</v>
      </c>
      <c r="M36" s="67"/>
      <c r="N36" s="67">
        <f>N37+N38</f>
        <v>432275</v>
      </c>
      <c r="O36" s="68"/>
    </row>
    <row r="37" spans="2:15" ht="22.5" customHeight="1" x14ac:dyDescent="0.15">
      <c r="B37" s="72"/>
      <c r="C37" s="73" t="s">
        <v>404</v>
      </c>
      <c r="D37" s="73"/>
      <c r="E37" s="80">
        <v>25</v>
      </c>
      <c r="F37" s="74" t="s">
        <v>406</v>
      </c>
      <c r="G37" s="66">
        <f t="shared" si="5"/>
        <v>42223</v>
      </c>
      <c r="H37" s="64">
        <f t="shared" si="5"/>
        <v>1055575</v>
      </c>
      <c r="I37" s="75">
        <v>23927</v>
      </c>
      <c r="J37" s="64">
        <f t="shared" si="1"/>
        <v>598175</v>
      </c>
      <c r="K37" s="75">
        <v>13005</v>
      </c>
      <c r="L37" s="64">
        <f t="shared" si="2"/>
        <v>325125</v>
      </c>
      <c r="M37" s="75">
        <v>5291</v>
      </c>
      <c r="N37" s="64">
        <f t="shared" si="3"/>
        <v>132275</v>
      </c>
      <c r="O37" s="76"/>
    </row>
    <row r="38" spans="2:15" ht="22.5" customHeight="1" x14ac:dyDescent="0.15">
      <c r="B38" s="72"/>
      <c r="C38" s="73" t="s">
        <v>407</v>
      </c>
      <c r="D38" s="73"/>
      <c r="E38" s="80">
        <v>1</v>
      </c>
      <c r="F38" s="74" t="s">
        <v>413</v>
      </c>
      <c r="G38" s="66">
        <f t="shared" si="5"/>
        <v>300000</v>
      </c>
      <c r="H38" s="64">
        <f t="shared" si="5"/>
        <v>300000</v>
      </c>
      <c r="I38" s="75"/>
      <c r="J38" s="64">
        <f t="shared" si="1"/>
        <v>0</v>
      </c>
      <c r="K38" s="75"/>
      <c r="L38" s="64">
        <f t="shared" si="2"/>
        <v>0</v>
      </c>
      <c r="M38" s="75">
        <v>300000</v>
      </c>
      <c r="N38" s="64">
        <f t="shared" si="3"/>
        <v>300000</v>
      </c>
      <c r="O38" s="76"/>
    </row>
    <row r="39" spans="2:15" ht="22.5" customHeight="1" x14ac:dyDescent="0.15">
      <c r="B39" s="72"/>
      <c r="C39" s="73"/>
      <c r="D39" s="73"/>
      <c r="E39" s="80"/>
      <c r="F39" s="74"/>
      <c r="G39" s="66"/>
      <c r="H39" s="64"/>
      <c r="I39" s="75"/>
      <c r="J39" s="64"/>
      <c r="K39" s="75"/>
      <c r="L39" s="64"/>
      <c r="M39" s="75"/>
      <c r="N39" s="64"/>
      <c r="O39" s="76"/>
    </row>
    <row r="40" spans="2:15" s="106" customFormat="1" ht="22.5" customHeight="1" x14ac:dyDescent="0.15">
      <c r="B40" s="62" t="s">
        <v>401</v>
      </c>
      <c r="C40" s="63" t="s">
        <v>444</v>
      </c>
      <c r="D40" s="63"/>
      <c r="E40" s="79"/>
      <c r="F40" s="65"/>
      <c r="G40" s="70"/>
      <c r="H40" s="67">
        <f>J40+L40+N40</f>
        <v>1288892</v>
      </c>
      <c r="I40" s="71"/>
      <c r="J40" s="67">
        <f>J41+J46+J50</f>
        <v>715708</v>
      </c>
      <c r="K40" s="67"/>
      <c r="L40" s="67">
        <f>L41+L46+L50</f>
        <v>162020</v>
      </c>
      <c r="M40" s="67"/>
      <c r="N40" s="67">
        <f>N41+N46+N50</f>
        <v>411164</v>
      </c>
      <c r="O40" s="68"/>
    </row>
    <row r="41" spans="2:15" s="106" customFormat="1" ht="22.5" customHeight="1" x14ac:dyDescent="0.15">
      <c r="B41" s="69">
        <v>1</v>
      </c>
      <c r="C41" s="63" t="s">
        <v>403</v>
      </c>
      <c r="D41" s="63"/>
      <c r="E41" s="79"/>
      <c r="F41" s="65"/>
      <c r="G41" s="70"/>
      <c r="H41" s="67">
        <f>J41+L41+N1</f>
        <v>347728</v>
      </c>
      <c r="I41" s="71"/>
      <c r="J41" s="67">
        <f>J42+J43+J44</f>
        <v>295708</v>
      </c>
      <c r="K41" s="67"/>
      <c r="L41" s="67">
        <f>L42+L43+L44</f>
        <v>52020</v>
      </c>
      <c r="M41" s="67"/>
      <c r="N41" s="67">
        <f>N42+N43+N44</f>
        <v>321164</v>
      </c>
      <c r="O41" s="68"/>
    </row>
    <row r="42" spans="2:15" ht="22.5" customHeight="1" x14ac:dyDescent="0.15">
      <c r="B42" s="72"/>
      <c r="C42" s="73" t="s">
        <v>404</v>
      </c>
      <c r="D42" s="73"/>
      <c r="E42" s="80">
        <v>4</v>
      </c>
      <c r="F42" s="74" t="s">
        <v>406</v>
      </c>
      <c r="G42" s="66">
        <f t="shared" si="5"/>
        <v>42223</v>
      </c>
      <c r="H42" s="64">
        <f t="shared" si="5"/>
        <v>168892</v>
      </c>
      <c r="I42" s="75">
        <v>23927</v>
      </c>
      <c r="J42" s="64">
        <f t="shared" si="1"/>
        <v>95708</v>
      </c>
      <c r="K42" s="75">
        <v>13005</v>
      </c>
      <c r="L42" s="64">
        <f t="shared" si="2"/>
        <v>52020</v>
      </c>
      <c r="M42" s="75">
        <v>5291</v>
      </c>
      <c r="N42" s="64">
        <f t="shared" si="3"/>
        <v>21164</v>
      </c>
      <c r="O42" s="76"/>
    </row>
    <row r="43" spans="2:15" ht="22.5" customHeight="1" x14ac:dyDescent="0.15">
      <c r="B43" s="72"/>
      <c r="C43" s="73" t="s">
        <v>407</v>
      </c>
      <c r="D43" s="73"/>
      <c r="E43" s="80">
        <v>1</v>
      </c>
      <c r="F43" s="74" t="s">
        <v>413</v>
      </c>
      <c r="G43" s="66">
        <f t="shared" si="5"/>
        <v>300000</v>
      </c>
      <c r="H43" s="64">
        <f t="shared" si="5"/>
        <v>300000</v>
      </c>
      <c r="I43" s="75"/>
      <c r="J43" s="64">
        <f t="shared" si="1"/>
        <v>0</v>
      </c>
      <c r="K43" s="75"/>
      <c r="L43" s="64">
        <f t="shared" si="2"/>
        <v>0</v>
      </c>
      <c r="M43" s="75">
        <v>300000</v>
      </c>
      <c r="N43" s="64">
        <f t="shared" si="3"/>
        <v>300000</v>
      </c>
      <c r="O43" s="76"/>
    </row>
    <row r="44" spans="2:15" ht="22.5" customHeight="1" x14ac:dyDescent="0.15">
      <c r="B44" s="72"/>
      <c r="C44" s="73" t="s">
        <v>445</v>
      </c>
      <c r="D44" s="73"/>
      <c r="E44" s="80">
        <v>1</v>
      </c>
      <c r="F44" s="74" t="str">
        <f>F42</f>
        <v>EA</v>
      </c>
      <c r="G44" s="66">
        <f t="shared" si="5"/>
        <v>200000</v>
      </c>
      <c r="H44" s="64">
        <f t="shared" si="5"/>
        <v>200000</v>
      </c>
      <c r="I44" s="75">
        <v>200000</v>
      </c>
      <c r="J44" s="64">
        <f t="shared" si="1"/>
        <v>200000</v>
      </c>
      <c r="K44" s="75"/>
      <c r="L44" s="64">
        <f t="shared" si="2"/>
        <v>0</v>
      </c>
      <c r="M44" s="75"/>
      <c r="N44" s="64">
        <f t="shared" si="3"/>
        <v>0</v>
      </c>
      <c r="O44" s="76"/>
    </row>
    <row r="45" spans="2:15" ht="22.5" customHeight="1" x14ac:dyDescent="0.15">
      <c r="B45" s="72"/>
      <c r="C45" s="73"/>
      <c r="D45" s="73"/>
      <c r="E45" s="80"/>
      <c r="F45" s="74"/>
      <c r="G45" s="66"/>
      <c r="H45" s="64"/>
      <c r="I45" s="75"/>
      <c r="J45" s="64"/>
      <c r="K45" s="75"/>
      <c r="L45" s="64"/>
      <c r="M45" s="75"/>
      <c r="N45" s="64"/>
      <c r="O45" s="76"/>
    </row>
    <row r="46" spans="2:15" s="106" customFormat="1" ht="22.5" customHeight="1" x14ac:dyDescent="0.15">
      <c r="B46" s="62">
        <v>2</v>
      </c>
      <c r="C46" s="63" t="s">
        <v>414</v>
      </c>
      <c r="D46" s="63"/>
      <c r="E46" s="79"/>
      <c r="F46" s="65"/>
      <c r="G46" s="70"/>
      <c r="H46" s="67">
        <f t="shared" si="5"/>
        <v>550000</v>
      </c>
      <c r="I46" s="71"/>
      <c r="J46" s="67">
        <f>J47+J48</f>
        <v>400000</v>
      </c>
      <c r="K46" s="67"/>
      <c r="L46" s="67">
        <f>L47+L48</f>
        <v>70000</v>
      </c>
      <c r="M46" s="67"/>
      <c r="N46" s="67">
        <f>N47+N48</f>
        <v>80000</v>
      </c>
      <c r="O46" s="68"/>
    </row>
    <row r="47" spans="2:15" ht="22.5" customHeight="1" x14ac:dyDescent="0.15">
      <c r="B47" s="72"/>
      <c r="C47" s="73" t="s">
        <v>446</v>
      </c>
      <c r="D47" s="73"/>
      <c r="E47" s="80">
        <v>1</v>
      </c>
      <c r="F47" s="74" t="s">
        <v>413</v>
      </c>
      <c r="G47" s="66">
        <f t="shared" si="5"/>
        <v>300000</v>
      </c>
      <c r="H47" s="64">
        <f t="shared" si="5"/>
        <v>300000</v>
      </c>
      <c r="I47" s="75">
        <v>200000</v>
      </c>
      <c r="J47" s="64">
        <f t="shared" si="1"/>
        <v>200000</v>
      </c>
      <c r="K47" s="75">
        <v>20000</v>
      </c>
      <c r="L47" s="64">
        <f t="shared" si="2"/>
        <v>20000</v>
      </c>
      <c r="M47" s="75">
        <v>80000</v>
      </c>
      <c r="N47" s="64">
        <f t="shared" si="3"/>
        <v>80000</v>
      </c>
      <c r="O47" s="76"/>
    </row>
    <row r="48" spans="2:15" ht="22.5" customHeight="1" x14ac:dyDescent="0.15">
      <c r="B48" s="99"/>
      <c r="C48" s="100" t="s">
        <v>447</v>
      </c>
      <c r="D48" s="100"/>
      <c r="E48" s="101">
        <v>1</v>
      </c>
      <c r="F48" s="107" t="s">
        <v>413</v>
      </c>
      <c r="G48" s="102">
        <f t="shared" ref="G48:H51" si="6">I48+K48+M48</f>
        <v>250000</v>
      </c>
      <c r="H48" s="103">
        <f t="shared" si="6"/>
        <v>250000</v>
      </c>
      <c r="I48" s="104">
        <v>200000</v>
      </c>
      <c r="J48" s="103">
        <f t="shared" si="1"/>
        <v>200000</v>
      </c>
      <c r="K48" s="104">
        <v>50000</v>
      </c>
      <c r="L48" s="103">
        <f t="shared" si="2"/>
        <v>50000</v>
      </c>
      <c r="M48" s="104"/>
      <c r="N48" s="103">
        <f t="shared" si="3"/>
        <v>0</v>
      </c>
      <c r="O48" s="105"/>
    </row>
    <row r="49" spans="2:15" ht="22.5" customHeight="1" x14ac:dyDescent="0.15">
      <c r="B49" s="72"/>
      <c r="C49" s="73"/>
      <c r="D49" s="73"/>
      <c r="E49" s="80"/>
      <c r="F49" s="74"/>
      <c r="G49" s="66"/>
      <c r="H49" s="64"/>
      <c r="I49" s="75"/>
      <c r="J49" s="64"/>
      <c r="K49" s="75"/>
      <c r="L49" s="64"/>
      <c r="M49" s="75"/>
      <c r="N49" s="64"/>
      <c r="O49" s="76"/>
    </row>
    <row r="50" spans="2:15" s="106" customFormat="1" ht="22.5" customHeight="1" x14ac:dyDescent="0.15">
      <c r="B50" s="62">
        <v>3</v>
      </c>
      <c r="C50" s="63" t="s">
        <v>426</v>
      </c>
      <c r="D50" s="63"/>
      <c r="E50" s="79"/>
      <c r="F50" s="65"/>
      <c r="G50" s="70"/>
      <c r="H50" s="67">
        <f t="shared" si="6"/>
        <v>70000</v>
      </c>
      <c r="I50" s="71"/>
      <c r="J50" s="67">
        <f>J51</f>
        <v>20000</v>
      </c>
      <c r="K50" s="67"/>
      <c r="L50" s="67">
        <f>L51</f>
        <v>40000</v>
      </c>
      <c r="M50" s="67"/>
      <c r="N50" s="67">
        <f>N51</f>
        <v>10000</v>
      </c>
      <c r="O50" s="68"/>
    </row>
    <row r="51" spans="2:15" ht="22.5" customHeight="1" x14ac:dyDescent="0.15">
      <c r="B51" s="72"/>
      <c r="C51" s="73" t="s">
        <v>427</v>
      </c>
      <c r="D51" s="73" t="s">
        <v>448</v>
      </c>
      <c r="E51" s="80">
        <v>2</v>
      </c>
      <c r="F51" s="74" t="s">
        <v>449</v>
      </c>
      <c r="G51" s="66">
        <f t="shared" si="6"/>
        <v>35000</v>
      </c>
      <c r="H51" s="64">
        <f t="shared" si="6"/>
        <v>70000</v>
      </c>
      <c r="I51" s="75">
        <v>10000</v>
      </c>
      <c r="J51" s="64">
        <f t="shared" si="1"/>
        <v>20000</v>
      </c>
      <c r="K51" s="75">
        <v>20000</v>
      </c>
      <c r="L51" s="64">
        <f t="shared" si="2"/>
        <v>40000</v>
      </c>
      <c r="M51" s="75">
        <v>5000</v>
      </c>
      <c r="N51" s="64">
        <f t="shared" si="3"/>
        <v>10000</v>
      </c>
      <c r="O51" s="76"/>
    </row>
    <row r="52" spans="2:15" ht="22.5" customHeight="1" x14ac:dyDescent="0.15">
      <c r="B52" s="62"/>
      <c r="C52" s="63"/>
      <c r="D52" s="73"/>
      <c r="E52" s="80"/>
      <c r="F52" s="74"/>
      <c r="G52" s="66"/>
      <c r="H52" s="64"/>
      <c r="I52" s="75"/>
      <c r="J52" s="64"/>
      <c r="K52" s="75"/>
      <c r="L52" s="64"/>
      <c r="M52" s="75"/>
      <c r="N52" s="64"/>
      <c r="O52" s="76"/>
    </row>
    <row r="53" spans="2:15" ht="22.5" customHeight="1" x14ac:dyDescent="0.15">
      <c r="B53" s="72"/>
      <c r="C53" s="73"/>
      <c r="D53" s="73"/>
      <c r="E53" s="80"/>
      <c r="F53" s="74"/>
      <c r="G53" s="66"/>
      <c r="H53" s="64"/>
      <c r="I53" s="75"/>
      <c r="J53" s="64"/>
      <c r="K53" s="75"/>
      <c r="L53" s="64"/>
      <c r="M53" s="75"/>
      <c r="N53" s="64"/>
      <c r="O53" s="76"/>
    </row>
    <row r="54" spans="2:15" ht="22.5" customHeight="1" x14ac:dyDescent="0.15">
      <c r="B54" s="72"/>
      <c r="C54" s="73"/>
      <c r="D54" s="73"/>
      <c r="E54" s="80"/>
      <c r="F54" s="74"/>
      <c r="G54" s="66"/>
      <c r="H54" s="64"/>
      <c r="I54" s="75"/>
      <c r="J54" s="64"/>
      <c r="K54" s="75"/>
      <c r="L54" s="64"/>
      <c r="M54" s="75"/>
      <c r="N54" s="64"/>
      <c r="O54" s="76"/>
    </row>
    <row r="55" spans="2:15" ht="22.5" customHeight="1" x14ac:dyDescent="0.15">
      <c r="B55" s="62"/>
      <c r="C55" s="63"/>
      <c r="D55" s="73"/>
      <c r="E55" s="80"/>
      <c r="F55" s="74"/>
      <c r="G55" s="66"/>
      <c r="H55" s="64"/>
      <c r="I55" s="75"/>
      <c r="J55" s="64"/>
      <c r="K55" s="75"/>
      <c r="L55" s="64"/>
      <c r="M55" s="75"/>
      <c r="N55" s="64"/>
      <c r="O55" s="76"/>
    </row>
    <row r="56" spans="2:15" ht="22.5" customHeight="1" x14ac:dyDescent="0.15">
      <c r="B56" s="72"/>
      <c r="C56" s="73"/>
      <c r="D56" s="73"/>
      <c r="E56" s="80"/>
      <c r="F56" s="74"/>
      <c r="G56" s="66"/>
      <c r="H56" s="64"/>
      <c r="I56" s="75"/>
      <c r="J56" s="64"/>
      <c r="K56" s="75"/>
      <c r="L56" s="64"/>
      <c r="M56" s="75"/>
      <c r="N56" s="64"/>
      <c r="O56" s="76"/>
    </row>
    <row r="57" spans="2:15" ht="22.5" customHeight="1" x14ac:dyDescent="0.15">
      <c r="B57" s="62"/>
      <c r="C57" s="63"/>
      <c r="D57" s="73"/>
      <c r="E57" s="80"/>
      <c r="F57" s="74"/>
      <c r="G57" s="66"/>
      <c r="H57" s="64"/>
      <c r="I57" s="75"/>
      <c r="J57" s="64"/>
      <c r="K57" s="75"/>
      <c r="L57" s="64"/>
      <c r="M57" s="75"/>
      <c r="N57" s="64"/>
      <c r="O57" s="76"/>
    </row>
    <row r="58" spans="2:15" ht="22.5" customHeight="1" x14ac:dyDescent="0.15">
      <c r="B58" s="72"/>
      <c r="C58" s="73"/>
      <c r="D58" s="73"/>
      <c r="E58" s="80"/>
      <c r="F58" s="74"/>
      <c r="G58" s="66"/>
      <c r="H58" s="64"/>
      <c r="I58" s="75"/>
      <c r="J58" s="64"/>
      <c r="K58" s="75"/>
      <c r="L58" s="64"/>
      <c r="M58" s="75"/>
      <c r="N58" s="64"/>
      <c r="O58" s="76"/>
    </row>
    <row r="59" spans="2:15" ht="22.5" customHeight="1" x14ac:dyDescent="0.15">
      <c r="B59" s="72"/>
      <c r="C59" s="73"/>
      <c r="D59" s="73"/>
      <c r="E59" s="80"/>
      <c r="F59" s="74"/>
      <c r="G59" s="66"/>
      <c r="H59" s="64"/>
      <c r="I59" s="75"/>
      <c r="J59" s="64"/>
      <c r="K59" s="75"/>
      <c r="L59" s="64"/>
      <c r="M59" s="75"/>
      <c r="N59" s="64"/>
      <c r="O59" s="76"/>
    </row>
    <row r="60" spans="2:15" ht="22.5" customHeight="1" x14ac:dyDescent="0.15">
      <c r="B60" s="62"/>
      <c r="C60" s="63"/>
      <c r="D60" s="73"/>
      <c r="E60" s="80"/>
      <c r="F60" s="74"/>
      <c r="G60" s="66"/>
      <c r="H60" s="64"/>
      <c r="I60" s="75"/>
      <c r="J60" s="64"/>
      <c r="K60" s="75"/>
      <c r="L60" s="64"/>
      <c r="M60" s="75"/>
      <c r="N60" s="64"/>
      <c r="O60" s="76"/>
    </row>
    <row r="61" spans="2:15" ht="22.5" customHeight="1" x14ac:dyDescent="0.15">
      <c r="B61" s="72"/>
      <c r="C61" s="73"/>
      <c r="D61" s="73"/>
      <c r="E61" s="80"/>
      <c r="F61" s="74"/>
      <c r="G61" s="66"/>
      <c r="H61" s="64"/>
      <c r="I61" s="75"/>
      <c r="J61" s="64"/>
      <c r="K61" s="75"/>
      <c r="L61" s="64"/>
      <c r="M61" s="75"/>
      <c r="N61" s="64"/>
      <c r="O61" s="76"/>
    </row>
    <row r="62" spans="2:15" ht="22.5" customHeight="1" x14ac:dyDescent="0.15">
      <c r="B62" s="62"/>
      <c r="C62" s="63"/>
      <c r="D62" s="73"/>
      <c r="E62" s="80"/>
      <c r="F62" s="74"/>
      <c r="G62" s="66"/>
      <c r="H62" s="64"/>
      <c r="I62" s="75"/>
      <c r="J62" s="64"/>
      <c r="K62" s="75"/>
      <c r="L62" s="64"/>
      <c r="M62" s="75"/>
      <c r="N62" s="64"/>
      <c r="O62" s="76"/>
    </row>
    <row r="63" spans="2:15" ht="22.5" customHeight="1" x14ac:dyDescent="0.15">
      <c r="B63" s="72"/>
      <c r="C63" s="73"/>
      <c r="D63" s="73"/>
      <c r="E63" s="80"/>
      <c r="F63" s="74"/>
      <c r="G63" s="66"/>
      <c r="H63" s="64"/>
      <c r="I63" s="75"/>
      <c r="J63" s="64"/>
      <c r="K63" s="75"/>
      <c r="L63" s="64"/>
      <c r="M63" s="75"/>
      <c r="N63" s="64"/>
      <c r="O63" s="76"/>
    </row>
    <row r="64" spans="2:15" ht="22.5" customHeight="1" x14ac:dyDescent="0.15">
      <c r="B64" s="72"/>
      <c r="C64" s="73"/>
      <c r="D64" s="73"/>
      <c r="E64" s="80"/>
      <c r="F64" s="74"/>
      <c r="G64" s="66"/>
      <c r="H64" s="64"/>
      <c r="I64" s="75"/>
      <c r="J64" s="64"/>
      <c r="K64" s="75"/>
      <c r="L64" s="64"/>
      <c r="M64" s="75"/>
      <c r="N64" s="64"/>
      <c r="O64" s="76"/>
    </row>
    <row r="65" spans="2:15" ht="22.5" customHeight="1" x14ac:dyDescent="0.15">
      <c r="B65" s="62"/>
      <c r="C65" s="63"/>
      <c r="D65" s="73"/>
      <c r="E65" s="80"/>
      <c r="F65" s="74"/>
      <c r="G65" s="66"/>
      <c r="H65" s="64"/>
      <c r="I65" s="75"/>
      <c r="J65" s="64"/>
      <c r="K65" s="75"/>
      <c r="L65" s="64"/>
      <c r="M65" s="75"/>
      <c r="N65" s="64"/>
      <c r="O65" s="76"/>
    </row>
    <row r="66" spans="2:15" ht="22.5" customHeight="1" x14ac:dyDescent="0.15">
      <c r="B66" s="72"/>
      <c r="C66" s="73"/>
      <c r="D66" s="73"/>
      <c r="E66" s="80"/>
      <c r="F66" s="74"/>
      <c r="G66" s="66"/>
      <c r="H66" s="64"/>
      <c r="I66" s="75"/>
      <c r="J66" s="64"/>
      <c r="K66" s="75"/>
      <c r="L66" s="64"/>
      <c r="M66" s="75"/>
      <c r="N66" s="64"/>
      <c r="O66" s="76"/>
    </row>
    <row r="67" spans="2:15" ht="22.5" customHeight="1" x14ac:dyDescent="0.15">
      <c r="B67" s="62"/>
      <c r="C67" s="63"/>
      <c r="D67" s="73"/>
      <c r="E67" s="80"/>
      <c r="F67" s="74"/>
      <c r="G67" s="66"/>
      <c r="H67" s="64"/>
      <c r="I67" s="75"/>
      <c r="J67" s="64"/>
      <c r="K67" s="75"/>
      <c r="L67" s="64"/>
      <c r="M67" s="75"/>
      <c r="N67" s="64"/>
      <c r="O67" s="76"/>
    </row>
    <row r="68" spans="2:15" ht="22.5" customHeight="1" x14ac:dyDescent="0.15">
      <c r="B68" s="72"/>
      <c r="C68" s="73"/>
      <c r="D68" s="73"/>
      <c r="E68" s="80"/>
      <c r="F68" s="74"/>
      <c r="G68" s="66"/>
      <c r="H68" s="64"/>
      <c r="I68" s="75"/>
      <c r="J68" s="64"/>
      <c r="K68" s="75"/>
      <c r="L68" s="64"/>
      <c r="M68" s="75"/>
      <c r="N68" s="64"/>
      <c r="O68" s="76"/>
    </row>
    <row r="69" spans="2:15" ht="22.5" customHeight="1" x14ac:dyDescent="0.15">
      <c r="B69" s="72"/>
      <c r="C69" s="73"/>
      <c r="D69" s="73"/>
      <c r="E69" s="80"/>
      <c r="F69" s="74"/>
      <c r="G69" s="66"/>
      <c r="H69" s="64"/>
      <c r="I69" s="75"/>
      <c r="J69" s="64"/>
      <c r="K69" s="75"/>
      <c r="L69" s="64"/>
      <c r="M69" s="75"/>
      <c r="N69" s="64"/>
      <c r="O69" s="76"/>
    </row>
    <row r="70" spans="2:15" ht="22.5" customHeight="1" x14ac:dyDescent="0.15">
      <c r="B70" s="108"/>
      <c r="C70" s="109" t="s">
        <v>450</v>
      </c>
      <c r="D70" s="109"/>
      <c r="E70" s="110"/>
      <c r="F70" s="111"/>
      <c r="G70" s="102"/>
      <c r="H70" s="112">
        <f>J70+L70+N70</f>
        <v>13211809</v>
      </c>
      <c r="I70" s="112"/>
      <c r="J70" s="112">
        <f>J40+J35+J7</f>
        <v>8312445</v>
      </c>
      <c r="K70" s="112"/>
      <c r="L70" s="112">
        <f>L40+L35+L7</f>
        <v>2900641</v>
      </c>
      <c r="M70" s="112"/>
      <c r="N70" s="112">
        <f>N40+N35+N7</f>
        <v>1998723</v>
      </c>
      <c r="O70" s="113"/>
    </row>
    <row r="71" spans="2:15" x14ac:dyDescent="0.15">
      <c r="B71" s="11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</row>
    <row r="73" spans="2:15" x14ac:dyDescent="0.15">
      <c r="H73" s="115"/>
    </row>
  </sheetData>
  <mergeCells count="12">
    <mergeCell ref="M3:N3"/>
    <mergeCell ref="O3:O4"/>
    <mergeCell ref="B1:O1"/>
    <mergeCell ref="B2:F2"/>
    <mergeCell ref="B3:B4"/>
    <mergeCell ref="C3:C4"/>
    <mergeCell ref="D3:D4"/>
    <mergeCell ref="E3:E4"/>
    <mergeCell ref="F3:F4"/>
    <mergeCell ref="G3:H3"/>
    <mergeCell ref="I3:J3"/>
    <mergeCell ref="K3:L3"/>
  </mergeCells>
  <phoneticPr fontId="1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81E5-E275-4A24-96C9-2525B45AF30C}">
  <sheetPr>
    <pageSetUpPr fitToPage="1"/>
  </sheetPr>
  <dimension ref="A1:N13"/>
  <sheetViews>
    <sheetView view="pageBreakPreview" topLeftCell="B1" zoomScale="85" zoomScaleNormal="100" zoomScaleSheetLayoutView="85" workbookViewId="0">
      <selection activeCell="F39" sqref="F39"/>
    </sheetView>
  </sheetViews>
  <sheetFormatPr defaultRowHeight="16.5" x14ac:dyDescent="0.3"/>
  <cols>
    <col min="1" max="1" width="11.75" hidden="1" customWidth="1"/>
    <col min="2" max="3" width="30.75" customWidth="1"/>
    <col min="4" max="4" width="4.75" customWidth="1"/>
    <col min="5" max="8" width="13.75" customWidth="1"/>
    <col min="9" max="9" width="8.75" customWidth="1"/>
    <col min="10" max="10" width="12.75" customWidth="1"/>
    <col min="11" max="12" width="2.75" hidden="1" customWidth="1"/>
    <col min="13" max="13" width="20.75" hidden="1" customWidth="1"/>
    <col min="14" max="14" width="2.75" hidden="1" customWidth="1"/>
  </cols>
  <sheetData>
    <row r="1" spans="1:14" ht="30" customHeight="1" x14ac:dyDescent="0.3">
      <c r="A1" s="3"/>
      <c r="B1" s="2" t="s">
        <v>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9"/>
      <c r="B2" s="10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71</v>
      </c>
      <c r="B3" s="7" t="s">
        <v>1</v>
      </c>
      <c r="C3" s="7" t="s">
        <v>2</v>
      </c>
      <c r="D3" s="7" t="s">
        <v>3</v>
      </c>
      <c r="E3" s="7" t="s">
        <v>72</v>
      </c>
      <c r="F3" s="7" t="s">
        <v>73</v>
      </c>
      <c r="G3" s="7" t="s">
        <v>74</v>
      </c>
      <c r="H3" s="7" t="s">
        <v>75</v>
      </c>
      <c r="I3" s="7" t="s">
        <v>76</v>
      </c>
      <c r="J3" s="7" t="s">
        <v>77</v>
      </c>
      <c r="K3" s="7" t="s">
        <v>78</v>
      </c>
      <c r="L3" s="7" t="s">
        <v>79</v>
      </c>
      <c r="M3" s="7" t="s">
        <v>80</v>
      </c>
      <c r="N3" s="1" t="s">
        <v>81</v>
      </c>
    </row>
    <row r="4" spans="1:14" ht="30" customHeight="1" x14ac:dyDescent="0.3">
      <c r="A4" s="8" t="s">
        <v>92</v>
      </c>
      <c r="B4" s="8" t="s">
        <v>93</v>
      </c>
      <c r="C4" s="8" t="s">
        <v>94</v>
      </c>
      <c r="D4" s="8" t="s">
        <v>95</v>
      </c>
      <c r="E4" s="18">
        <f>일위대가!F9</f>
        <v>8915</v>
      </c>
      <c r="F4" s="18">
        <f>일위대가!H9</f>
        <v>59020</v>
      </c>
      <c r="G4" s="18">
        <f>일위대가!J9</f>
        <v>13873</v>
      </c>
      <c r="H4" s="18">
        <f t="shared" ref="H4:H13" si="0">E4+F4+G4</f>
        <v>81808</v>
      </c>
      <c r="I4" s="8" t="s">
        <v>96</v>
      </c>
      <c r="J4" s="8" t="s">
        <v>41</v>
      </c>
      <c r="K4" s="8" t="s">
        <v>97</v>
      </c>
      <c r="L4" s="8" t="s">
        <v>41</v>
      </c>
      <c r="M4" s="8" t="s">
        <v>41</v>
      </c>
      <c r="N4" s="1" t="s">
        <v>46</v>
      </c>
    </row>
    <row r="5" spans="1:14" ht="30" customHeight="1" x14ac:dyDescent="0.3">
      <c r="A5" s="8" t="s">
        <v>119</v>
      </c>
      <c r="B5" s="8" t="s">
        <v>93</v>
      </c>
      <c r="C5" s="8" t="s">
        <v>120</v>
      </c>
      <c r="D5" s="8" t="s">
        <v>95</v>
      </c>
      <c r="E5" s="18">
        <f>일위대가!F16</f>
        <v>18337</v>
      </c>
      <c r="F5" s="18">
        <f>일위대가!H16</f>
        <v>59020</v>
      </c>
      <c r="G5" s="18">
        <f>일위대가!J16</f>
        <v>23423</v>
      </c>
      <c r="H5" s="18">
        <f t="shared" si="0"/>
        <v>100780</v>
      </c>
      <c r="I5" s="8" t="s">
        <v>121</v>
      </c>
      <c r="J5" s="8" t="s">
        <v>41</v>
      </c>
      <c r="K5" s="8" t="s">
        <v>97</v>
      </c>
      <c r="L5" s="8" t="s">
        <v>41</v>
      </c>
      <c r="M5" s="8" t="s">
        <v>41</v>
      </c>
      <c r="N5" s="1" t="s">
        <v>46</v>
      </c>
    </row>
    <row r="6" spans="1:14" ht="30" customHeight="1" x14ac:dyDescent="0.3">
      <c r="A6" s="8" t="s">
        <v>129</v>
      </c>
      <c r="B6" s="8" t="s">
        <v>93</v>
      </c>
      <c r="C6" s="8" t="s">
        <v>130</v>
      </c>
      <c r="D6" s="8" t="s">
        <v>95</v>
      </c>
      <c r="E6" s="18">
        <f>일위대가!F23</f>
        <v>35057</v>
      </c>
      <c r="F6" s="18">
        <f>일위대가!H23</f>
        <v>59020</v>
      </c>
      <c r="G6" s="18">
        <f>일위대가!J23</f>
        <v>29621</v>
      </c>
      <c r="H6" s="18">
        <f t="shared" si="0"/>
        <v>123698</v>
      </c>
      <c r="I6" s="8" t="s">
        <v>131</v>
      </c>
      <c r="J6" s="8" t="s">
        <v>41</v>
      </c>
      <c r="K6" s="8" t="s">
        <v>97</v>
      </c>
      <c r="L6" s="8" t="s">
        <v>41</v>
      </c>
      <c r="M6" s="8" t="s">
        <v>41</v>
      </c>
      <c r="N6" s="1" t="s">
        <v>46</v>
      </c>
    </row>
    <row r="7" spans="1:14" ht="30" customHeight="1" x14ac:dyDescent="0.3">
      <c r="A7" s="8" t="s">
        <v>138</v>
      </c>
      <c r="B7" s="8" t="s">
        <v>139</v>
      </c>
      <c r="C7" s="8" t="s">
        <v>140</v>
      </c>
      <c r="D7" s="8" t="s">
        <v>95</v>
      </c>
      <c r="E7" s="18">
        <f>일위대가!F30</f>
        <v>3663</v>
      </c>
      <c r="F7" s="18">
        <f>일위대가!H30</f>
        <v>36248</v>
      </c>
      <c r="G7" s="18">
        <f>일위대가!J30</f>
        <v>1967</v>
      </c>
      <c r="H7" s="18">
        <f t="shared" si="0"/>
        <v>41878</v>
      </c>
      <c r="I7" s="8" t="s">
        <v>141</v>
      </c>
      <c r="J7" s="8" t="s">
        <v>41</v>
      </c>
      <c r="K7" s="8" t="s">
        <v>97</v>
      </c>
      <c r="L7" s="8" t="s">
        <v>41</v>
      </c>
      <c r="M7" s="8" t="s">
        <v>41</v>
      </c>
      <c r="N7" s="1" t="s">
        <v>46</v>
      </c>
    </row>
    <row r="8" spans="1:14" ht="30" customHeight="1" x14ac:dyDescent="0.3">
      <c r="A8" s="8" t="s">
        <v>151</v>
      </c>
      <c r="B8" s="8" t="s">
        <v>152</v>
      </c>
      <c r="C8" s="8" t="s">
        <v>153</v>
      </c>
      <c r="D8" s="8" t="s">
        <v>95</v>
      </c>
      <c r="E8" s="18">
        <f>일위대가!F37</f>
        <v>17816</v>
      </c>
      <c r="F8" s="18">
        <f>일위대가!H37</f>
        <v>49778</v>
      </c>
      <c r="G8" s="18">
        <f>일위대가!J37</f>
        <v>9986</v>
      </c>
      <c r="H8" s="18">
        <f t="shared" si="0"/>
        <v>77580</v>
      </c>
      <c r="I8" s="8" t="s">
        <v>154</v>
      </c>
      <c r="J8" s="8" t="s">
        <v>41</v>
      </c>
      <c r="K8" s="8" t="s">
        <v>97</v>
      </c>
      <c r="L8" s="8" t="s">
        <v>41</v>
      </c>
      <c r="M8" s="8" t="s">
        <v>41</v>
      </c>
      <c r="N8" s="1" t="s">
        <v>46</v>
      </c>
    </row>
    <row r="9" spans="1:14" ht="30" customHeight="1" x14ac:dyDescent="0.3">
      <c r="A9" s="8" t="s">
        <v>45</v>
      </c>
      <c r="B9" s="8" t="s">
        <v>42</v>
      </c>
      <c r="C9" s="8" t="s">
        <v>43</v>
      </c>
      <c r="D9" s="8" t="s">
        <v>44</v>
      </c>
      <c r="E9" s="18">
        <f>일위대가!F43</f>
        <v>10457</v>
      </c>
      <c r="F9" s="18">
        <f>일위대가!H43</f>
        <v>14447</v>
      </c>
      <c r="G9" s="18">
        <f>일위대가!J43</f>
        <v>3138</v>
      </c>
      <c r="H9" s="18">
        <f t="shared" si="0"/>
        <v>28042</v>
      </c>
      <c r="I9" s="8" t="s">
        <v>164</v>
      </c>
      <c r="J9" s="8" t="s">
        <v>41</v>
      </c>
      <c r="K9" s="8" t="s">
        <v>41</v>
      </c>
      <c r="L9" s="8" t="s">
        <v>41</v>
      </c>
      <c r="M9" s="8" t="s">
        <v>41</v>
      </c>
      <c r="N9" s="1" t="s">
        <v>41</v>
      </c>
    </row>
    <row r="10" spans="1:14" ht="30" customHeight="1" x14ac:dyDescent="0.3">
      <c r="A10" s="8" t="s">
        <v>49</v>
      </c>
      <c r="B10" s="8" t="s">
        <v>48</v>
      </c>
      <c r="C10" s="8" t="s">
        <v>43</v>
      </c>
      <c r="D10" s="8" t="s">
        <v>44</v>
      </c>
      <c r="E10" s="18">
        <f>일위대가!F49</f>
        <v>2548</v>
      </c>
      <c r="F10" s="18">
        <f>일위대가!H49</f>
        <v>9480</v>
      </c>
      <c r="G10" s="18">
        <f>일위대가!J49</f>
        <v>2153</v>
      </c>
      <c r="H10" s="18">
        <f t="shared" si="0"/>
        <v>14181</v>
      </c>
      <c r="I10" s="8" t="s">
        <v>176</v>
      </c>
      <c r="J10" s="8" t="s">
        <v>41</v>
      </c>
      <c r="K10" s="8" t="s">
        <v>41</v>
      </c>
      <c r="L10" s="8" t="s">
        <v>41</v>
      </c>
      <c r="M10" s="8" t="s">
        <v>41</v>
      </c>
      <c r="N10" s="1" t="s">
        <v>41</v>
      </c>
    </row>
    <row r="11" spans="1:14" ht="30" customHeight="1" x14ac:dyDescent="0.3">
      <c r="A11" s="8" t="s">
        <v>57</v>
      </c>
      <c r="B11" s="8" t="s">
        <v>54</v>
      </c>
      <c r="C11" s="8" t="s">
        <v>55</v>
      </c>
      <c r="D11" s="8" t="s">
        <v>56</v>
      </c>
      <c r="E11" s="18">
        <f>일위대가!F56</f>
        <v>2310</v>
      </c>
      <c r="F11" s="18">
        <f>일위대가!H56</f>
        <v>19304</v>
      </c>
      <c r="G11" s="18">
        <f>일위대가!J56</f>
        <v>579</v>
      </c>
      <c r="H11" s="18">
        <f t="shared" si="0"/>
        <v>22193</v>
      </c>
      <c r="I11" s="8" t="s">
        <v>183</v>
      </c>
      <c r="J11" s="8" t="s">
        <v>41</v>
      </c>
      <c r="K11" s="8" t="s">
        <v>41</v>
      </c>
      <c r="L11" s="8" t="s">
        <v>41</v>
      </c>
      <c r="M11" s="8" t="s">
        <v>41</v>
      </c>
      <c r="N11" s="1" t="s">
        <v>41</v>
      </c>
    </row>
    <row r="12" spans="1:14" ht="30" customHeight="1" x14ac:dyDescent="0.3">
      <c r="A12" s="8" t="s">
        <v>53</v>
      </c>
      <c r="B12" s="8" t="s">
        <v>50</v>
      </c>
      <c r="C12" s="8" t="s">
        <v>51</v>
      </c>
      <c r="D12" s="8" t="s">
        <v>52</v>
      </c>
      <c r="E12" s="18">
        <f>일위대가!F65</f>
        <v>1322</v>
      </c>
      <c r="F12" s="18">
        <f>일위대가!H65</f>
        <v>8228</v>
      </c>
      <c r="G12" s="18">
        <f>일위대가!J65</f>
        <v>1281</v>
      </c>
      <c r="H12" s="18">
        <f t="shared" si="0"/>
        <v>10831</v>
      </c>
      <c r="I12" s="8" t="s">
        <v>196</v>
      </c>
      <c r="J12" s="8" t="s">
        <v>41</v>
      </c>
      <c r="K12" s="8" t="s">
        <v>41</v>
      </c>
      <c r="L12" s="8" t="s">
        <v>41</v>
      </c>
      <c r="M12" s="8" t="s">
        <v>41</v>
      </c>
      <c r="N12" s="1" t="s">
        <v>41</v>
      </c>
    </row>
    <row r="13" spans="1:14" ht="30" customHeight="1" x14ac:dyDescent="0.3">
      <c r="A13" s="8" t="s">
        <v>68</v>
      </c>
      <c r="B13" s="8" t="s">
        <v>65</v>
      </c>
      <c r="C13" s="8" t="s">
        <v>66</v>
      </c>
      <c r="D13" s="8" t="s">
        <v>67</v>
      </c>
      <c r="E13" s="18">
        <f>일위대가!F71</f>
        <v>0</v>
      </c>
      <c r="F13" s="18">
        <f>일위대가!H71</f>
        <v>34861</v>
      </c>
      <c r="G13" s="18">
        <f>일위대가!J71</f>
        <v>1743</v>
      </c>
      <c r="H13" s="18">
        <f t="shared" si="0"/>
        <v>36604</v>
      </c>
      <c r="I13" s="8" t="s">
        <v>206</v>
      </c>
      <c r="J13" s="8" t="s">
        <v>41</v>
      </c>
      <c r="K13" s="8" t="s">
        <v>41</v>
      </c>
      <c r="L13" s="8" t="s">
        <v>41</v>
      </c>
      <c r="M13" s="8" t="s">
        <v>41</v>
      </c>
      <c r="N13" s="1" t="s">
        <v>41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A6EB9-FB6E-4CDF-BE9E-3E32754F1971}">
  <sheetPr>
    <pageSetUpPr fitToPage="1"/>
  </sheetPr>
  <dimension ref="A1:AZ71"/>
  <sheetViews>
    <sheetView view="pageBreakPreview" zoomScale="60" zoomScaleNormal="100" workbookViewId="0">
      <selection activeCell="C25" sqref="C25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7" width="2.75" hidden="1" customWidth="1"/>
    <col min="48" max="48" width="1.75" hidden="1" customWidth="1"/>
    <col min="49" max="49" width="24.75" hidden="1" customWidth="1"/>
    <col min="50" max="51" width="2.75" hidden="1" customWidth="1"/>
    <col min="52" max="52" width="1.75" hidden="1" customWidth="1"/>
  </cols>
  <sheetData>
    <row r="1" spans="1:52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296" t="s">
        <v>1</v>
      </c>
      <c r="B2" s="296" t="s">
        <v>2</v>
      </c>
      <c r="C2" s="296" t="s">
        <v>3</v>
      </c>
      <c r="D2" s="296" t="s">
        <v>4</v>
      </c>
      <c r="E2" s="296" t="s">
        <v>5</v>
      </c>
      <c r="F2" s="296"/>
      <c r="G2" s="296" t="s">
        <v>8</v>
      </c>
      <c r="H2" s="296"/>
      <c r="I2" s="296" t="s">
        <v>9</v>
      </c>
      <c r="J2" s="296"/>
      <c r="K2" s="296" t="s">
        <v>10</v>
      </c>
      <c r="L2" s="296"/>
      <c r="M2" s="296" t="s">
        <v>11</v>
      </c>
      <c r="N2" s="295" t="s">
        <v>82</v>
      </c>
      <c r="O2" s="295" t="s">
        <v>12</v>
      </c>
      <c r="P2" s="295" t="s">
        <v>14</v>
      </c>
      <c r="Q2" s="295" t="s">
        <v>15</v>
      </c>
      <c r="R2" s="295" t="s">
        <v>16</v>
      </c>
      <c r="S2" s="295" t="s">
        <v>17</v>
      </c>
      <c r="T2" s="295" t="s">
        <v>18</v>
      </c>
      <c r="U2" s="295" t="s">
        <v>19</v>
      </c>
      <c r="V2" s="295" t="s">
        <v>20</v>
      </c>
      <c r="W2" s="295" t="s">
        <v>21</v>
      </c>
      <c r="X2" s="295" t="s">
        <v>22</v>
      </c>
      <c r="Y2" s="295" t="s">
        <v>23</v>
      </c>
      <c r="Z2" s="295" t="s">
        <v>24</v>
      </c>
      <c r="AA2" s="295" t="s">
        <v>25</v>
      </c>
      <c r="AB2" s="295" t="s">
        <v>26</v>
      </c>
      <c r="AC2" s="295" t="s">
        <v>27</v>
      </c>
      <c r="AD2" s="295" t="s">
        <v>28</v>
      </c>
      <c r="AE2" s="295" t="s">
        <v>29</v>
      </c>
      <c r="AF2" s="295" t="s">
        <v>30</v>
      </c>
      <c r="AG2" s="295" t="s">
        <v>31</v>
      </c>
      <c r="AH2" s="295" t="s">
        <v>32</v>
      </c>
      <c r="AI2" s="295" t="s">
        <v>33</v>
      </c>
      <c r="AJ2" s="295" t="s">
        <v>34</v>
      </c>
      <c r="AK2" s="295" t="s">
        <v>35</v>
      </c>
      <c r="AL2" s="295" t="s">
        <v>36</v>
      </c>
      <c r="AM2" s="295" t="s">
        <v>37</v>
      </c>
      <c r="AN2" s="295" t="s">
        <v>38</v>
      </c>
      <c r="AO2" s="295" t="s">
        <v>39</v>
      </c>
      <c r="AP2" s="295" t="s">
        <v>83</v>
      </c>
      <c r="AQ2" s="295" t="s">
        <v>84</v>
      </c>
      <c r="AR2" s="295" t="s">
        <v>85</v>
      </c>
      <c r="AS2" s="295" t="s">
        <v>86</v>
      </c>
      <c r="AT2" s="295" t="s">
        <v>87</v>
      </c>
      <c r="AU2" s="295" t="s">
        <v>88</v>
      </c>
      <c r="AV2" s="295" t="s">
        <v>40</v>
      </c>
      <c r="AW2" s="295" t="s">
        <v>89</v>
      </c>
      <c r="AX2" s="1" t="s">
        <v>81</v>
      </c>
      <c r="AY2" s="1" t="s">
        <v>13</v>
      </c>
      <c r="AZ2" s="1" t="s">
        <v>90</v>
      </c>
    </row>
    <row r="3" spans="1:52" ht="30" customHeight="1" x14ac:dyDescent="0.3">
      <c r="A3" s="296"/>
      <c r="B3" s="296"/>
      <c r="C3" s="296"/>
      <c r="D3" s="296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96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  <c r="AC3" s="295"/>
      <c r="AD3" s="295"/>
      <c r="AE3" s="295"/>
      <c r="AF3" s="295"/>
      <c r="AG3" s="295"/>
      <c r="AH3" s="295"/>
      <c r="AI3" s="295"/>
      <c r="AJ3" s="295"/>
      <c r="AK3" s="295"/>
      <c r="AL3" s="295"/>
      <c r="AM3" s="295"/>
      <c r="AN3" s="295"/>
      <c r="AO3" s="295"/>
      <c r="AP3" s="295"/>
      <c r="AQ3" s="295"/>
      <c r="AR3" s="295"/>
      <c r="AS3" s="295"/>
      <c r="AT3" s="295"/>
      <c r="AU3" s="295"/>
      <c r="AV3" s="295"/>
      <c r="AW3" s="295"/>
    </row>
    <row r="4" spans="1:52" ht="30" customHeight="1" x14ac:dyDescent="0.3">
      <c r="A4" s="11" t="s">
        <v>91</v>
      </c>
      <c r="B4" s="12"/>
      <c r="C4" s="12"/>
      <c r="D4" s="12"/>
      <c r="E4" s="16"/>
      <c r="F4" s="19"/>
      <c r="G4" s="16"/>
      <c r="H4" s="19"/>
      <c r="I4" s="16"/>
      <c r="J4" s="19"/>
      <c r="K4" s="16"/>
      <c r="L4" s="19"/>
      <c r="M4" s="13"/>
      <c r="N4" s="1" t="s">
        <v>92</v>
      </c>
    </row>
    <row r="5" spans="1:52" ht="30" customHeight="1" x14ac:dyDescent="0.3">
      <c r="A5" s="14" t="s">
        <v>93</v>
      </c>
      <c r="B5" s="14" t="s">
        <v>94</v>
      </c>
      <c r="C5" s="14" t="s">
        <v>98</v>
      </c>
      <c r="D5" s="15">
        <v>0.20849999999999999</v>
      </c>
      <c r="E5" s="17">
        <f>단가대비표!O5</f>
        <v>0</v>
      </c>
      <c r="F5" s="20">
        <f>TRUNC(E5*D5,1)</f>
        <v>0</v>
      </c>
      <c r="G5" s="17">
        <f>단가대비표!P5</f>
        <v>0</v>
      </c>
      <c r="H5" s="20">
        <f>TRUNC(G5*D5,1)</f>
        <v>0</v>
      </c>
      <c r="I5" s="17">
        <f>단가대비표!V5</f>
        <v>66538</v>
      </c>
      <c r="J5" s="20">
        <f>TRUNC(I5*D5,1)</f>
        <v>13873.1</v>
      </c>
      <c r="K5" s="17">
        <f t="shared" ref="K5:L8" si="0">TRUNC(E5+G5+I5,1)</f>
        <v>66538</v>
      </c>
      <c r="L5" s="20">
        <f t="shared" si="0"/>
        <v>13873.1</v>
      </c>
      <c r="M5" s="14" t="s">
        <v>99</v>
      </c>
      <c r="N5" s="1" t="s">
        <v>92</v>
      </c>
      <c r="O5" s="1" t="s">
        <v>100</v>
      </c>
      <c r="P5" s="1" t="s">
        <v>47</v>
      </c>
      <c r="Q5" s="1" t="s">
        <v>47</v>
      </c>
      <c r="R5" s="1" t="s">
        <v>46</v>
      </c>
      <c r="AV5" s="1" t="s">
        <v>41</v>
      </c>
      <c r="AW5" s="1" t="s">
        <v>101</v>
      </c>
      <c r="AX5" s="1" t="s">
        <v>41</v>
      </c>
      <c r="AY5" s="1" t="s">
        <v>41</v>
      </c>
      <c r="AZ5" s="1" t="s">
        <v>41</v>
      </c>
    </row>
    <row r="6" spans="1:52" ht="30" customHeight="1" x14ac:dyDescent="0.3">
      <c r="A6" s="14" t="s">
        <v>102</v>
      </c>
      <c r="B6" s="14" t="s">
        <v>103</v>
      </c>
      <c r="C6" s="14" t="s">
        <v>104</v>
      </c>
      <c r="D6" s="15">
        <v>5</v>
      </c>
      <c r="E6" s="17">
        <f>단가대비표!O11</f>
        <v>1473.63</v>
      </c>
      <c r="F6" s="20">
        <f>TRUNC(E6*D6,1)</f>
        <v>7368.1</v>
      </c>
      <c r="G6" s="17">
        <f>단가대비표!P11</f>
        <v>0</v>
      </c>
      <c r="H6" s="20">
        <f>TRUNC(G6*D6,1)</f>
        <v>0</v>
      </c>
      <c r="I6" s="17">
        <f>단가대비표!V11</f>
        <v>0</v>
      </c>
      <c r="J6" s="20">
        <f>TRUNC(I6*D6,1)</f>
        <v>0</v>
      </c>
      <c r="K6" s="17">
        <f t="shared" si="0"/>
        <v>1473.6</v>
      </c>
      <c r="L6" s="20">
        <f t="shared" si="0"/>
        <v>7368.1</v>
      </c>
      <c r="M6" s="14" t="s">
        <v>41</v>
      </c>
      <c r="N6" s="1" t="s">
        <v>92</v>
      </c>
      <c r="O6" s="1" t="s">
        <v>105</v>
      </c>
      <c r="P6" s="1" t="s">
        <v>47</v>
      </c>
      <c r="Q6" s="1" t="s">
        <v>47</v>
      </c>
      <c r="R6" s="1" t="s">
        <v>46</v>
      </c>
      <c r="V6">
        <v>1</v>
      </c>
      <c r="AV6" s="1" t="s">
        <v>41</v>
      </c>
      <c r="AW6" s="1" t="s">
        <v>106</v>
      </c>
      <c r="AX6" s="1" t="s">
        <v>41</v>
      </c>
      <c r="AY6" s="1" t="s">
        <v>41</v>
      </c>
      <c r="AZ6" s="1" t="s">
        <v>41</v>
      </c>
    </row>
    <row r="7" spans="1:52" ht="30" customHeight="1" x14ac:dyDescent="0.3">
      <c r="A7" s="14" t="s">
        <v>107</v>
      </c>
      <c r="B7" s="14" t="s">
        <v>108</v>
      </c>
      <c r="C7" s="14" t="s">
        <v>109</v>
      </c>
      <c r="D7" s="15">
        <v>1</v>
      </c>
      <c r="E7" s="17">
        <f>TRUNC(SUMIF(V5:V8, RIGHTB(O7, 1), F5:F8)*U7, 2)</f>
        <v>1547.3</v>
      </c>
      <c r="F7" s="20">
        <f>TRUNC(E7*D7,1)</f>
        <v>1547.3</v>
      </c>
      <c r="G7" s="17">
        <v>0</v>
      </c>
      <c r="H7" s="20">
        <f>TRUNC(G7*D7,1)</f>
        <v>0</v>
      </c>
      <c r="I7" s="17">
        <v>0</v>
      </c>
      <c r="J7" s="20">
        <f>TRUNC(I7*D7,1)</f>
        <v>0</v>
      </c>
      <c r="K7" s="17">
        <f t="shared" si="0"/>
        <v>1547.3</v>
      </c>
      <c r="L7" s="20">
        <f t="shared" si="0"/>
        <v>1547.3</v>
      </c>
      <c r="M7" s="14" t="s">
        <v>41</v>
      </c>
      <c r="N7" s="1" t="s">
        <v>92</v>
      </c>
      <c r="O7" s="1" t="s">
        <v>110</v>
      </c>
      <c r="P7" s="1" t="s">
        <v>47</v>
      </c>
      <c r="Q7" s="1" t="s">
        <v>47</v>
      </c>
      <c r="R7" s="1" t="s">
        <v>47</v>
      </c>
      <c r="S7">
        <v>0</v>
      </c>
      <c r="T7">
        <v>0</v>
      </c>
      <c r="U7">
        <v>0.21</v>
      </c>
      <c r="AV7" s="1" t="s">
        <v>41</v>
      </c>
      <c r="AW7" s="1" t="s">
        <v>111</v>
      </c>
      <c r="AX7" s="1" t="s">
        <v>41</v>
      </c>
      <c r="AY7" s="1" t="s">
        <v>41</v>
      </c>
      <c r="AZ7" s="1" t="s">
        <v>41</v>
      </c>
    </row>
    <row r="8" spans="1:52" ht="30" customHeight="1" x14ac:dyDescent="0.3">
      <c r="A8" s="14" t="s">
        <v>112</v>
      </c>
      <c r="B8" s="14" t="s">
        <v>113</v>
      </c>
      <c r="C8" s="14" t="s">
        <v>114</v>
      </c>
      <c r="D8" s="15">
        <v>1</v>
      </c>
      <c r="E8" s="17">
        <f>TRUNC(단가대비표!O18*1/8*16/12*25/20, 1)</f>
        <v>0</v>
      </c>
      <c r="F8" s="20">
        <f>TRUNC(E8*D8,1)</f>
        <v>0</v>
      </c>
      <c r="G8" s="17">
        <f>TRUNC(단가대비표!P18*1/8*16/12*25/20, 1)</f>
        <v>59020.2</v>
      </c>
      <c r="H8" s="20">
        <f>TRUNC(G8*D8,1)</f>
        <v>59020.2</v>
      </c>
      <c r="I8" s="17">
        <f>TRUNC(단가대비표!V18*1/8*16/12*25/20, 1)</f>
        <v>0</v>
      </c>
      <c r="J8" s="20">
        <f>TRUNC(I8*D8,1)</f>
        <v>0</v>
      </c>
      <c r="K8" s="17">
        <f t="shared" si="0"/>
        <v>59020.2</v>
      </c>
      <c r="L8" s="20">
        <f t="shared" si="0"/>
        <v>59020.2</v>
      </c>
      <c r="M8" s="14" t="s">
        <v>41</v>
      </c>
      <c r="N8" s="1" t="s">
        <v>92</v>
      </c>
      <c r="O8" s="1" t="s">
        <v>115</v>
      </c>
      <c r="P8" s="1" t="s">
        <v>47</v>
      </c>
      <c r="Q8" s="1" t="s">
        <v>47</v>
      </c>
      <c r="R8" s="1" t="s">
        <v>46</v>
      </c>
      <c r="AV8" s="1" t="s">
        <v>41</v>
      </c>
      <c r="AW8" s="1" t="s">
        <v>116</v>
      </c>
      <c r="AX8" s="1" t="s">
        <v>46</v>
      </c>
      <c r="AY8" s="1" t="s">
        <v>41</v>
      </c>
      <c r="AZ8" s="1" t="s">
        <v>41</v>
      </c>
    </row>
    <row r="9" spans="1:52" ht="30" customHeight="1" x14ac:dyDescent="0.3">
      <c r="A9" s="14" t="s">
        <v>117</v>
      </c>
      <c r="B9" s="14" t="s">
        <v>41</v>
      </c>
      <c r="C9" s="14" t="s">
        <v>41</v>
      </c>
      <c r="D9" s="15"/>
      <c r="E9" s="17"/>
      <c r="F9" s="20">
        <f>TRUNC(SUMIF(N5:N8, N4, F5:F8),0)</f>
        <v>8915</v>
      </c>
      <c r="G9" s="17"/>
      <c r="H9" s="20">
        <f>TRUNC(SUMIF(N5:N8, N4, H5:H8),0)</f>
        <v>59020</v>
      </c>
      <c r="I9" s="17"/>
      <c r="J9" s="20">
        <f>TRUNC(SUMIF(N5:N8, N4, J5:J8),0)</f>
        <v>13873</v>
      </c>
      <c r="K9" s="17"/>
      <c r="L9" s="20">
        <f>F9+H9+J9</f>
        <v>81808</v>
      </c>
      <c r="M9" s="14" t="s">
        <v>41</v>
      </c>
      <c r="N9" s="1" t="s">
        <v>69</v>
      </c>
      <c r="O9" s="1" t="s">
        <v>69</v>
      </c>
      <c r="P9" s="1" t="s">
        <v>41</v>
      </c>
      <c r="Q9" s="1" t="s">
        <v>41</v>
      </c>
      <c r="R9" s="1" t="s">
        <v>41</v>
      </c>
      <c r="AV9" s="1" t="s">
        <v>41</v>
      </c>
      <c r="AW9" s="1" t="s">
        <v>41</v>
      </c>
      <c r="AX9" s="1" t="s">
        <v>41</v>
      </c>
      <c r="AY9" s="1" t="s">
        <v>41</v>
      </c>
      <c r="AZ9" s="1" t="s">
        <v>41</v>
      </c>
    </row>
    <row r="10" spans="1:52" ht="30" customHeight="1" x14ac:dyDescent="0.3">
      <c r="A10" s="15"/>
      <c r="B10" s="15"/>
      <c r="C10" s="15"/>
      <c r="D10" s="15"/>
      <c r="E10" s="17"/>
      <c r="F10" s="20"/>
      <c r="G10" s="17"/>
      <c r="H10" s="20"/>
      <c r="I10" s="17"/>
      <c r="J10" s="20"/>
      <c r="K10" s="17"/>
      <c r="L10" s="20"/>
      <c r="M10" s="15"/>
    </row>
    <row r="11" spans="1:52" ht="30" customHeight="1" x14ac:dyDescent="0.3">
      <c r="A11" s="11" t="s">
        <v>118</v>
      </c>
      <c r="B11" s="12"/>
      <c r="C11" s="12"/>
      <c r="D11" s="12"/>
      <c r="E11" s="16"/>
      <c r="F11" s="19"/>
      <c r="G11" s="16"/>
      <c r="H11" s="19"/>
      <c r="I11" s="16"/>
      <c r="J11" s="19"/>
      <c r="K11" s="16"/>
      <c r="L11" s="19"/>
      <c r="M11" s="13"/>
      <c r="N11" s="1" t="s">
        <v>119</v>
      </c>
    </row>
    <row r="12" spans="1:52" ht="30" customHeight="1" x14ac:dyDescent="0.3">
      <c r="A12" s="14" t="s">
        <v>93</v>
      </c>
      <c r="B12" s="14" t="s">
        <v>120</v>
      </c>
      <c r="C12" s="14" t="s">
        <v>98</v>
      </c>
      <c r="D12" s="15">
        <v>0.20849999999999999</v>
      </c>
      <c r="E12" s="17">
        <f>단가대비표!O6</f>
        <v>0</v>
      </c>
      <c r="F12" s="20">
        <f>TRUNC(E12*D12,1)</f>
        <v>0</v>
      </c>
      <c r="G12" s="17">
        <f>단가대비표!P6</f>
        <v>0</v>
      </c>
      <c r="H12" s="20">
        <f>TRUNC(G12*D12,1)</f>
        <v>0</v>
      </c>
      <c r="I12" s="17">
        <f>단가대비표!V6</f>
        <v>112342</v>
      </c>
      <c r="J12" s="20">
        <f>TRUNC(I12*D12,1)</f>
        <v>23423.3</v>
      </c>
      <c r="K12" s="17">
        <f t="shared" ref="K12:L15" si="1">TRUNC(E12+G12+I12,1)</f>
        <v>112342</v>
      </c>
      <c r="L12" s="20">
        <f t="shared" si="1"/>
        <v>23423.3</v>
      </c>
      <c r="M12" s="14" t="s">
        <v>99</v>
      </c>
      <c r="N12" s="1" t="s">
        <v>119</v>
      </c>
      <c r="O12" s="1" t="s">
        <v>122</v>
      </c>
      <c r="P12" s="1" t="s">
        <v>47</v>
      </c>
      <c r="Q12" s="1" t="s">
        <v>47</v>
      </c>
      <c r="R12" s="1" t="s">
        <v>46</v>
      </c>
      <c r="AV12" s="1" t="s">
        <v>41</v>
      </c>
      <c r="AW12" s="1" t="s">
        <v>123</v>
      </c>
      <c r="AX12" s="1" t="s">
        <v>41</v>
      </c>
      <c r="AY12" s="1" t="s">
        <v>41</v>
      </c>
      <c r="AZ12" s="1" t="s">
        <v>41</v>
      </c>
    </row>
    <row r="13" spans="1:52" ht="30" customHeight="1" x14ac:dyDescent="0.3">
      <c r="A13" s="14" t="s">
        <v>102</v>
      </c>
      <c r="B13" s="14" t="s">
        <v>103</v>
      </c>
      <c r="C13" s="14" t="s">
        <v>104</v>
      </c>
      <c r="D13" s="15">
        <v>10.199999999999999</v>
      </c>
      <c r="E13" s="17">
        <f>단가대비표!O11</f>
        <v>1473.63</v>
      </c>
      <c r="F13" s="20">
        <f>TRUNC(E13*D13,1)</f>
        <v>15031</v>
      </c>
      <c r="G13" s="17">
        <f>단가대비표!P11</f>
        <v>0</v>
      </c>
      <c r="H13" s="20">
        <f>TRUNC(G13*D13,1)</f>
        <v>0</v>
      </c>
      <c r="I13" s="17">
        <f>단가대비표!V11</f>
        <v>0</v>
      </c>
      <c r="J13" s="20">
        <f>TRUNC(I13*D13,1)</f>
        <v>0</v>
      </c>
      <c r="K13" s="17">
        <f t="shared" si="1"/>
        <v>1473.6</v>
      </c>
      <c r="L13" s="20">
        <f t="shared" si="1"/>
        <v>15031</v>
      </c>
      <c r="M13" s="14" t="s">
        <v>41</v>
      </c>
      <c r="N13" s="1" t="s">
        <v>119</v>
      </c>
      <c r="O13" s="1" t="s">
        <v>105</v>
      </c>
      <c r="P13" s="1" t="s">
        <v>47</v>
      </c>
      <c r="Q13" s="1" t="s">
        <v>47</v>
      </c>
      <c r="R13" s="1" t="s">
        <v>46</v>
      </c>
      <c r="V13">
        <v>1</v>
      </c>
      <c r="AV13" s="1" t="s">
        <v>41</v>
      </c>
      <c r="AW13" s="1" t="s">
        <v>124</v>
      </c>
      <c r="AX13" s="1" t="s">
        <v>41</v>
      </c>
      <c r="AY13" s="1" t="s">
        <v>41</v>
      </c>
      <c r="AZ13" s="1" t="s">
        <v>41</v>
      </c>
    </row>
    <row r="14" spans="1:52" ht="30" customHeight="1" x14ac:dyDescent="0.3">
      <c r="A14" s="14" t="s">
        <v>107</v>
      </c>
      <c r="B14" s="14" t="s">
        <v>125</v>
      </c>
      <c r="C14" s="14" t="s">
        <v>109</v>
      </c>
      <c r="D14" s="15">
        <v>1</v>
      </c>
      <c r="E14" s="17">
        <f>TRUNC(SUMIF(V12:V15, RIGHTB(O14, 1), F12:F15)*U14, 2)</f>
        <v>3306.82</v>
      </c>
      <c r="F14" s="20">
        <f>TRUNC(E14*D14,1)</f>
        <v>3306.8</v>
      </c>
      <c r="G14" s="17">
        <v>0</v>
      </c>
      <c r="H14" s="20">
        <f>TRUNC(G14*D14,1)</f>
        <v>0</v>
      </c>
      <c r="I14" s="17">
        <v>0</v>
      </c>
      <c r="J14" s="20">
        <f>TRUNC(I14*D14,1)</f>
        <v>0</v>
      </c>
      <c r="K14" s="17">
        <f t="shared" si="1"/>
        <v>3306.8</v>
      </c>
      <c r="L14" s="20">
        <f t="shared" si="1"/>
        <v>3306.8</v>
      </c>
      <c r="M14" s="14" t="s">
        <v>41</v>
      </c>
      <c r="N14" s="1" t="s">
        <v>119</v>
      </c>
      <c r="O14" s="1" t="s">
        <v>110</v>
      </c>
      <c r="P14" s="1" t="s">
        <v>47</v>
      </c>
      <c r="Q14" s="1" t="s">
        <v>47</v>
      </c>
      <c r="R14" s="1" t="s">
        <v>47</v>
      </c>
      <c r="S14">
        <v>0</v>
      </c>
      <c r="T14">
        <v>0</v>
      </c>
      <c r="U14">
        <v>0.22</v>
      </c>
      <c r="AV14" s="1" t="s">
        <v>41</v>
      </c>
      <c r="AW14" s="1" t="s">
        <v>126</v>
      </c>
      <c r="AX14" s="1" t="s">
        <v>41</v>
      </c>
      <c r="AY14" s="1" t="s">
        <v>41</v>
      </c>
      <c r="AZ14" s="1" t="s">
        <v>41</v>
      </c>
    </row>
    <row r="15" spans="1:52" ht="30" customHeight="1" x14ac:dyDescent="0.3">
      <c r="A15" s="14" t="s">
        <v>112</v>
      </c>
      <c r="B15" s="14" t="s">
        <v>113</v>
      </c>
      <c r="C15" s="14" t="s">
        <v>114</v>
      </c>
      <c r="D15" s="15">
        <v>1</v>
      </c>
      <c r="E15" s="17">
        <f>TRUNC(단가대비표!O18*1/8*16/12*25/20, 1)</f>
        <v>0</v>
      </c>
      <c r="F15" s="20">
        <f>TRUNC(E15*D15,1)</f>
        <v>0</v>
      </c>
      <c r="G15" s="17">
        <f>TRUNC(단가대비표!P18*1/8*16/12*25/20, 1)</f>
        <v>59020.2</v>
      </c>
      <c r="H15" s="20">
        <f>TRUNC(G15*D15,1)</f>
        <v>59020.2</v>
      </c>
      <c r="I15" s="17">
        <f>TRUNC(단가대비표!V18*1/8*16/12*25/20, 1)</f>
        <v>0</v>
      </c>
      <c r="J15" s="20">
        <f>TRUNC(I15*D15,1)</f>
        <v>0</v>
      </c>
      <c r="K15" s="17">
        <f t="shared" si="1"/>
        <v>59020.2</v>
      </c>
      <c r="L15" s="20">
        <f t="shared" si="1"/>
        <v>59020.2</v>
      </c>
      <c r="M15" s="14" t="s">
        <v>41</v>
      </c>
      <c r="N15" s="1" t="s">
        <v>119</v>
      </c>
      <c r="O15" s="1" t="s">
        <v>115</v>
      </c>
      <c r="P15" s="1" t="s">
        <v>47</v>
      </c>
      <c r="Q15" s="1" t="s">
        <v>47</v>
      </c>
      <c r="R15" s="1" t="s">
        <v>46</v>
      </c>
      <c r="AV15" s="1" t="s">
        <v>41</v>
      </c>
      <c r="AW15" s="1" t="s">
        <v>127</v>
      </c>
      <c r="AX15" s="1" t="s">
        <v>46</v>
      </c>
      <c r="AY15" s="1" t="s">
        <v>41</v>
      </c>
      <c r="AZ15" s="1" t="s">
        <v>41</v>
      </c>
    </row>
    <row r="16" spans="1:52" ht="30" customHeight="1" x14ac:dyDescent="0.3">
      <c r="A16" s="14" t="s">
        <v>117</v>
      </c>
      <c r="B16" s="14" t="s">
        <v>41</v>
      </c>
      <c r="C16" s="14" t="s">
        <v>41</v>
      </c>
      <c r="D16" s="15"/>
      <c r="E16" s="17"/>
      <c r="F16" s="20">
        <f>TRUNC(SUMIF(N12:N15, N11, F12:F15),0)</f>
        <v>18337</v>
      </c>
      <c r="G16" s="17"/>
      <c r="H16" s="20">
        <f>TRUNC(SUMIF(N12:N15, N11, H12:H15),0)</f>
        <v>59020</v>
      </c>
      <c r="I16" s="17"/>
      <c r="J16" s="20">
        <f>TRUNC(SUMIF(N12:N15, N11, J12:J15),0)</f>
        <v>23423</v>
      </c>
      <c r="K16" s="17"/>
      <c r="L16" s="20">
        <f>F16+H16+J16</f>
        <v>100780</v>
      </c>
      <c r="M16" s="14" t="s">
        <v>41</v>
      </c>
      <c r="N16" s="1" t="s">
        <v>69</v>
      </c>
      <c r="O16" s="1" t="s">
        <v>69</v>
      </c>
      <c r="P16" s="1" t="s">
        <v>41</v>
      </c>
      <c r="Q16" s="1" t="s">
        <v>41</v>
      </c>
      <c r="R16" s="1" t="s">
        <v>41</v>
      </c>
      <c r="AV16" s="1" t="s">
        <v>41</v>
      </c>
      <c r="AW16" s="1" t="s">
        <v>41</v>
      </c>
      <c r="AX16" s="1" t="s">
        <v>41</v>
      </c>
      <c r="AY16" s="1" t="s">
        <v>41</v>
      </c>
      <c r="AZ16" s="1" t="s">
        <v>41</v>
      </c>
    </row>
    <row r="17" spans="1:52" ht="30" customHeight="1" x14ac:dyDescent="0.3">
      <c r="A17" s="15"/>
      <c r="B17" s="15"/>
      <c r="C17" s="15"/>
      <c r="D17" s="15"/>
      <c r="E17" s="17"/>
      <c r="F17" s="20"/>
      <c r="G17" s="17"/>
      <c r="H17" s="20"/>
      <c r="I17" s="17"/>
      <c r="J17" s="20"/>
      <c r="K17" s="17"/>
      <c r="L17" s="20"/>
      <c r="M17" s="15"/>
    </row>
    <row r="18" spans="1:52" ht="30" customHeight="1" x14ac:dyDescent="0.3">
      <c r="A18" s="11" t="s">
        <v>128</v>
      </c>
      <c r="B18" s="12"/>
      <c r="C18" s="12"/>
      <c r="D18" s="12"/>
      <c r="E18" s="16"/>
      <c r="F18" s="19"/>
      <c r="G18" s="16"/>
      <c r="H18" s="19"/>
      <c r="I18" s="16"/>
      <c r="J18" s="19"/>
      <c r="K18" s="16"/>
      <c r="L18" s="19"/>
      <c r="M18" s="13"/>
      <c r="N18" s="1" t="s">
        <v>129</v>
      </c>
    </row>
    <row r="19" spans="1:52" ht="30" customHeight="1" x14ac:dyDescent="0.3">
      <c r="A19" s="14" t="s">
        <v>93</v>
      </c>
      <c r="B19" s="14" t="s">
        <v>130</v>
      </c>
      <c r="C19" s="14" t="s">
        <v>98</v>
      </c>
      <c r="D19" s="15">
        <v>0.20849999999999999</v>
      </c>
      <c r="E19" s="17">
        <f>단가대비표!O7</f>
        <v>0</v>
      </c>
      <c r="F19" s="20">
        <f>TRUNC(E19*D19,1)</f>
        <v>0</v>
      </c>
      <c r="G19" s="17">
        <f>단가대비표!P7</f>
        <v>0</v>
      </c>
      <c r="H19" s="20">
        <f>TRUNC(G19*D19,1)</f>
        <v>0</v>
      </c>
      <c r="I19" s="17">
        <f>단가대비표!V7</f>
        <v>142069</v>
      </c>
      <c r="J19" s="20">
        <f>TRUNC(I19*D19,1)</f>
        <v>29621.3</v>
      </c>
      <c r="K19" s="17">
        <f t="shared" ref="K19:L22" si="2">TRUNC(E19+G19+I19,1)</f>
        <v>142069</v>
      </c>
      <c r="L19" s="20">
        <f t="shared" si="2"/>
        <v>29621.3</v>
      </c>
      <c r="M19" s="14" t="s">
        <v>99</v>
      </c>
      <c r="N19" s="1" t="s">
        <v>129</v>
      </c>
      <c r="O19" s="1" t="s">
        <v>132</v>
      </c>
      <c r="P19" s="1" t="s">
        <v>47</v>
      </c>
      <c r="Q19" s="1" t="s">
        <v>47</v>
      </c>
      <c r="R19" s="1" t="s">
        <v>46</v>
      </c>
      <c r="AV19" s="1" t="s">
        <v>41</v>
      </c>
      <c r="AW19" s="1" t="s">
        <v>133</v>
      </c>
      <c r="AX19" s="1" t="s">
        <v>41</v>
      </c>
      <c r="AY19" s="1" t="s">
        <v>41</v>
      </c>
      <c r="AZ19" s="1" t="s">
        <v>41</v>
      </c>
    </row>
    <row r="20" spans="1:52" ht="30" customHeight="1" x14ac:dyDescent="0.3">
      <c r="A20" s="14" t="s">
        <v>102</v>
      </c>
      <c r="B20" s="14" t="s">
        <v>103</v>
      </c>
      <c r="C20" s="14" t="s">
        <v>104</v>
      </c>
      <c r="D20" s="15">
        <v>19.5</v>
      </c>
      <c r="E20" s="17">
        <f>단가대비표!O11</f>
        <v>1473.63</v>
      </c>
      <c r="F20" s="20">
        <f>TRUNC(E20*D20,1)</f>
        <v>28735.7</v>
      </c>
      <c r="G20" s="17">
        <f>단가대비표!P11</f>
        <v>0</v>
      </c>
      <c r="H20" s="20">
        <f>TRUNC(G20*D20,1)</f>
        <v>0</v>
      </c>
      <c r="I20" s="17">
        <f>단가대비표!V11</f>
        <v>0</v>
      </c>
      <c r="J20" s="20">
        <f>TRUNC(I20*D20,1)</f>
        <v>0</v>
      </c>
      <c r="K20" s="17">
        <f t="shared" si="2"/>
        <v>1473.6</v>
      </c>
      <c r="L20" s="20">
        <f t="shared" si="2"/>
        <v>28735.7</v>
      </c>
      <c r="M20" s="14" t="s">
        <v>41</v>
      </c>
      <c r="N20" s="1" t="s">
        <v>129</v>
      </c>
      <c r="O20" s="1" t="s">
        <v>105</v>
      </c>
      <c r="P20" s="1" t="s">
        <v>47</v>
      </c>
      <c r="Q20" s="1" t="s">
        <v>47</v>
      </c>
      <c r="R20" s="1" t="s">
        <v>46</v>
      </c>
      <c r="V20">
        <v>1</v>
      </c>
      <c r="AV20" s="1" t="s">
        <v>41</v>
      </c>
      <c r="AW20" s="1" t="s">
        <v>134</v>
      </c>
      <c r="AX20" s="1" t="s">
        <v>41</v>
      </c>
      <c r="AY20" s="1" t="s">
        <v>41</v>
      </c>
      <c r="AZ20" s="1" t="s">
        <v>41</v>
      </c>
    </row>
    <row r="21" spans="1:52" ht="30" customHeight="1" x14ac:dyDescent="0.3">
      <c r="A21" s="14" t="s">
        <v>107</v>
      </c>
      <c r="B21" s="14" t="s">
        <v>125</v>
      </c>
      <c r="C21" s="14" t="s">
        <v>109</v>
      </c>
      <c r="D21" s="15">
        <v>1</v>
      </c>
      <c r="E21" s="17">
        <f>TRUNC(SUMIF(V19:V22, RIGHTB(O21, 1), F19:F22)*U21, 2)</f>
        <v>6321.85</v>
      </c>
      <c r="F21" s="20">
        <f>TRUNC(E21*D21,1)</f>
        <v>6321.8</v>
      </c>
      <c r="G21" s="17">
        <v>0</v>
      </c>
      <c r="H21" s="20">
        <f>TRUNC(G21*D21,1)</f>
        <v>0</v>
      </c>
      <c r="I21" s="17">
        <v>0</v>
      </c>
      <c r="J21" s="20">
        <f>TRUNC(I21*D21,1)</f>
        <v>0</v>
      </c>
      <c r="K21" s="17">
        <f t="shared" si="2"/>
        <v>6321.8</v>
      </c>
      <c r="L21" s="20">
        <f t="shared" si="2"/>
        <v>6321.8</v>
      </c>
      <c r="M21" s="14" t="s">
        <v>41</v>
      </c>
      <c r="N21" s="1" t="s">
        <v>129</v>
      </c>
      <c r="O21" s="1" t="s">
        <v>110</v>
      </c>
      <c r="P21" s="1" t="s">
        <v>47</v>
      </c>
      <c r="Q21" s="1" t="s">
        <v>47</v>
      </c>
      <c r="R21" s="1" t="s">
        <v>47</v>
      </c>
      <c r="S21">
        <v>0</v>
      </c>
      <c r="T21">
        <v>0</v>
      </c>
      <c r="U21">
        <v>0.22</v>
      </c>
      <c r="AV21" s="1" t="s">
        <v>41</v>
      </c>
      <c r="AW21" s="1" t="s">
        <v>135</v>
      </c>
      <c r="AX21" s="1" t="s">
        <v>41</v>
      </c>
      <c r="AY21" s="1" t="s">
        <v>41</v>
      </c>
      <c r="AZ21" s="1" t="s">
        <v>41</v>
      </c>
    </row>
    <row r="22" spans="1:52" ht="30" customHeight="1" x14ac:dyDescent="0.3">
      <c r="A22" s="14" t="s">
        <v>112</v>
      </c>
      <c r="B22" s="14" t="s">
        <v>113</v>
      </c>
      <c r="C22" s="14" t="s">
        <v>114</v>
      </c>
      <c r="D22" s="15">
        <v>1</v>
      </c>
      <c r="E22" s="17">
        <f>TRUNC(단가대비표!O18*1/8*16/12*25/20, 1)</f>
        <v>0</v>
      </c>
      <c r="F22" s="20">
        <f>TRUNC(E22*D22,1)</f>
        <v>0</v>
      </c>
      <c r="G22" s="17">
        <f>TRUNC(단가대비표!P18*1/8*16/12*25/20, 1)</f>
        <v>59020.2</v>
      </c>
      <c r="H22" s="20">
        <f>TRUNC(G22*D22,1)</f>
        <v>59020.2</v>
      </c>
      <c r="I22" s="17">
        <f>TRUNC(단가대비표!V18*1/8*16/12*25/20, 1)</f>
        <v>0</v>
      </c>
      <c r="J22" s="20">
        <f>TRUNC(I22*D22,1)</f>
        <v>0</v>
      </c>
      <c r="K22" s="17">
        <f t="shared" si="2"/>
        <v>59020.2</v>
      </c>
      <c r="L22" s="20">
        <f t="shared" si="2"/>
        <v>59020.2</v>
      </c>
      <c r="M22" s="14" t="s">
        <v>41</v>
      </c>
      <c r="N22" s="1" t="s">
        <v>129</v>
      </c>
      <c r="O22" s="1" t="s">
        <v>115</v>
      </c>
      <c r="P22" s="1" t="s">
        <v>47</v>
      </c>
      <c r="Q22" s="1" t="s">
        <v>47</v>
      </c>
      <c r="R22" s="1" t="s">
        <v>46</v>
      </c>
      <c r="AV22" s="1" t="s">
        <v>41</v>
      </c>
      <c r="AW22" s="1" t="s">
        <v>136</v>
      </c>
      <c r="AX22" s="1" t="s">
        <v>46</v>
      </c>
      <c r="AY22" s="1" t="s">
        <v>41</v>
      </c>
      <c r="AZ22" s="1" t="s">
        <v>41</v>
      </c>
    </row>
    <row r="23" spans="1:52" ht="30" customHeight="1" x14ac:dyDescent="0.3">
      <c r="A23" s="14" t="s">
        <v>117</v>
      </c>
      <c r="B23" s="14" t="s">
        <v>41</v>
      </c>
      <c r="C23" s="14" t="s">
        <v>41</v>
      </c>
      <c r="D23" s="15"/>
      <c r="E23" s="17"/>
      <c r="F23" s="20">
        <f>TRUNC(SUMIF(N19:N22, N18, F19:F22),0)</f>
        <v>35057</v>
      </c>
      <c r="G23" s="17"/>
      <c r="H23" s="20">
        <f>TRUNC(SUMIF(N19:N22, N18, H19:H22),0)</f>
        <v>59020</v>
      </c>
      <c r="I23" s="17"/>
      <c r="J23" s="20">
        <f>TRUNC(SUMIF(N19:N22, N18, J19:J22),0)</f>
        <v>29621</v>
      </c>
      <c r="K23" s="17"/>
      <c r="L23" s="20">
        <f>F23+H23+J23</f>
        <v>123698</v>
      </c>
      <c r="M23" s="14" t="s">
        <v>41</v>
      </c>
      <c r="N23" s="1" t="s">
        <v>69</v>
      </c>
      <c r="O23" s="1" t="s">
        <v>69</v>
      </c>
      <c r="P23" s="1" t="s">
        <v>41</v>
      </c>
      <c r="Q23" s="1" t="s">
        <v>41</v>
      </c>
      <c r="R23" s="1" t="s">
        <v>41</v>
      </c>
      <c r="AV23" s="1" t="s">
        <v>41</v>
      </c>
      <c r="AW23" s="1" t="s">
        <v>41</v>
      </c>
      <c r="AX23" s="1" t="s">
        <v>41</v>
      </c>
      <c r="AY23" s="1" t="s">
        <v>41</v>
      </c>
      <c r="AZ23" s="1" t="s">
        <v>41</v>
      </c>
    </row>
    <row r="24" spans="1:52" ht="30" customHeight="1" x14ac:dyDescent="0.3">
      <c r="A24" s="15"/>
      <c r="B24" s="15"/>
      <c r="C24" s="15"/>
      <c r="D24" s="15"/>
      <c r="E24" s="17"/>
      <c r="F24" s="20"/>
      <c r="G24" s="17"/>
      <c r="H24" s="20"/>
      <c r="I24" s="17"/>
      <c r="J24" s="20"/>
      <c r="K24" s="17"/>
      <c r="L24" s="20"/>
      <c r="M24" s="15"/>
    </row>
    <row r="25" spans="1:52" ht="30" customHeight="1" x14ac:dyDescent="0.3">
      <c r="A25" s="11" t="s">
        <v>137</v>
      </c>
      <c r="B25" s="12"/>
      <c r="C25" s="12"/>
      <c r="D25" s="12"/>
      <c r="E25" s="16"/>
      <c r="F25" s="19"/>
      <c r="G25" s="16"/>
      <c r="H25" s="19"/>
      <c r="I25" s="16"/>
      <c r="J25" s="19"/>
      <c r="K25" s="16"/>
      <c r="L25" s="19"/>
      <c r="M25" s="13"/>
      <c r="N25" s="1" t="s">
        <v>138</v>
      </c>
    </row>
    <row r="26" spans="1:52" ht="30" customHeight="1" x14ac:dyDescent="0.3">
      <c r="A26" s="14" t="s">
        <v>139</v>
      </c>
      <c r="B26" s="14" t="s">
        <v>140</v>
      </c>
      <c r="C26" s="14" t="s">
        <v>98</v>
      </c>
      <c r="D26" s="15">
        <v>0.28249999999999997</v>
      </c>
      <c r="E26" s="17">
        <f>단가대비표!O8</f>
        <v>0</v>
      </c>
      <c r="F26" s="20">
        <f>TRUNC(E26*D26,1)</f>
        <v>0</v>
      </c>
      <c r="G26" s="17">
        <f>단가대비표!P8</f>
        <v>0</v>
      </c>
      <c r="H26" s="20">
        <f>TRUNC(G26*D26,1)</f>
        <v>0</v>
      </c>
      <c r="I26" s="17">
        <f>단가대비표!V8</f>
        <v>6966</v>
      </c>
      <c r="J26" s="20">
        <f>TRUNC(I26*D26,1)</f>
        <v>1967.8</v>
      </c>
      <c r="K26" s="17">
        <f t="shared" ref="K26:L29" si="3">TRUNC(E26+G26+I26,1)</f>
        <v>6966</v>
      </c>
      <c r="L26" s="20">
        <f t="shared" si="3"/>
        <v>1967.8</v>
      </c>
      <c r="M26" s="14" t="s">
        <v>99</v>
      </c>
      <c r="N26" s="1" t="s">
        <v>138</v>
      </c>
      <c r="O26" s="1" t="s">
        <v>142</v>
      </c>
      <c r="P26" s="1" t="s">
        <v>47</v>
      </c>
      <c r="Q26" s="1" t="s">
        <v>47</v>
      </c>
      <c r="R26" s="1" t="s">
        <v>46</v>
      </c>
      <c r="AV26" s="1" t="s">
        <v>41</v>
      </c>
      <c r="AW26" s="1" t="s">
        <v>143</v>
      </c>
      <c r="AX26" s="1" t="s">
        <v>41</v>
      </c>
      <c r="AY26" s="1" t="s">
        <v>41</v>
      </c>
      <c r="AZ26" s="1" t="s">
        <v>41</v>
      </c>
    </row>
    <row r="27" spans="1:52" ht="30" customHeight="1" x14ac:dyDescent="0.3">
      <c r="A27" s="14" t="s">
        <v>102</v>
      </c>
      <c r="B27" s="14" t="s">
        <v>103</v>
      </c>
      <c r="C27" s="14" t="s">
        <v>104</v>
      </c>
      <c r="D27" s="15">
        <v>2.2000000000000002</v>
      </c>
      <c r="E27" s="17">
        <f>단가대비표!O11</f>
        <v>1473.63</v>
      </c>
      <c r="F27" s="20">
        <f>TRUNC(E27*D27,1)</f>
        <v>3241.9</v>
      </c>
      <c r="G27" s="17">
        <f>단가대비표!P11</f>
        <v>0</v>
      </c>
      <c r="H27" s="20">
        <f>TRUNC(G27*D27,1)</f>
        <v>0</v>
      </c>
      <c r="I27" s="17">
        <f>단가대비표!V11</f>
        <v>0</v>
      </c>
      <c r="J27" s="20">
        <f>TRUNC(I27*D27,1)</f>
        <v>0</v>
      </c>
      <c r="K27" s="17">
        <f t="shared" si="3"/>
        <v>1473.6</v>
      </c>
      <c r="L27" s="20">
        <f t="shared" si="3"/>
        <v>3241.9</v>
      </c>
      <c r="M27" s="14" t="s">
        <v>41</v>
      </c>
      <c r="N27" s="1" t="s">
        <v>138</v>
      </c>
      <c r="O27" s="1" t="s">
        <v>105</v>
      </c>
      <c r="P27" s="1" t="s">
        <v>47</v>
      </c>
      <c r="Q27" s="1" t="s">
        <v>47</v>
      </c>
      <c r="R27" s="1" t="s">
        <v>46</v>
      </c>
      <c r="V27">
        <v>1</v>
      </c>
      <c r="AV27" s="1" t="s">
        <v>41</v>
      </c>
      <c r="AW27" s="1" t="s">
        <v>144</v>
      </c>
      <c r="AX27" s="1" t="s">
        <v>41</v>
      </c>
      <c r="AY27" s="1" t="s">
        <v>41</v>
      </c>
      <c r="AZ27" s="1" t="s">
        <v>41</v>
      </c>
    </row>
    <row r="28" spans="1:52" ht="30" customHeight="1" x14ac:dyDescent="0.3">
      <c r="A28" s="14" t="s">
        <v>107</v>
      </c>
      <c r="B28" s="14" t="s">
        <v>145</v>
      </c>
      <c r="C28" s="14" t="s">
        <v>109</v>
      </c>
      <c r="D28" s="15">
        <v>1</v>
      </c>
      <c r="E28" s="17">
        <f>TRUNC(SUMIF(V26:V29, RIGHTB(O28, 1), F26:F29)*U28, 2)</f>
        <v>421.44</v>
      </c>
      <c r="F28" s="20">
        <f>TRUNC(E28*D28,1)</f>
        <v>421.4</v>
      </c>
      <c r="G28" s="17">
        <v>0</v>
      </c>
      <c r="H28" s="20">
        <f>TRUNC(G28*D28,1)</f>
        <v>0</v>
      </c>
      <c r="I28" s="17">
        <v>0</v>
      </c>
      <c r="J28" s="20">
        <f>TRUNC(I28*D28,1)</f>
        <v>0</v>
      </c>
      <c r="K28" s="17">
        <f t="shared" si="3"/>
        <v>421.4</v>
      </c>
      <c r="L28" s="20">
        <f t="shared" si="3"/>
        <v>421.4</v>
      </c>
      <c r="M28" s="14" t="s">
        <v>41</v>
      </c>
      <c r="N28" s="1" t="s">
        <v>138</v>
      </c>
      <c r="O28" s="1" t="s">
        <v>110</v>
      </c>
      <c r="P28" s="1" t="s">
        <v>47</v>
      </c>
      <c r="Q28" s="1" t="s">
        <v>47</v>
      </c>
      <c r="R28" s="1" t="s">
        <v>47</v>
      </c>
      <c r="S28">
        <v>0</v>
      </c>
      <c r="T28">
        <v>0</v>
      </c>
      <c r="U28">
        <v>0.13</v>
      </c>
      <c r="AV28" s="1" t="s">
        <v>41</v>
      </c>
      <c r="AW28" s="1" t="s">
        <v>146</v>
      </c>
      <c r="AX28" s="1" t="s">
        <v>41</v>
      </c>
      <c r="AY28" s="1" t="s">
        <v>41</v>
      </c>
      <c r="AZ28" s="1" t="s">
        <v>41</v>
      </c>
    </row>
    <row r="29" spans="1:52" ht="30" customHeight="1" x14ac:dyDescent="0.3">
      <c r="A29" s="14" t="s">
        <v>147</v>
      </c>
      <c r="B29" s="14" t="s">
        <v>113</v>
      </c>
      <c r="C29" s="14" t="s">
        <v>114</v>
      </c>
      <c r="D29" s="15">
        <v>1</v>
      </c>
      <c r="E29" s="17">
        <f>TRUNC(단가대비표!O20*1/8*16/12*25/20, 1)</f>
        <v>0</v>
      </c>
      <c r="F29" s="20">
        <f>TRUNC(E29*D29,1)</f>
        <v>0</v>
      </c>
      <c r="G29" s="17">
        <f>TRUNC(단가대비표!P20*1/8*16/12*25/20, 1)</f>
        <v>36248.9</v>
      </c>
      <c r="H29" s="20">
        <f>TRUNC(G29*D29,1)</f>
        <v>36248.9</v>
      </c>
      <c r="I29" s="17">
        <f>TRUNC(단가대비표!V20*1/8*16/12*25/20, 1)</f>
        <v>0</v>
      </c>
      <c r="J29" s="20">
        <f>TRUNC(I29*D29,1)</f>
        <v>0</v>
      </c>
      <c r="K29" s="17">
        <f t="shared" si="3"/>
        <v>36248.9</v>
      </c>
      <c r="L29" s="20">
        <f t="shared" si="3"/>
        <v>36248.9</v>
      </c>
      <c r="M29" s="14" t="s">
        <v>41</v>
      </c>
      <c r="N29" s="1" t="s">
        <v>138</v>
      </c>
      <c r="O29" s="1" t="s">
        <v>148</v>
      </c>
      <c r="P29" s="1" t="s">
        <v>47</v>
      </c>
      <c r="Q29" s="1" t="s">
        <v>47</v>
      </c>
      <c r="R29" s="1" t="s">
        <v>46</v>
      </c>
      <c r="AV29" s="1" t="s">
        <v>41</v>
      </c>
      <c r="AW29" s="1" t="s">
        <v>149</v>
      </c>
      <c r="AX29" s="1" t="s">
        <v>46</v>
      </c>
      <c r="AY29" s="1" t="s">
        <v>41</v>
      </c>
      <c r="AZ29" s="1" t="s">
        <v>41</v>
      </c>
    </row>
    <row r="30" spans="1:52" ht="30" customHeight="1" x14ac:dyDescent="0.3">
      <c r="A30" s="14" t="s">
        <v>117</v>
      </c>
      <c r="B30" s="14" t="s">
        <v>41</v>
      </c>
      <c r="C30" s="14" t="s">
        <v>41</v>
      </c>
      <c r="D30" s="15"/>
      <c r="E30" s="17"/>
      <c r="F30" s="20">
        <f>TRUNC(SUMIF(N26:N29, N25, F26:F29),0)</f>
        <v>3663</v>
      </c>
      <c r="G30" s="17"/>
      <c r="H30" s="20">
        <f>TRUNC(SUMIF(N26:N29, N25, H26:H29),0)</f>
        <v>36248</v>
      </c>
      <c r="I30" s="17"/>
      <c r="J30" s="20">
        <f>TRUNC(SUMIF(N26:N29, N25, J26:J29),0)</f>
        <v>1967</v>
      </c>
      <c r="K30" s="17"/>
      <c r="L30" s="20">
        <f>F30+H30+J30</f>
        <v>41878</v>
      </c>
      <c r="M30" s="14" t="s">
        <v>41</v>
      </c>
      <c r="N30" s="1" t="s">
        <v>69</v>
      </c>
      <c r="O30" s="1" t="s">
        <v>69</v>
      </c>
      <c r="P30" s="1" t="s">
        <v>41</v>
      </c>
      <c r="Q30" s="1" t="s">
        <v>41</v>
      </c>
      <c r="R30" s="1" t="s">
        <v>41</v>
      </c>
      <c r="AV30" s="1" t="s">
        <v>41</v>
      </c>
      <c r="AW30" s="1" t="s">
        <v>41</v>
      </c>
      <c r="AX30" s="1" t="s">
        <v>41</v>
      </c>
      <c r="AY30" s="1" t="s">
        <v>41</v>
      </c>
      <c r="AZ30" s="1" t="s">
        <v>41</v>
      </c>
    </row>
    <row r="31" spans="1:52" ht="30" customHeight="1" x14ac:dyDescent="0.3">
      <c r="A31" s="15"/>
      <c r="B31" s="15"/>
      <c r="C31" s="15"/>
      <c r="D31" s="15"/>
      <c r="E31" s="17"/>
      <c r="F31" s="20"/>
      <c r="G31" s="17"/>
      <c r="H31" s="20"/>
      <c r="I31" s="17"/>
      <c r="J31" s="20"/>
      <c r="K31" s="17"/>
      <c r="L31" s="20"/>
      <c r="M31" s="15"/>
    </row>
    <row r="32" spans="1:52" ht="30" customHeight="1" x14ac:dyDescent="0.3">
      <c r="A32" s="11" t="s">
        <v>150</v>
      </c>
      <c r="B32" s="12"/>
      <c r="C32" s="12"/>
      <c r="D32" s="12"/>
      <c r="E32" s="16"/>
      <c r="F32" s="19"/>
      <c r="G32" s="16"/>
      <c r="H32" s="19"/>
      <c r="I32" s="16"/>
      <c r="J32" s="19"/>
      <c r="K32" s="16"/>
      <c r="L32" s="19"/>
      <c r="M32" s="13"/>
      <c r="N32" s="1" t="s">
        <v>151</v>
      </c>
    </row>
    <row r="33" spans="1:52" ht="30" customHeight="1" x14ac:dyDescent="0.3">
      <c r="A33" s="14" t="s">
        <v>152</v>
      </c>
      <c r="B33" s="14" t="s">
        <v>153</v>
      </c>
      <c r="C33" s="14" t="s">
        <v>98</v>
      </c>
      <c r="D33" s="15">
        <v>0.21129999999999999</v>
      </c>
      <c r="E33" s="17">
        <f>단가대비표!O9</f>
        <v>0</v>
      </c>
      <c r="F33" s="20">
        <f>TRUNC(E33*D33,1)</f>
        <v>0</v>
      </c>
      <c r="G33" s="17">
        <f>단가대비표!P9</f>
        <v>0</v>
      </c>
      <c r="H33" s="20">
        <f>TRUNC(G33*D33,1)</f>
        <v>0</v>
      </c>
      <c r="I33" s="17">
        <f>단가대비표!V9</f>
        <v>47263</v>
      </c>
      <c r="J33" s="20">
        <f>TRUNC(I33*D33,1)</f>
        <v>9986.6</v>
      </c>
      <c r="K33" s="17">
        <f t="shared" ref="K33:L36" si="4">TRUNC(E33+G33+I33,1)</f>
        <v>47263</v>
      </c>
      <c r="L33" s="20">
        <f t="shared" si="4"/>
        <v>9986.6</v>
      </c>
      <c r="M33" s="14" t="s">
        <v>99</v>
      </c>
      <c r="N33" s="1" t="s">
        <v>151</v>
      </c>
      <c r="O33" s="1" t="s">
        <v>155</v>
      </c>
      <c r="P33" s="1" t="s">
        <v>47</v>
      </c>
      <c r="Q33" s="1" t="s">
        <v>47</v>
      </c>
      <c r="R33" s="1" t="s">
        <v>46</v>
      </c>
      <c r="AV33" s="1" t="s">
        <v>41</v>
      </c>
      <c r="AW33" s="1" t="s">
        <v>156</v>
      </c>
      <c r="AX33" s="1" t="s">
        <v>41</v>
      </c>
      <c r="AY33" s="1" t="s">
        <v>41</v>
      </c>
      <c r="AZ33" s="1" t="s">
        <v>41</v>
      </c>
    </row>
    <row r="34" spans="1:52" ht="30" customHeight="1" x14ac:dyDescent="0.3">
      <c r="A34" s="14" t="s">
        <v>102</v>
      </c>
      <c r="B34" s="14" t="s">
        <v>103</v>
      </c>
      <c r="C34" s="14" t="s">
        <v>104</v>
      </c>
      <c r="D34" s="15">
        <v>9.3000000000000007</v>
      </c>
      <c r="E34" s="17">
        <f>단가대비표!O11</f>
        <v>1473.63</v>
      </c>
      <c r="F34" s="20">
        <f>TRUNC(E34*D34,1)</f>
        <v>13704.7</v>
      </c>
      <c r="G34" s="17">
        <f>단가대비표!P11</f>
        <v>0</v>
      </c>
      <c r="H34" s="20">
        <f>TRUNC(G34*D34,1)</f>
        <v>0</v>
      </c>
      <c r="I34" s="17">
        <f>단가대비표!V11</f>
        <v>0</v>
      </c>
      <c r="J34" s="20">
        <f>TRUNC(I34*D34,1)</f>
        <v>0</v>
      </c>
      <c r="K34" s="17">
        <f t="shared" si="4"/>
        <v>1473.6</v>
      </c>
      <c r="L34" s="20">
        <f t="shared" si="4"/>
        <v>13704.7</v>
      </c>
      <c r="M34" s="14" t="s">
        <v>41</v>
      </c>
      <c r="N34" s="1" t="s">
        <v>151</v>
      </c>
      <c r="O34" s="1" t="s">
        <v>105</v>
      </c>
      <c r="P34" s="1" t="s">
        <v>47</v>
      </c>
      <c r="Q34" s="1" t="s">
        <v>47</v>
      </c>
      <c r="R34" s="1" t="s">
        <v>46</v>
      </c>
      <c r="V34">
        <v>1</v>
      </c>
      <c r="AV34" s="1" t="s">
        <v>41</v>
      </c>
      <c r="AW34" s="1" t="s">
        <v>157</v>
      </c>
      <c r="AX34" s="1" t="s">
        <v>41</v>
      </c>
      <c r="AY34" s="1" t="s">
        <v>41</v>
      </c>
      <c r="AZ34" s="1" t="s">
        <v>41</v>
      </c>
    </row>
    <row r="35" spans="1:52" ht="30" customHeight="1" x14ac:dyDescent="0.3">
      <c r="A35" s="14" t="s">
        <v>107</v>
      </c>
      <c r="B35" s="14" t="s">
        <v>158</v>
      </c>
      <c r="C35" s="14" t="s">
        <v>109</v>
      </c>
      <c r="D35" s="15">
        <v>1</v>
      </c>
      <c r="E35" s="17">
        <f>TRUNC(SUMIF(V33:V36, RIGHTB(O35, 1), F33:F36)*U35, 2)</f>
        <v>4111.41</v>
      </c>
      <c r="F35" s="20">
        <f>TRUNC(E35*D35,1)</f>
        <v>4111.3999999999996</v>
      </c>
      <c r="G35" s="17">
        <v>0</v>
      </c>
      <c r="H35" s="20">
        <f>TRUNC(G35*D35,1)</f>
        <v>0</v>
      </c>
      <c r="I35" s="17">
        <v>0</v>
      </c>
      <c r="J35" s="20">
        <f>TRUNC(I35*D35,1)</f>
        <v>0</v>
      </c>
      <c r="K35" s="17">
        <f t="shared" si="4"/>
        <v>4111.3999999999996</v>
      </c>
      <c r="L35" s="20">
        <f t="shared" si="4"/>
        <v>4111.3999999999996</v>
      </c>
      <c r="M35" s="14" t="s">
        <v>41</v>
      </c>
      <c r="N35" s="1" t="s">
        <v>151</v>
      </c>
      <c r="O35" s="1" t="s">
        <v>110</v>
      </c>
      <c r="P35" s="1" t="s">
        <v>47</v>
      </c>
      <c r="Q35" s="1" t="s">
        <v>47</v>
      </c>
      <c r="R35" s="1" t="s">
        <v>47</v>
      </c>
      <c r="S35">
        <v>0</v>
      </c>
      <c r="T35">
        <v>0</v>
      </c>
      <c r="U35">
        <v>0.3</v>
      </c>
      <c r="AV35" s="1" t="s">
        <v>41</v>
      </c>
      <c r="AW35" s="1" t="s">
        <v>159</v>
      </c>
      <c r="AX35" s="1" t="s">
        <v>41</v>
      </c>
      <c r="AY35" s="1" t="s">
        <v>41</v>
      </c>
      <c r="AZ35" s="1" t="s">
        <v>41</v>
      </c>
    </row>
    <row r="36" spans="1:52" ht="30" customHeight="1" x14ac:dyDescent="0.3">
      <c r="A36" s="14" t="s">
        <v>160</v>
      </c>
      <c r="B36" s="14" t="s">
        <v>113</v>
      </c>
      <c r="C36" s="14" t="s">
        <v>114</v>
      </c>
      <c r="D36" s="15">
        <v>1</v>
      </c>
      <c r="E36" s="17">
        <f>TRUNC(단가대비표!O19*1/8*16/12*25/20, 1)</f>
        <v>0</v>
      </c>
      <c r="F36" s="20">
        <f>TRUNC(E36*D36,1)</f>
        <v>0</v>
      </c>
      <c r="G36" s="17">
        <f>TRUNC(단가대비표!P19*1/8*16/12*25/20, 1)</f>
        <v>49778.3</v>
      </c>
      <c r="H36" s="20">
        <f>TRUNC(G36*D36,1)</f>
        <v>49778.3</v>
      </c>
      <c r="I36" s="17">
        <f>TRUNC(단가대비표!V19*1/8*16/12*25/20, 1)</f>
        <v>0</v>
      </c>
      <c r="J36" s="20">
        <f>TRUNC(I36*D36,1)</f>
        <v>0</v>
      </c>
      <c r="K36" s="17">
        <f t="shared" si="4"/>
        <v>49778.3</v>
      </c>
      <c r="L36" s="20">
        <f t="shared" si="4"/>
        <v>49778.3</v>
      </c>
      <c r="M36" s="14" t="s">
        <v>41</v>
      </c>
      <c r="N36" s="1" t="s">
        <v>151</v>
      </c>
      <c r="O36" s="1" t="s">
        <v>161</v>
      </c>
      <c r="P36" s="1" t="s">
        <v>47</v>
      </c>
      <c r="Q36" s="1" t="s">
        <v>47</v>
      </c>
      <c r="R36" s="1" t="s">
        <v>46</v>
      </c>
      <c r="AV36" s="1" t="s">
        <v>41</v>
      </c>
      <c r="AW36" s="1" t="s">
        <v>162</v>
      </c>
      <c r="AX36" s="1" t="s">
        <v>46</v>
      </c>
      <c r="AY36" s="1" t="s">
        <v>41</v>
      </c>
      <c r="AZ36" s="1" t="s">
        <v>41</v>
      </c>
    </row>
    <row r="37" spans="1:52" ht="30" customHeight="1" x14ac:dyDescent="0.3">
      <c r="A37" s="14" t="s">
        <v>117</v>
      </c>
      <c r="B37" s="14" t="s">
        <v>41</v>
      </c>
      <c r="C37" s="14" t="s">
        <v>41</v>
      </c>
      <c r="D37" s="15"/>
      <c r="E37" s="17"/>
      <c r="F37" s="20">
        <f>TRUNC(SUMIF(N33:N36, N32, F33:F36),0)</f>
        <v>17816</v>
      </c>
      <c r="G37" s="17"/>
      <c r="H37" s="20">
        <f>TRUNC(SUMIF(N33:N36, N32, H33:H36),0)</f>
        <v>49778</v>
      </c>
      <c r="I37" s="17"/>
      <c r="J37" s="20">
        <f>TRUNC(SUMIF(N33:N36, N32, J33:J36),0)</f>
        <v>9986</v>
      </c>
      <c r="K37" s="17"/>
      <c r="L37" s="20">
        <f>F37+H37+J37</f>
        <v>77580</v>
      </c>
      <c r="M37" s="14" t="s">
        <v>41</v>
      </c>
      <c r="N37" s="1" t="s">
        <v>69</v>
      </c>
      <c r="O37" s="1" t="s">
        <v>69</v>
      </c>
      <c r="P37" s="1" t="s">
        <v>41</v>
      </c>
      <c r="Q37" s="1" t="s">
        <v>41</v>
      </c>
      <c r="R37" s="1" t="s">
        <v>41</v>
      </c>
      <c r="AV37" s="1" t="s">
        <v>41</v>
      </c>
      <c r="AW37" s="1" t="s">
        <v>41</v>
      </c>
      <c r="AX37" s="1" t="s">
        <v>41</v>
      </c>
      <c r="AY37" s="1" t="s">
        <v>41</v>
      </c>
      <c r="AZ37" s="1" t="s">
        <v>41</v>
      </c>
    </row>
    <row r="38" spans="1:52" ht="30" customHeight="1" x14ac:dyDescent="0.3">
      <c r="A38" s="15"/>
      <c r="B38" s="15"/>
      <c r="C38" s="15"/>
      <c r="D38" s="15"/>
      <c r="E38" s="17"/>
      <c r="F38" s="20"/>
      <c r="G38" s="17"/>
      <c r="H38" s="20"/>
      <c r="I38" s="17"/>
      <c r="J38" s="20"/>
      <c r="K38" s="17"/>
      <c r="L38" s="20"/>
      <c r="M38" s="15"/>
    </row>
    <row r="39" spans="1:52" ht="30" customHeight="1" x14ac:dyDescent="0.3">
      <c r="A39" s="11" t="s">
        <v>163</v>
      </c>
      <c r="B39" s="12"/>
      <c r="C39" s="12"/>
      <c r="D39" s="12"/>
      <c r="E39" s="16"/>
      <c r="F39" s="19"/>
      <c r="G39" s="16"/>
      <c r="H39" s="19"/>
      <c r="I39" s="16"/>
      <c r="J39" s="19"/>
      <c r="K39" s="16"/>
      <c r="L39" s="19"/>
      <c r="M39" s="13"/>
      <c r="N39" s="1" t="s">
        <v>45</v>
      </c>
    </row>
    <row r="40" spans="1:52" ht="30" customHeight="1" x14ac:dyDescent="0.3">
      <c r="A40" s="14" t="s">
        <v>165</v>
      </c>
      <c r="B40" s="14" t="s">
        <v>113</v>
      </c>
      <c r="C40" s="14" t="s">
        <v>114</v>
      </c>
      <c r="D40" s="15">
        <v>3.7999999999999999E-2</v>
      </c>
      <c r="E40" s="17">
        <f>단가대비표!O15</f>
        <v>0</v>
      </c>
      <c r="F40" s="20">
        <f>TRUNC(E40*D40,1)</f>
        <v>0</v>
      </c>
      <c r="G40" s="17">
        <f>단가대비표!P15</f>
        <v>172068</v>
      </c>
      <c r="H40" s="20">
        <f>TRUNC(G40*D40,1)</f>
        <v>6538.5</v>
      </c>
      <c r="I40" s="17">
        <f>단가대비표!V15</f>
        <v>0</v>
      </c>
      <c r="J40" s="20">
        <f>TRUNC(I40*D40,1)</f>
        <v>0</v>
      </c>
      <c r="K40" s="17">
        <f t="shared" ref="K40:L42" si="5">TRUNC(E40+G40+I40,1)</f>
        <v>172068</v>
      </c>
      <c r="L40" s="20">
        <f t="shared" si="5"/>
        <v>6538.5</v>
      </c>
      <c r="M40" s="14" t="s">
        <v>41</v>
      </c>
      <c r="N40" s="1" t="s">
        <v>45</v>
      </c>
      <c r="O40" s="1" t="s">
        <v>166</v>
      </c>
      <c r="P40" s="1" t="s">
        <v>47</v>
      </c>
      <c r="Q40" s="1" t="s">
        <v>47</v>
      </c>
      <c r="R40" s="1" t="s">
        <v>46</v>
      </c>
      <c r="AV40" s="1" t="s">
        <v>41</v>
      </c>
      <c r="AW40" s="1" t="s">
        <v>167</v>
      </c>
      <c r="AX40" s="1" t="s">
        <v>41</v>
      </c>
      <c r="AY40" s="1" t="s">
        <v>41</v>
      </c>
      <c r="AZ40" s="1" t="s">
        <v>41</v>
      </c>
    </row>
    <row r="41" spans="1:52" ht="30" customHeight="1" x14ac:dyDescent="0.3">
      <c r="A41" s="14" t="s">
        <v>168</v>
      </c>
      <c r="B41" s="14" t="s">
        <v>169</v>
      </c>
      <c r="C41" s="14" t="s">
        <v>44</v>
      </c>
      <c r="D41" s="15">
        <v>1</v>
      </c>
      <c r="E41" s="17">
        <f>단가대비표!O14</f>
        <v>8000</v>
      </c>
      <c r="F41" s="20">
        <f>TRUNC(E41*D41,1)</f>
        <v>8000</v>
      </c>
      <c r="G41" s="17">
        <f>단가대비표!P14</f>
        <v>0</v>
      </c>
      <c r="H41" s="20">
        <f>TRUNC(G41*D41,1)</f>
        <v>0</v>
      </c>
      <c r="I41" s="17">
        <f>단가대비표!V14</f>
        <v>0</v>
      </c>
      <c r="J41" s="20">
        <f>TRUNC(I41*D41,1)</f>
        <v>0</v>
      </c>
      <c r="K41" s="17">
        <f t="shared" si="5"/>
        <v>8000</v>
      </c>
      <c r="L41" s="20">
        <f t="shared" si="5"/>
        <v>8000</v>
      </c>
      <c r="M41" s="14" t="s">
        <v>170</v>
      </c>
      <c r="N41" s="1" t="s">
        <v>45</v>
      </c>
      <c r="O41" s="1" t="s">
        <v>171</v>
      </c>
      <c r="P41" s="1" t="s">
        <v>47</v>
      </c>
      <c r="Q41" s="1" t="s">
        <v>47</v>
      </c>
      <c r="R41" s="1" t="s">
        <v>46</v>
      </c>
      <c r="AV41" s="1" t="s">
        <v>41</v>
      </c>
      <c r="AW41" s="1" t="s">
        <v>172</v>
      </c>
      <c r="AX41" s="1" t="s">
        <v>41</v>
      </c>
      <c r="AY41" s="1" t="s">
        <v>41</v>
      </c>
      <c r="AZ41" s="1" t="s">
        <v>41</v>
      </c>
    </row>
    <row r="42" spans="1:52" ht="30" customHeight="1" x14ac:dyDescent="0.3">
      <c r="A42" s="14" t="s">
        <v>173</v>
      </c>
      <c r="B42" s="14" t="s">
        <v>120</v>
      </c>
      <c r="C42" s="14" t="s">
        <v>95</v>
      </c>
      <c r="D42" s="15">
        <v>0.13400000000000001</v>
      </c>
      <c r="E42" s="17">
        <f>일위대가목록!E5</f>
        <v>18337</v>
      </c>
      <c r="F42" s="20">
        <f>TRUNC(E42*D42,1)</f>
        <v>2457.1</v>
      </c>
      <c r="G42" s="17">
        <f>일위대가목록!F5</f>
        <v>59020</v>
      </c>
      <c r="H42" s="20">
        <f>TRUNC(G42*D42,1)</f>
        <v>7908.6</v>
      </c>
      <c r="I42" s="17">
        <f>일위대가목록!G5</f>
        <v>23423</v>
      </c>
      <c r="J42" s="20">
        <f>TRUNC(I42*D42,1)</f>
        <v>3138.6</v>
      </c>
      <c r="K42" s="17">
        <f t="shared" si="5"/>
        <v>100780</v>
      </c>
      <c r="L42" s="20">
        <f t="shared" si="5"/>
        <v>13504.3</v>
      </c>
      <c r="M42" s="14" t="s">
        <v>41</v>
      </c>
      <c r="N42" s="1" t="s">
        <v>45</v>
      </c>
      <c r="O42" s="1" t="s">
        <v>119</v>
      </c>
      <c r="P42" s="1" t="s">
        <v>46</v>
      </c>
      <c r="Q42" s="1" t="s">
        <v>47</v>
      </c>
      <c r="R42" s="1" t="s">
        <v>47</v>
      </c>
      <c r="AV42" s="1" t="s">
        <v>41</v>
      </c>
      <c r="AW42" s="1" t="s">
        <v>174</v>
      </c>
      <c r="AX42" s="1" t="s">
        <v>41</v>
      </c>
      <c r="AY42" s="1" t="s">
        <v>41</v>
      </c>
      <c r="AZ42" s="1" t="s">
        <v>41</v>
      </c>
    </row>
    <row r="43" spans="1:52" ht="30" customHeight="1" x14ac:dyDescent="0.3">
      <c r="A43" s="14" t="s">
        <v>117</v>
      </c>
      <c r="B43" s="14" t="s">
        <v>41</v>
      </c>
      <c r="C43" s="14" t="s">
        <v>41</v>
      </c>
      <c r="D43" s="15"/>
      <c r="E43" s="17"/>
      <c r="F43" s="20">
        <f>TRUNC(SUMIF(N40:N42, N39, F40:F42),0)</f>
        <v>10457</v>
      </c>
      <c r="G43" s="17"/>
      <c r="H43" s="20">
        <f>TRUNC(SUMIF(N40:N42, N39, H40:H42),0)</f>
        <v>14447</v>
      </c>
      <c r="I43" s="17"/>
      <c r="J43" s="20">
        <f>TRUNC(SUMIF(N40:N42, N39, J40:J42),0)</f>
        <v>3138</v>
      </c>
      <c r="K43" s="17"/>
      <c r="L43" s="20">
        <f>F43+H43+J43</f>
        <v>28042</v>
      </c>
      <c r="M43" s="14" t="s">
        <v>41</v>
      </c>
      <c r="N43" s="1" t="s">
        <v>69</v>
      </c>
      <c r="O43" s="1" t="s">
        <v>69</v>
      </c>
      <c r="P43" s="1" t="s">
        <v>41</v>
      </c>
      <c r="Q43" s="1" t="s">
        <v>41</v>
      </c>
      <c r="R43" s="1" t="s">
        <v>41</v>
      </c>
      <c r="AV43" s="1" t="s">
        <v>41</v>
      </c>
      <c r="AW43" s="1" t="s">
        <v>41</v>
      </c>
      <c r="AX43" s="1" t="s">
        <v>41</v>
      </c>
      <c r="AY43" s="1" t="s">
        <v>41</v>
      </c>
      <c r="AZ43" s="1" t="s">
        <v>41</v>
      </c>
    </row>
    <row r="44" spans="1:52" ht="30" customHeight="1" x14ac:dyDescent="0.3">
      <c r="A44" s="15"/>
      <c r="B44" s="15"/>
      <c r="C44" s="15"/>
      <c r="D44" s="15"/>
      <c r="E44" s="17"/>
      <c r="F44" s="20"/>
      <c r="G44" s="17"/>
      <c r="H44" s="20"/>
      <c r="I44" s="17"/>
      <c r="J44" s="20"/>
      <c r="K44" s="17"/>
      <c r="L44" s="20"/>
      <c r="M44" s="15"/>
    </row>
    <row r="45" spans="1:52" ht="30" customHeight="1" x14ac:dyDescent="0.3">
      <c r="A45" s="11" t="s">
        <v>175</v>
      </c>
      <c r="B45" s="12"/>
      <c r="C45" s="12"/>
      <c r="D45" s="12"/>
      <c r="E45" s="16"/>
      <c r="F45" s="19"/>
      <c r="G45" s="16"/>
      <c r="H45" s="19"/>
      <c r="I45" s="16"/>
      <c r="J45" s="19"/>
      <c r="K45" s="16"/>
      <c r="L45" s="19"/>
      <c r="M45" s="13"/>
      <c r="N45" s="1" t="s">
        <v>49</v>
      </c>
    </row>
    <row r="46" spans="1:52" ht="30" customHeight="1" x14ac:dyDescent="0.3">
      <c r="A46" s="14" t="s">
        <v>177</v>
      </c>
      <c r="B46" s="14" t="s">
        <v>113</v>
      </c>
      <c r="C46" s="14" t="s">
        <v>114</v>
      </c>
      <c r="D46" s="15">
        <v>9.1000000000000004E-3</v>
      </c>
      <c r="E46" s="17">
        <f>단가대비표!O16</f>
        <v>0</v>
      </c>
      <c r="F46" s="20">
        <f>TRUNC(E46*D46,1)</f>
        <v>0</v>
      </c>
      <c r="G46" s="17">
        <f>단가대비표!P16</f>
        <v>226122</v>
      </c>
      <c r="H46" s="20">
        <f>TRUNC(G46*D46,1)</f>
        <v>2057.6999999999998</v>
      </c>
      <c r="I46" s="17">
        <f>단가대비표!V16</f>
        <v>0</v>
      </c>
      <c r="J46" s="20">
        <f>TRUNC(I46*D46,1)</f>
        <v>0</v>
      </c>
      <c r="K46" s="17">
        <f t="shared" ref="K46:L48" si="6">TRUNC(E46+G46+I46,1)</f>
        <v>226122</v>
      </c>
      <c r="L46" s="20">
        <f t="shared" si="6"/>
        <v>2057.6999999999998</v>
      </c>
      <c r="M46" s="14" t="s">
        <v>41</v>
      </c>
      <c r="N46" s="1" t="s">
        <v>49</v>
      </c>
      <c r="O46" s="1" t="s">
        <v>178</v>
      </c>
      <c r="P46" s="1" t="s">
        <v>47</v>
      </c>
      <c r="Q46" s="1" t="s">
        <v>47</v>
      </c>
      <c r="R46" s="1" t="s">
        <v>46</v>
      </c>
      <c r="AV46" s="1" t="s">
        <v>41</v>
      </c>
      <c r="AW46" s="1" t="s">
        <v>179</v>
      </c>
      <c r="AX46" s="1" t="s">
        <v>41</v>
      </c>
      <c r="AY46" s="1" t="s">
        <v>41</v>
      </c>
      <c r="AZ46" s="1" t="s">
        <v>41</v>
      </c>
    </row>
    <row r="47" spans="1:52" ht="30" customHeight="1" x14ac:dyDescent="0.3">
      <c r="A47" s="14" t="s">
        <v>165</v>
      </c>
      <c r="B47" s="14" t="s">
        <v>113</v>
      </c>
      <c r="C47" s="14" t="s">
        <v>114</v>
      </c>
      <c r="D47" s="15">
        <v>1.8200000000000001E-2</v>
      </c>
      <c r="E47" s="17">
        <f>단가대비표!O15</f>
        <v>0</v>
      </c>
      <c r="F47" s="20">
        <f>TRUNC(E47*D47,1)</f>
        <v>0</v>
      </c>
      <c r="G47" s="17">
        <f>단가대비표!P15</f>
        <v>172068</v>
      </c>
      <c r="H47" s="20">
        <f>TRUNC(G47*D47,1)</f>
        <v>3131.6</v>
      </c>
      <c r="I47" s="17">
        <f>단가대비표!V15</f>
        <v>0</v>
      </c>
      <c r="J47" s="20">
        <f>TRUNC(I47*D47,1)</f>
        <v>0</v>
      </c>
      <c r="K47" s="17">
        <f t="shared" si="6"/>
        <v>172068</v>
      </c>
      <c r="L47" s="20">
        <f t="shared" si="6"/>
        <v>3131.6</v>
      </c>
      <c r="M47" s="14" t="s">
        <v>41</v>
      </c>
      <c r="N47" s="1" t="s">
        <v>49</v>
      </c>
      <c r="O47" s="1" t="s">
        <v>166</v>
      </c>
      <c r="P47" s="1" t="s">
        <v>47</v>
      </c>
      <c r="Q47" s="1" t="s">
        <v>47</v>
      </c>
      <c r="R47" s="1" t="s">
        <v>46</v>
      </c>
      <c r="AV47" s="1" t="s">
        <v>41</v>
      </c>
      <c r="AW47" s="1" t="s">
        <v>180</v>
      </c>
      <c r="AX47" s="1" t="s">
        <v>41</v>
      </c>
      <c r="AY47" s="1" t="s">
        <v>41</v>
      </c>
      <c r="AZ47" s="1" t="s">
        <v>41</v>
      </c>
    </row>
    <row r="48" spans="1:52" ht="30" customHeight="1" x14ac:dyDescent="0.3">
      <c r="A48" s="14" t="s">
        <v>93</v>
      </c>
      <c r="B48" s="14" t="s">
        <v>130</v>
      </c>
      <c r="C48" s="14" t="s">
        <v>95</v>
      </c>
      <c r="D48" s="15">
        <v>7.2700000000000001E-2</v>
      </c>
      <c r="E48" s="17">
        <f>일위대가목록!E6</f>
        <v>35057</v>
      </c>
      <c r="F48" s="20">
        <f>TRUNC(E48*D48,1)</f>
        <v>2548.6</v>
      </c>
      <c r="G48" s="17">
        <f>일위대가목록!F6</f>
        <v>59020</v>
      </c>
      <c r="H48" s="20">
        <f>TRUNC(G48*D48,1)</f>
        <v>4290.7</v>
      </c>
      <c r="I48" s="17">
        <f>일위대가목록!G6</f>
        <v>29621</v>
      </c>
      <c r="J48" s="20">
        <f>TRUNC(I48*D48,1)</f>
        <v>2153.4</v>
      </c>
      <c r="K48" s="17">
        <f t="shared" si="6"/>
        <v>123698</v>
      </c>
      <c r="L48" s="20">
        <f t="shared" si="6"/>
        <v>8992.7000000000007</v>
      </c>
      <c r="M48" s="14" t="s">
        <v>41</v>
      </c>
      <c r="N48" s="1" t="s">
        <v>49</v>
      </c>
      <c r="O48" s="1" t="s">
        <v>129</v>
      </c>
      <c r="P48" s="1" t="s">
        <v>46</v>
      </c>
      <c r="Q48" s="1" t="s">
        <v>47</v>
      </c>
      <c r="R48" s="1" t="s">
        <v>47</v>
      </c>
      <c r="AV48" s="1" t="s">
        <v>41</v>
      </c>
      <c r="AW48" s="1" t="s">
        <v>181</v>
      </c>
      <c r="AX48" s="1" t="s">
        <v>41</v>
      </c>
      <c r="AY48" s="1" t="s">
        <v>41</v>
      </c>
      <c r="AZ48" s="1" t="s">
        <v>41</v>
      </c>
    </row>
    <row r="49" spans="1:52" ht="30" customHeight="1" x14ac:dyDescent="0.3">
      <c r="A49" s="14" t="s">
        <v>117</v>
      </c>
      <c r="B49" s="14" t="s">
        <v>41</v>
      </c>
      <c r="C49" s="14" t="s">
        <v>41</v>
      </c>
      <c r="D49" s="15"/>
      <c r="E49" s="17"/>
      <c r="F49" s="20">
        <f>TRUNC(SUMIF(N46:N48, N45, F46:F48),0)</f>
        <v>2548</v>
      </c>
      <c r="G49" s="17"/>
      <c r="H49" s="20">
        <f>TRUNC(SUMIF(N46:N48, N45, H46:H48),0)</f>
        <v>9480</v>
      </c>
      <c r="I49" s="17"/>
      <c r="J49" s="20">
        <f>TRUNC(SUMIF(N46:N48, N45, J46:J48),0)</f>
        <v>2153</v>
      </c>
      <c r="K49" s="17"/>
      <c r="L49" s="20">
        <f>F49+H49+J49</f>
        <v>14181</v>
      </c>
      <c r="M49" s="14" t="s">
        <v>41</v>
      </c>
      <c r="N49" s="1" t="s">
        <v>69</v>
      </c>
      <c r="O49" s="1" t="s">
        <v>69</v>
      </c>
      <c r="P49" s="1" t="s">
        <v>41</v>
      </c>
      <c r="Q49" s="1" t="s">
        <v>41</v>
      </c>
      <c r="R49" s="1" t="s">
        <v>41</v>
      </c>
      <c r="AV49" s="1" t="s">
        <v>41</v>
      </c>
      <c r="AW49" s="1" t="s">
        <v>41</v>
      </c>
      <c r="AX49" s="1" t="s">
        <v>41</v>
      </c>
      <c r="AY49" s="1" t="s">
        <v>41</v>
      </c>
      <c r="AZ49" s="1" t="s">
        <v>41</v>
      </c>
    </row>
    <row r="50" spans="1:52" ht="30" customHeight="1" x14ac:dyDescent="0.3">
      <c r="A50" s="15"/>
      <c r="B50" s="15"/>
      <c r="C50" s="15"/>
      <c r="D50" s="15"/>
      <c r="E50" s="17"/>
      <c r="F50" s="20"/>
      <c r="G50" s="17"/>
      <c r="H50" s="20"/>
      <c r="I50" s="17"/>
      <c r="J50" s="20"/>
      <c r="K50" s="17"/>
      <c r="L50" s="20"/>
      <c r="M50" s="15"/>
    </row>
    <row r="51" spans="1:52" ht="30" customHeight="1" x14ac:dyDescent="0.3">
      <c r="A51" s="11" t="s">
        <v>182</v>
      </c>
      <c r="B51" s="12"/>
      <c r="C51" s="12"/>
      <c r="D51" s="12"/>
      <c r="E51" s="16"/>
      <c r="F51" s="19"/>
      <c r="G51" s="16"/>
      <c r="H51" s="19"/>
      <c r="I51" s="16"/>
      <c r="J51" s="19"/>
      <c r="K51" s="16"/>
      <c r="L51" s="19"/>
      <c r="M51" s="13"/>
      <c r="N51" s="1" t="s">
        <v>57</v>
      </c>
    </row>
    <row r="52" spans="1:52" ht="30" customHeight="1" x14ac:dyDescent="0.3">
      <c r="A52" s="14" t="s">
        <v>177</v>
      </c>
      <c r="B52" s="14" t="s">
        <v>113</v>
      </c>
      <c r="C52" s="14" t="s">
        <v>114</v>
      </c>
      <c r="D52" s="15">
        <v>6.8099999999999994E-2</v>
      </c>
      <c r="E52" s="17">
        <f>단가대비표!O16</f>
        <v>0</v>
      </c>
      <c r="F52" s="20">
        <f>TRUNC(E52*D52,1)</f>
        <v>0</v>
      </c>
      <c r="G52" s="17">
        <f>단가대비표!P16</f>
        <v>226122</v>
      </c>
      <c r="H52" s="20">
        <f>TRUNC(G52*D52,1)</f>
        <v>15398.9</v>
      </c>
      <c r="I52" s="17">
        <f>단가대비표!V16</f>
        <v>0</v>
      </c>
      <c r="J52" s="20">
        <f>TRUNC(I52*D52,1)</f>
        <v>0</v>
      </c>
      <c r="K52" s="17">
        <f t="shared" ref="K52:L55" si="7">TRUNC(E52+G52+I52,1)</f>
        <v>226122</v>
      </c>
      <c r="L52" s="20">
        <f t="shared" si="7"/>
        <v>15398.9</v>
      </c>
      <c r="M52" s="14" t="s">
        <v>41</v>
      </c>
      <c r="N52" s="1" t="s">
        <v>57</v>
      </c>
      <c r="O52" s="1" t="s">
        <v>178</v>
      </c>
      <c r="P52" s="1" t="s">
        <v>47</v>
      </c>
      <c r="Q52" s="1" t="s">
        <v>47</v>
      </c>
      <c r="R52" s="1" t="s">
        <v>46</v>
      </c>
      <c r="V52">
        <v>1</v>
      </c>
      <c r="AV52" s="1" t="s">
        <v>41</v>
      </c>
      <c r="AW52" s="1" t="s">
        <v>184</v>
      </c>
      <c r="AX52" s="1" t="s">
        <v>41</v>
      </c>
      <c r="AY52" s="1" t="s">
        <v>41</v>
      </c>
      <c r="AZ52" s="1" t="s">
        <v>41</v>
      </c>
    </row>
    <row r="53" spans="1:52" ht="30" customHeight="1" x14ac:dyDescent="0.3">
      <c r="A53" s="14" t="s">
        <v>165</v>
      </c>
      <c r="B53" s="14" t="s">
        <v>113</v>
      </c>
      <c r="C53" s="14" t="s">
        <v>114</v>
      </c>
      <c r="D53" s="15">
        <v>2.2700000000000001E-2</v>
      </c>
      <c r="E53" s="17">
        <f>단가대비표!O15</f>
        <v>0</v>
      </c>
      <c r="F53" s="20">
        <f>TRUNC(E53*D53,1)</f>
        <v>0</v>
      </c>
      <c r="G53" s="17">
        <f>단가대비표!P15</f>
        <v>172068</v>
      </c>
      <c r="H53" s="20">
        <f>TRUNC(G53*D53,1)</f>
        <v>3905.9</v>
      </c>
      <c r="I53" s="17">
        <f>단가대비표!V15</f>
        <v>0</v>
      </c>
      <c r="J53" s="20">
        <f>TRUNC(I53*D53,1)</f>
        <v>0</v>
      </c>
      <c r="K53" s="17">
        <f t="shared" si="7"/>
        <v>172068</v>
      </c>
      <c r="L53" s="20">
        <f t="shared" si="7"/>
        <v>3905.9</v>
      </c>
      <c r="M53" s="14" t="s">
        <v>41</v>
      </c>
      <c r="N53" s="1" t="s">
        <v>57</v>
      </c>
      <c r="O53" s="1" t="s">
        <v>166</v>
      </c>
      <c r="P53" s="1" t="s">
        <v>47</v>
      </c>
      <c r="Q53" s="1" t="s">
        <v>47</v>
      </c>
      <c r="R53" s="1" t="s">
        <v>46</v>
      </c>
      <c r="V53">
        <v>1</v>
      </c>
      <c r="AV53" s="1" t="s">
        <v>41</v>
      </c>
      <c r="AW53" s="1" t="s">
        <v>185</v>
      </c>
      <c r="AX53" s="1" t="s">
        <v>41</v>
      </c>
      <c r="AY53" s="1" t="s">
        <v>41</v>
      </c>
      <c r="AZ53" s="1" t="s">
        <v>41</v>
      </c>
    </row>
    <row r="54" spans="1:52" ht="30" customHeight="1" x14ac:dyDescent="0.3">
      <c r="A54" s="14" t="s">
        <v>186</v>
      </c>
      <c r="B54" s="14" t="s">
        <v>187</v>
      </c>
      <c r="C54" s="14" t="s">
        <v>109</v>
      </c>
      <c r="D54" s="15">
        <v>1</v>
      </c>
      <c r="E54" s="17">
        <v>0</v>
      </c>
      <c r="F54" s="20">
        <f>TRUNC(E54*D54,1)</f>
        <v>0</v>
      </c>
      <c r="G54" s="17">
        <v>0</v>
      </c>
      <c r="H54" s="20">
        <f>TRUNC(G54*D54,1)</f>
        <v>0</v>
      </c>
      <c r="I54" s="17">
        <f>TRUNC(SUMIF(V52:V55, RIGHTB(O54, 1), H52:H55)*U54, 2)</f>
        <v>579.14</v>
      </c>
      <c r="J54" s="20">
        <f>TRUNC(I54*D54,1)</f>
        <v>579.1</v>
      </c>
      <c r="K54" s="17">
        <f t="shared" si="7"/>
        <v>579.1</v>
      </c>
      <c r="L54" s="20">
        <f t="shared" si="7"/>
        <v>579.1</v>
      </c>
      <c r="M54" s="14" t="s">
        <v>41</v>
      </c>
      <c r="N54" s="1" t="s">
        <v>57</v>
      </c>
      <c r="O54" s="1" t="s">
        <v>110</v>
      </c>
      <c r="P54" s="1" t="s">
        <v>47</v>
      </c>
      <c r="Q54" s="1" t="s">
        <v>47</v>
      </c>
      <c r="R54" s="1" t="s">
        <v>47</v>
      </c>
      <c r="S54">
        <v>1</v>
      </c>
      <c r="T54">
        <v>2</v>
      </c>
      <c r="U54">
        <v>0.03</v>
      </c>
      <c r="AV54" s="1" t="s">
        <v>41</v>
      </c>
      <c r="AW54" s="1" t="s">
        <v>188</v>
      </c>
      <c r="AX54" s="1" t="s">
        <v>41</v>
      </c>
      <c r="AY54" s="1" t="s">
        <v>41</v>
      </c>
      <c r="AZ54" s="1" t="s">
        <v>41</v>
      </c>
    </row>
    <row r="55" spans="1:52" ht="30" customHeight="1" x14ac:dyDescent="0.3">
      <c r="A55" s="14" t="s">
        <v>189</v>
      </c>
      <c r="B55" s="14" t="s">
        <v>190</v>
      </c>
      <c r="C55" s="14" t="s">
        <v>191</v>
      </c>
      <c r="D55" s="15">
        <v>21</v>
      </c>
      <c r="E55" s="17">
        <f>단가대비표!O10</f>
        <v>110</v>
      </c>
      <c r="F55" s="20">
        <f>TRUNC(E55*D55,1)</f>
        <v>2310</v>
      </c>
      <c r="G55" s="17">
        <f>단가대비표!P10</f>
        <v>0</v>
      </c>
      <c r="H55" s="20">
        <f>TRUNC(G55*D55,1)</f>
        <v>0</v>
      </c>
      <c r="I55" s="17">
        <f>단가대비표!V10</f>
        <v>0</v>
      </c>
      <c r="J55" s="20">
        <f>TRUNC(I55*D55,1)</f>
        <v>0</v>
      </c>
      <c r="K55" s="17">
        <f t="shared" si="7"/>
        <v>110</v>
      </c>
      <c r="L55" s="20">
        <f t="shared" si="7"/>
        <v>2310</v>
      </c>
      <c r="M55" s="14" t="s">
        <v>192</v>
      </c>
      <c r="N55" s="1" t="s">
        <v>57</v>
      </c>
      <c r="O55" s="1" t="s">
        <v>193</v>
      </c>
      <c r="P55" s="1" t="s">
        <v>47</v>
      </c>
      <c r="Q55" s="1" t="s">
        <v>47</v>
      </c>
      <c r="R55" s="1" t="s">
        <v>46</v>
      </c>
      <c r="AV55" s="1" t="s">
        <v>41</v>
      </c>
      <c r="AW55" s="1" t="s">
        <v>194</v>
      </c>
      <c r="AX55" s="1" t="s">
        <v>41</v>
      </c>
      <c r="AY55" s="1" t="s">
        <v>41</v>
      </c>
      <c r="AZ55" s="1" t="s">
        <v>41</v>
      </c>
    </row>
    <row r="56" spans="1:52" ht="30" customHeight="1" x14ac:dyDescent="0.3">
      <c r="A56" s="14" t="s">
        <v>117</v>
      </c>
      <c r="B56" s="14" t="s">
        <v>41</v>
      </c>
      <c r="C56" s="14" t="s">
        <v>41</v>
      </c>
      <c r="D56" s="15"/>
      <c r="E56" s="17"/>
      <c r="F56" s="20">
        <f>TRUNC(SUMIF(N52:N55, N51, F52:F55),0)</f>
        <v>2310</v>
      </c>
      <c r="G56" s="17"/>
      <c r="H56" s="20">
        <f>TRUNC(SUMIF(N52:N55, N51, H52:H55),0)</f>
        <v>19304</v>
      </c>
      <c r="I56" s="17"/>
      <c r="J56" s="20">
        <f>TRUNC(SUMIF(N52:N55, N51, J52:J55),0)</f>
        <v>579</v>
      </c>
      <c r="K56" s="17"/>
      <c r="L56" s="20">
        <f>F56+H56+J56</f>
        <v>22193</v>
      </c>
      <c r="M56" s="14" t="s">
        <v>41</v>
      </c>
      <c r="N56" s="1" t="s">
        <v>69</v>
      </c>
      <c r="O56" s="1" t="s">
        <v>69</v>
      </c>
      <c r="P56" s="1" t="s">
        <v>41</v>
      </c>
      <c r="Q56" s="1" t="s">
        <v>41</v>
      </c>
      <c r="R56" s="1" t="s">
        <v>41</v>
      </c>
      <c r="AV56" s="1" t="s">
        <v>41</v>
      </c>
      <c r="AW56" s="1" t="s">
        <v>41</v>
      </c>
      <c r="AX56" s="1" t="s">
        <v>41</v>
      </c>
      <c r="AY56" s="1" t="s">
        <v>41</v>
      </c>
      <c r="AZ56" s="1" t="s">
        <v>41</v>
      </c>
    </row>
    <row r="57" spans="1:52" ht="30" customHeight="1" x14ac:dyDescent="0.3">
      <c r="A57" s="15"/>
      <c r="B57" s="15"/>
      <c r="C57" s="15"/>
      <c r="D57" s="15"/>
      <c r="E57" s="17"/>
      <c r="F57" s="20"/>
      <c r="G57" s="17"/>
      <c r="H57" s="20"/>
      <c r="I57" s="17"/>
      <c r="J57" s="20"/>
      <c r="K57" s="17"/>
      <c r="L57" s="20"/>
      <c r="M57" s="15"/>
    </row>
    <row r="58" spans="1:52" ht="30" customHeight="1" x14ac:dyDescent="0.3">
      <c r="A58" s="11" t="s">
        <v>195</v>
      </c>
      <c r="B58" s="12"/>
      <c r="C58" s="12"/>
      <c r="D58" s="12"/>
      <c r="E58" s="16"/>
      <c r="F58" s="19"/>
      <c r="G58" s="16"/>
      <c r="H58" s="19"/>
      <c r="I58" s="16"/>
      <c r="J58" s="19"/>
      <c r="K58" s="16"/>
      <c r="L58" s="19"/>
      <c r="M58" s="13"/>
      <c r="N58" s="1" t="s">
        <v>53</v>
      </c>
    </row>
    <row r="59" spans="1:52" ht="30" customHeight="1" x14ac:dyDescent="0.3">
      <c r="A59" s="14" t="s">
        <v>177</v>
      </c>
      <c r="B59" s="14" t="s">
        <v>113</v>
      </c>
      <c r="C59" s="14" t="s">
        <v>114</v>
      </c>
      <c r="D59" s="15">
        <v>7.7000000000000002E-3</v>
      </c>
      <c r="E59" s="17">
        <f>단가대비표!O16</f>
        <v>0</v>
      </c>
      <c r="F59" s="20">
        <f t="shared" ref="F59:F64" si="8">TRUNC(E59*D59,1)</f>
        <v>0</v>
      </c>
      <c r="G59" s="17">
        <f>단가대비표!P16</f>
        <v>226122</v>
      </c>
      <c r="H59" s="20">
        <f t="shared" ref="H59:H64" si="9">TRUNC(G59*D59,1)</f>
        <v>1741.1</v>
      </c>
      <c r="I59" s="17">
        <f>단가대비표!V16</f>
        <v>0</v>
      </c>
      <c r="J59" s="20">
        <f t="shared" ref="J59:J64" si="10">TRUNC(I59*D59,1)</f>
        <v>0</v>
      </c>
      <c r="K59" s="17">
        <f t="shared" ref="K59:L64" si="11">TRUNC(E59+G59+I59,1)</f>
        <v>226122</v>
      </c>
      <c r="L59" s="20">
        <f t="shared" si="11"/>
        <v>1741.1</v>
      </c>
      <c r="M59" s="14" t="s">
        <v>41</v>
      </c>
      <c r="N59" s="1" t="s">
        <v>53</v>
      </c>
      <c r="O59" s="1" t="s">
        <v>178</v>
      </c>
      <c r="P59" s="1" t="s">
        <v>47</v>
      </c>
      <c r="Q59" s="1" t="s">
        <v>47</v>
      </c>
      <c r="R59" s="1" t="s">
        <v>46</v>
      </c>
      <c r="AV59" s="1" t="s">
        <v>41</v>
      </c>
      <c r="AW59" s="1" t="s">
        <v>197</v>
      </c>
      <c r="AX59" s="1" t="s">
        <v>41</v>
      </c>
      <c r="AY59" s="1" t="s">
        <v>41</v>
      </c>
      <c r="AZ59" s="1" t="s">
        <v>41</v>
      </c>
    </row>
    <row r="60" spans="1:52" ht="30" customHeight="1" x14ac:dyDescent="0.3">
      <c r="A60" s="14" t="s">
        <v>165</v>
      </c>
      <c r="B60" s="14" t="s">
        <v>113</v>
      </c>
      <c r="C60" s="14" t="s">
        <v>114</v>
      </c>
      <c r="D60" s="15">
        <v>7.7000000000000002E-3</v>
      </c>
      <c r="E60" s="17">
        <f>단가대비표!O15</f>
        <v>0</v>
      </c>
      <c r="F60" s="20">
        <f t="shared" si="8"/>
        <v>0</v>
      </c>
      <c r="G60" s="17">
        <f>단가대비표!P15</f>
        <v>172068</v>
      </c>
      <c r="H60" s="20">
        <f t="shared" si="9"/>
        <v>1324.9</v>
      </c>
      <c r="I60" s="17">
        <f>단가대비표!V15</f>
        <v>0</v>
      </c>
      <c r="J60" s="20">
        <f t="shared" si="10"/>
        <v>0</v>
      </c>
      <c r="K60" s="17">
        <f t="shared" si="11"/>
        <v>172068</v>
      </c>
      <c r="L60" s="20">
        <f t="shared" si="11"/>
        <v>1324.9</v>
      </c>
      <c r="M60" s="14" t="s">
        <v>41</v>
      </c>
      <c r="N60" s="1" t="s">
        <v>53</v>
      </c>
      <c r="O60" s="1" t="s">
        <v>166</v>
      </c>
      <c r="P60" s="1" t="s">
        <v>47</v>
      </c>
      <c r="Q60" s="1" t="s">
        <v>47</v>
      </c>
      <c r="R60" s="1" t="s">
        <v>46</v>
      </c>
      <c r="AV60" s="1" t="s">
        <v>41</v>
      </c>
      <c r="AW60" s="1" t="s">
        <v>198</v>
      </c>
      <c r="AX60" s="1" t="s">
        <v>41</v>
      </c>
      <c r="AY60" s="1" t="s">
        <v>41</v>
      </c>
      <c r="AZ60" s="1" t="s">
        <v>41</v>
      </c>
    </row>
    <row r="61" spans="1:52" ht="30" customHeight="1" x14ac:dyDescent="0.3">
      <c r="A61" s="14" t="s">
        <v>93</v>
      </c>
      <c r="B61" s="14" t="s">
        <v>94</v>
      </c>
      <c r="C61" s="14" t="s">
        <v>95</v>
      </c>
      <c r="D61" s="15">
        <v>6.1499999999999999E-2</v>
      </c>
      <c r="E61" s="17">
        <f>일위대가목록!E4</f>
        <v>8915</v>
      </c>
      <c r="F61" s="20">
        <f t="shared" si="8"/>
        <v>548.20000000000005</v>
      </c>
      <c r="G61" s="17">
        <f>일위대가목록!F4</f>
        <v>59020</v>
      </c>
      <c r="H61" s="20">
        <f t="shared" si="9"/>
        <v>3629.7</v>
      </c>
      <c r="I61" s="17">
        <f>일위대가목록!G4</f>
        <v>13873</v>
      </c>
      <c r="J61" s="20">
        <f t="shared" si="10"/>
        <v>853.1</v>
      </c>
      <c r="K61" s="17">
        <f t="shared" si="11"/>
        <v>81808</v>
      </c>
      <c r="L61" s="20">
        <f t="shared" si="11"/>
        <v>5031</v>
      </c>
      <c r="M61" s="14" t="s">
        <v>41</v>
      </c>
      <c r="N61" s="1" t="s">
        <v>53</v>
      </c>
      <c r="O61" s="1" t="s">
        <v>92</v>
      </c>
      <c r="P61" s="1" t="s">
        <v>46</v>
      </c>
      <c r="Q61" s="1" t="s">
        <v>47</v>
      </c>
      <c r="R61" s="1" t="s">
        <v>47</v>
      </c>
      <c r="AV61" s="1" t="s">
        <v>41</v>
      </c>
      <c r="AW61" s="1" t="s">
        <v>199</v>
      </c>
      <c r="AX61" s="1" t="s">
        <v>41</v>
      </c>
      <c r="AY61" s="1" t="s">
        <v>41</v>
      </c>
      <c r="AZ61" s="1" t="s">
        <v>41</v>
      </c>
    </row>
    <row r="62" spans="1:52" ht="30" customHeight="1" x14ac:dyDescent="0.3">
      <c r="A62" s="14" t="s">
        <v>152</v>
      </c>
      <c r="B62" s="14" t="s">
        <v>153</v>
      </c>
      <c r="C62" s="14" t="s">
        <v>95</v>
      </c>
      <c r="D62" s="15">
        <v>3.0800000000000001E-2</v>
      </c>
      <c r="E62" s="17">
        <f>일위대가목록!E8</f>
        <v>17816</v>
      </c>
      <c r="F62" s="20">
        <f t="shared" si="8"/>
        <v>548.70000000000005</v>
      </c>
      <c r="G62" s="17">
        <f>일위대가목록!F8</f>
        <v>49778</v>
      </c>
      <c r="H62" s="20">
        <f t="shared" si="9"/>
        <v>1533.1</v>
      </c>
      <c r="I62" s="17">
        <f>일위대가목록!G8</f>
        <v>9986</v>
      </c>
      <c r="J62" s="20">
        <f t="shared" si="10"/>
        <v>307.5</v>
      </c>
      <c r="K62" s="17">
        <f t="shared" si="11"/>
        <v>77580</v>
      </c>
      <c r="L62" s="20">
        <f t="shared" si="11"/>
        <v>2389.3000000000002</v>
      </c>
      <c r="M62" s="14" t="s">
        <v>41</v>
      </c>
      <c r="N62" s="1" t="s">
        <v>53</v>
      </c>
      <c r="O62" s="1" t="s">
        <v>151</v>
      </c>
      <c r="P62" s="1" t="s">
        <v>46</v>
      </c>
      <c r="Q62" s="1" t="s">
        <v>47</v>
      </c>
      <c r="R62" s="1" t="s">
        <v>47</v>
      </c>
      <c r="AV62" s="1" t="s">
        <v>41</v>
      </c>
      <c r="AW62" s="1" t="s">
        <v>200</v>
      </c>
      <c r="AX62" s="1" t="s">
        <v>41</v>
      </c>
      <c r="AY62" s="1" t="s">
        <v>41</v>
      </c>
      <c r="AZ62" s="1" t="s">
        <v>41</v>
      </c>
    </row>
    <row r="63" spans="1:52" ht="30" customHeight="1" x14ac:dyDescent="0.3">
      <c r="A63" s="14" t="s">
        <v>139</v>
      </c>
      <c r="B63" s="14" t="s">
        <v>140</v>
      </c>
      <c r="C63" s="14" t="s">
        <v>95</v>
      </c>
      <c r="D63" s="15">
        <v>6.1499999999999999E-2</v>
      </c>
      <c r="E63" s="17">
        <f>일위대가목록!E7</f>
        <v>3663</v>
      </c>
      <c r="F63" s="20">
        <f t="shared" si="8"/>
        <v>225.2</v>
      </c>
      <c r="G63" s="17">
        <f>일위대가목록!F7</f>
        <v>36248</v>
      </c>
      <c r="H63" s="20">
        <f t="shared" si="9"/>
        <v>2229.1999999999998</v>
      </c>
      <c r="I63" s="17">
        <f>일위대가목록!G7</f>
        <v>1967</v>
      </c>
      <c r="J63" s="20">
        <f t="shared" si="10"/>
        <v>120.9</v>
      </c>
      <c r="K63" s="17">
        <f t="shared" si="11"/>
        <v>41878</v>
      </c>
      <c r="L63" s="20">
        <f t="shared" si="11"/>
        <v>2575.3000000000002</v>
      </c>
      <c r="M63" s="14" t="s">
        <v>41</v>
      </c>
      <c r="N63" s="1" t="s">
        <v>53</v>
      </c>
      <c r="O63" s="1" t="s">
        <v>138</v>
      </c>
      <c r="P63" s="1" t="s">
        <v>46</v>
      </c>
      <c r="Q63" s="1" t="s">
        <v>47</v>
      </c>
      <c r="R63" s="1" t="s">
        <v>47</v>
      </c>
      <c r="V63">
        <v>1</v>
      </c>
      <c r="AV63" s="1" t="s">
        <v>41</v>
      </c>
      <c r="AW63" s="1" t="s">
        <v>201</v>
      </c>
      <c r="AX63" s="1" t="s">
        <v>41</v>
      </c>
      <c r="AY63" s="1" t="s">
        <v>41</v>
      </c>
      <c r="AZ63" s="1" t="s">
        <v>41</v>
      </c>
    </row>
    <row r="64" spans="1:52" ht="30" customHeight="1" x14ac:dyDescent="0.3">
      <c r="A64" s="14" t="s">
        <v>202</v>
      </c>
      <c r="B64" s="14" t="s">
        <v>203</v>
      </c>
      <c r="C64" s="14" t="s">
        <v>109</v>
      </c>
      <c r="D64" s="15">
        <v>-1</v>
      </c>
      <c r="E64" s="17">
        <v>0</v>
      </c>
      <c r="F64" s="20">
        <f t="shared" si="8"/>
        <v>0</v>
      </c>
      <c r="G64" s="17">
        <f>TRUNC(SUMIF(V59:V64, RIGHTB(O64, 1), H59:H64)*U64, 2)</f>
        <v>2229.1999999999998</v>
      </c>
      <c r="H64" s="20">
        <f t="shared" si="9"/>
        <v>-2229.1999999999998</v>
      </c>
      <c r="I64" s="17">
        <v>0</v>
      </c>
      <c r="J64" s="20">
        <f t="shared" si="10"/>
        <v>0</v>
      </c>
      <c r="K64" s="17">
        <f t="shared" si="11"/>
        <v>2229.1999999999998</v>
      </c>
      <c r="L64" s="20">
        <f t="shared" si="11"/>
        <v>-2229.1999999999998</v>
      </c>
      <c r="M64" s="14" t="s">
        <v>41</v>
      </c>
      <c r="N64" s="1" t="s">
        <v>53</v>
      </c>
      <c r="O64" s="1" t="s">
        <v>110</v>
      </c>
      <c r="P64" s="1" t="s">
        <v>47</v>
      </c>
      <c r="Q64" s="1" t="s">
        <v>47</v>
      </c>
      <c r="R64" s="1" t="s">
        <v>47</v>
      </c>
      <c r="S64">
        <v>1</v>
      </c>
      <c r="T64">
        <v>1</v>
      </c>
      <c r="U64">
        <v>1</v>
      </c>
      <c r="AV64" s="1" t="s">
        <v>41</v>
      </c>
      <c r="AW64" s="1" t="s">
        <v>204</v>
      </c>
      <c r="AX64" s="1" t="s">
        <v>41</v>
      </c>
      <c r="AY64" s="1" t="s">
        <v>41</v>
      </c>
      <c r="AZ64" s="1" t="s">
        <v>41</v>
      </c>
    </row>
    <row r="65" spans="1:52" ht="30" customHeight="1" x14ac:dyDescent="0.3">
      <c r="A65" s="14" t="s">
        <v>117</v>
      </c>
      <c r="B65" s="14" t="s">
        <v>41</v>
      </c>
      <c r="C65" s="14" t="s">
        <v>41</v>
      </c>
      <c r="D65" s="15"/>
      <c r="E65" s="17"/>
      <c r="F65" s="20">
        <f>TRUNC(SUMIF(N59:N64, N58, F59:F64),0)</f>
        <v>1322</v>
      </c>
      <c r="G65" s="17"/>
      <c r="H65" s="20">
        <f>TRUNC(SUMIF(N59:N64, N58, H59:H64),0)</f>
        <v>8228</v>
      </c>
      <c r="I65" s="17"/>
      <c r="J65" s="20">
        <f>TRUNC(SUMIF(N59:N64, N58, J59:J64),0)</f>
        <v>1281</v>
      </c>
      <c r="K65" s="17"/>
      <c r="L65" s="20">
        <f>F65+H65+J65</f>
        <v>10831</v>
      </c>
      <c r="M65" s="14" t="s">
        <v>41</v>
      </c>
      <c r="N65" s="1" t="s">
        <v>69</v>
      </c>
      <c r="O65" s="1" t="s">
        <v>69</v>
      </c>
      <c r="P65" s="1" t="s">
        <v>41</v>
      </c>
      <c r="Q65" s="1" t="s">
        <v>41</v>
      </c>
      <c r="R65" s="1" t="s">
        <v>41</v>
      </c>
      <c r="AV65" s="1" t="s">
        <v>41</v>
      </c>
      <c r="AW65" s="1" t="s">
        <v>41</v>
      </c>
      <c r="AX65" s="1" t="s">
        <v>41</v>
      </c>
      <c r="AY65" s="1" t="s">
        <v>41</v>
      </c>
      <c r="AZ65" s="1" t="s">
        <v>41</v>
      </c>
    </row>
    <row r="66" spans="1:52" ht="30" customHeight="1" x14ac:dyDescent="0.3">
      <c r="A66" s="15"/>
      <c r="B66" s="15"/>
      <c r="C66" s="15"/>
      <c r="D66" s="15"/>
      <c r="E66" s="17"/>
      <c r="F66" s="20"/>
      <c r="G66" s="17"/>
      <c r="H66" s="20"/>
      <c r="I66" s="17"/>
      <c r="J66" s="20"/>
      <c r="K66" s="17"/>
      <c r="L66" s="20"/>
      <c r="M66" s="15"/>
    </row>
    <row r="67" spans="1:52" ht="30" customHeight="1" x14ac:dyDescent="0.3">
      <c r="A67" s="11" t="s">
        <v>205</v>
      </c>
      <c r="B67" s="12"/>
      <c r="C67" s="12"/>
      <c r="D67" s="12"/>
      <c r="E67" s="16"/>
      <c r="F67" s="19"/>
      <c r="G67" s="16"/>
      <c r="H67" s="19"/>
      <c r="I67" s="16"/>
      <c r="J67" s="19"/>
      <c r="K67" s="16"/>
      <c r="L67" s="19"/>
      <c r="M67" s="13"/>
      <c r="N67" s="1" t="s">
        <v>68</v>
      </c>
    </row>
    <row r="68" spans="1:52" ht="30" customHeight="1" x14ac:dyDescent="0.3">
      <c r="A68" s="14" t="s">
        <v>207</v>
      </c>
      <c r="B68" s="14" t="s">
        <v>113</v>
      </c>
      <c r="C68" s="14" t="s">
        <v>114</v>
      </c>
      <c r="D68" s="15">
        <v>0.1</v>
      </c>
      <c r="E68" s="17">
        <f>단가대비표!O17</f>
        <v>0</v>
      </c>
      <c r="F68" s="20">
        <f>TRUNC(E68*D68,1)</f>
        <v>0</v>
      </c>
      <c r="G68" s="17">
        <f>단가대비표!P17</f>
        <v>262580</v>
      </c>
      <c r="H68" s="20">
        <f>TRUNC(G68*D68,1)</f>
        <v>26258</v>
      </c>
      <c r="I68" s="17">
        <f>단가대비표!V17</f>
        <v>0</v>
      </c>
      <c r="J68" s="20">
        <f>TRUNC(I68*D68,1)</f>
        <v>0</v>
      </c>
      <c r="K68" s="17">
        <f t="shared" ref="K68:L70" si="12">TRUNC(E68+G68+I68,1)</f>
        <v>262580</v>
      </c>
      <c r="L68" s="20">
        <f t="shared" si="12"/>
        <v>26258</v>
      </c>
      <c r="M68" s="14" t="s">
        <v>41</v>
      </c>
      <c r="N68" s="1" t="s">
        <v>68</v>
      </c>
      <c r="O68" s="1" t="s">
        <v>208</v>
      </c>
      <c r="P68" s="1" t="s">
        <v>47</v>
      </c>
      <c r="Q68" s="1" t="s">
        <v>47</v>
      </c>
      <c r="R68" s="1" t="s">
        <v>46</v>
      </c>
      <c r="V68">
        <v>1</v>
      </c>
      <c r="AV68" s="1" t="s">
        <v>41</v>
      </c>
      <c r="AW68" s="1" t="s">
        <v>209</v>
      </c>
      <c r="AX68" s="1" t="s">
        <v>41</v>
      </c>
      <c r="AY68" s="1" t="s">
        <v>41</v>
      </c>
      <c r="AZ68" s="1" t="s">
        <v>41</v>
      </c>
    </row>
    <row r="69" spans="1:52" ht="30" customHeight="1" x14ac:dyDescent="0.3">
      <c r="A69" s="14" t="s">
        <v>165</v>
      </c>
      <c r="B69" s="14" t="s">
        <v>113</v>
      </c>
      <c r="C69" s="14" t="s">
        <v>114</v>
      </c>
      <c r="D69" s="15">
        <v>0.05</v>
      </c>
      <c r="E69" s="17">
        <f>단가대비표!O15</f>
        <v>0</v>
      </c>
      <c r="F69" s="20">
        <f>TRUNC(E69*D69,1)</f>
        <v>0</v>
      </c>
      <c r="G69" s="17">
        <f>단가대비표!P15</f>
        <v>172068</v>
      </c>
      <c r="H69" s="20">
        <f>TRUNC(G69*D69,1)</f>
        <v>8603.4</v>
      </c>
      <c r="I69" s="17">
        <f>단가대비표!V15</f>
        <v>0</v>
      </c>
      <c r="J69" s="20">
        <f>TRUNC(I69*D69,1)</f>
        <v>0</v>
      </c>
      <c r="K69" s="17">
        <f t="shared" si="12"/>
        <v>172068</v>
      </c>
      <c r="L69" s="20">
        <f t="shared" si="12"/>
        <v>8603.4</v>
      </c>
      <c r="M69" s="14" t="s">
        <v>41</v>
      </c>
      <c r="N69" s="1" t="s">
        <v>68</v>
      </c>
      <c r="O69" s="1" t="s">
        <v>166</v>
      </c>
      <c r="P69" s="1" t="s">
        <v>47</v>
      </c>
      <c r="Q69" s="1" t="s">
        <v>47</v>
      </c>
      <c r="R69" s="1" t="s">
        <v>46</v>
      </c>
      <c r="V69">
        <v>1</v>
      </c>
      <c r="AV69" s="1" t="s">
        <v>41</v>
      </c>
      <c r="AW69" s="1" t="s">
        <v>210</v>
      </c>
      <c r="AX69" s="1" t="s">
        <v>41</v>
      </c>
      <c r="AY69" s="1" t="s">
        <v>41</v>
      </c>
      <c r="AZ69" s="1" t="s">
        <v>41</v>
      </c>
    </row>
    <row r="70" spans="1:52" ht="30" customHeight="1" x14ac:dyDescent="0.3">
      <c r="A70" s="14" t="s">
        <v>186</v>
      </c>
      <c r="B70" s="14" t="s">
        <v>211</v>
      </c>
      <c r="C70" s="14" t="s">
        <v>109</v>
      </c>
      <c r="D70" s="15">
        <v>1</v>
      </c>
      <c r="E70" s="17">
        <v>0</v>
      </c>
      <c r="F70" s="20">
        <f>TRUNC(E70*D70,1)</f>
        <v>0</v>
      </c>
      <c r="G70" s="17">
        <v>0</v>
      </c>
      <c r="H70" s="20">
        <f>TRUNC(G70*D70,1)</f>
        <v>0</v>
      </c>
      <c r="I70" s="17">
        <f>TRUNC(SUMIF(V68:V70, RIGHTB(O70, 1), H68:H70)*U70, 2)</f>
        <v>1743.07</v>
      </c>
      <c r="J70" s="20">
        <f>TRUNC(I70*D70,1)</f>
        <v>1743</v>
      </c>
      <c r="K70" s="17">
        <f t="shared" si="12"/>
        <v>1743</v>
      </c>
      <c r="L70" s="20">
        <f t="shared" si="12"/>
        <v>1743</v>
      </c>
      <c r="M70" s="14" t="s">
        <v>41</v>
      </c>
      <c r="N70" s="1" t="s">
        <v>68</v>
      </c>
      <c r="O70" s="1" t="s">
        <v>110</v>
      </c>
      <c r="P70" s="1" t="s">
        <v>47</v>
      </c>
      <c r="Q70" s="1" t="s">
        <v>47</v>
      </c>
      <c r="R70" s="1" t="s">
        <v>47</v>
      </c>
      <c r="S70">
        <v>1</v>
      </c>
      <c r="T70">
        <v>2</v>
      </c>
      <c r="U70">
        <v>0.05</v>
      </c>
      <c r="AV70" s="1" t="s">
        <v>41</v>
      </c>
      <c r="AW70" s="1" t="s">
        <v>212</v>
      </c>
      <c r="AX70" s="1" t="s">
        <v>41</v>
      </c>
      <c r="AY70" s="1" t="s">
        <v>41</v>
      </c>
      <c r="AZ70" s="1" t="s">
        <v>41</v>
      </c>
    </row>
    <row r="71" spans="1:52" ht="30" customHeight="1" x14ac:dyDescent="0.3">
      <c r="A71" s="14" t="s">
        <v>117</v>
      </c>
      <c r="B71" s="14" t="s">
        <v>41</v>
      </c>
      <c r="C71" s="14" t="s">
        <v>41</v>
      </c>
      <c r="D71" s="15"/>
      <c r="E71" s="17"/>
      <c r="F71" s="20">
        <f>TRUNC(SUMIF(N68:N70, N67, F68:F70),0)</f>
        <v>0</v>
      </c>
      <c r="G71" s="17"/>
      <c r="H71" s="20">
        <f>TRUNC(SUMIF(N68:N70, N67, H68:H70),0)</f>
        <v>34861</v>
      </c>
      <c r="I71" s="17"/>
      <c r="J71" s="20">
        <f>TRUNC(SUMIF(N68:N70, N67, J68:J70),0)</f>
        <v>1743</v>
      </c>
      <c r="K71" s="17"/>
      <c r="L71" s="20">
        <f>F71+H71+J71</f>
        <v>36604</v>
      </c>
      <c r="M71" s="14" t="s">
        <v>41</v>
      </c>
      <c r="N71" s="1" t="s">
        <v>69</v>
      </c>
      <c r="O71" s="1" t="s">
        <v>69</v>
      </c>
      <c r="P71" s="1" t="s">
        <v>41</v>
      </c>
      <c r="Q71" s="1" t="s">
        <v>41</v>
      </c>
      <c r="R71" s="1" t="s">
        <v>41</v>
      </c>
      <c r="AV71" s="1" t="s">
        <v>41</v>
      </c>
      <c r="AW71" s="1" t="s">
        <v>41</v>
      </c>
      <c r="AX71" s="1" t="s">
        <v>41</v>
      </c>
      <c r="AY71" s="1" t="s">
        <v>41</v>
      </c>
      <c r="AZ71" s="1" t="s">
        <v>41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04756-6AD0-48F4-99B1-39B6DCF4672E}">
  <sheetPr>
    <pageSetUpPr fitToPage="1"/>
  </sheetPr>
  <dimension ref="A1:AB20"/>
  <sheetViews>
    <sheetView view="pageBreakPreview" topLeftCell="B1" zoomScale="85" zoomScaleNormal="100" zoomScaleSheetLayoutView="85" workbookViewId="0">
      <selection sqref="A1:X1"/>
    </sheetView>
  </sheetViews>
  <sheetFormatPr defaultRowHeight="16.5" x14ac:dyDescent="0.3"/>
  <cols>
    <col min="1" max="1" width="12.75" hidden="1" customWidth="1"/>
    <col min="2" max="3" width="30.75" customWidth="1"/>
    <col min="4" max="4" width="4.75" customWidth="1"/>
    <col min="5" max="5" width="13.75" customWidth="1"/>
    <col min="6" max="6" width="4.75" customWidth="1"/>
    <col min="7" max="7" width="13.75" customWidth="1"/>
    <col min="8" max="8" width="4.75" customWidth="1"/>
    <col min="9" max="9" width="13.75" customWidth="1"/>
    <col min="10" max="10" width="4.75" customWidth="1"/>
    <col min="11" max="11" width="13.75" customWidth="1"/>
    <col min="12" max="12" width="4.75" customWidth="1"/>
    <col min="13" max="13" width="13.75" customWidth="1"/>
    <col min="14" max="14" width="4.75" customWidth="1"/>
    <col min="15" max="22" width="13.75" customWidth="1"/>
    <col min="23" max="23" width="8.75" customWidth="1"/>
    <col min="24" max="24" width="12.75" customWidth="1"/>
    <col min="25" max="27" width="1.75" hidden="1" customWidth="1"/>
    <col min="28" max="28" width="10.75" hidden="1" customWidth="1"/>
  </cols>
  <sheetData>
    <row r="1" spans="1:28" ht="30" customHeight="1" x14ac:dyDescent="0.3">
      <c r="A1" s="297" t="s">
        <v>215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</row>
    <row r="2" spans="1:28" ht="30" customHeight="1" x14ac:dyDescent="0.3">
      <c r="A2" s="295" t="s">
        <v>0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</row>
    <row r="3" spans="1:28" ht="30" customHeight="1" x14ac:dyDescent="0.3">
      <c r="A3" s="296" t="s">
        <v>71</v>
      </c>
      <c r="B3" s="296" t="s">
        <v>1</v>
      </c>
      <c r="C3" s="296" t="s">
        <v>214</v>
      </c>
      <c r="D3" s="296" t="s">
        <v>3</v>
      </c>
      <c r="E3" s="296" t="s">
        <v>5</v>
      </c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 t="s">
        <v>73</v>
      </c>
      <c r="Q3" s="296" t="s">
        <v>74</v>
      </c>
      <c r="R3" s="296"/>
      <c r="S3" s="296"/>
      <c r="T3" s="296"/>
      <c r="U3" s="296"/>
      <c r="V3" s="296"/>
      <c r="W3" s="296" t="s">
        <v>76</v>
      </c>
      <c r="X3" s="296" t="s">
        <v>11</v>
      </c>
      <c r="Y3" s="295" t="s">
        <v>223</v>
      </c>
      <c r="Z3" s="295" t="s">
        <v>224</v>
      </c>
      <c r="AA3" s="295" t="s">
        <v>225</v>
      </c>
      <c r="AB3" s="295" t="s">
        <v>40</v>
      </c>
    </row>
    <row r="4" spans="1:28" ht="30" customHeight="1" x14ac:dyDescent="0.3">
      <c r="A4" s="296"/>
      <c r="B4" s="296"/>
      <c r="C4" s="296"/>
      <c r="D4" s="296"/>
      <c r="E4" s="7" t="s">
        <v>216</v>
      </c>
      <c r="F4" s="7" t="s">
        <v>217</v>
      </c>
      <c r="G4" s="7" t="s">
        <v>218</v>
      </c>
      <c r="H4" s="7" t="s">
        <v>217</v>
      </c>
      <c r="I4" s="7" t="s">
        <v>219</v>
      </c>
      <c r="J4" s="7" t="s">
        <v>217</v>
      </c>
      <c r="K4" s="7" t="s">
        <v>220</v>
      </c>
      <c r="L4" s="7" t="s">
        <v>217</v>
      </c>
      <c r="M4" s="7" t="s">
        <v>221</v>
      </c>
      <c r="N4" s="7" t="s">
        <v>217</v>
      </c>
      <c r="O4" s="7" t="s">
        <v>222</v>
      </c>
      <c r="P4" s="296"/>
      <c r="Q4" s="7" t="s">
        <v>216</v>
      </c>
      <c r="R4" s="7" t="s">
        <v>218</v>
      </c>
      <c r="S4" s="7" t="s">
        <v>219</v>
      </c>
      <c r="T4" s="7" t="s">
        <v>220</v>
      </c>
      <c r="U4" s="7" t="s">
        <v>221</v>
      </c>
      <c r="V4" s="7" t="s">
        <v>222</v>
      </c>
      <c r="W4" s="296"/>
      <c r="X4" s="296"/>
      <c r="Y4" s="295"/>
      <c r="Z4" s="295"/>
      <c r="AA4" s="295"/>
      <c r="AB4" s="295"/>
    </row>
    <row r="5" spans="1:28" ht="30" customHeight="1" x14ac:dyDescent="0.3">
      <c r="A5" s="8" t="s">
        <v>100</v>
      </c>
      <c r="B5" s="8" t="s">
        <v>93</v>
      </c>
      <c r="C5" s="8" t="s">
        <v>94</v>
      </c>
      <c r="D5" s="21" t="s">
        <v>98</v>
      </c>
      <c r="E5" s="22">
        <v>0</v>
      </c>
      <c r="F5" s="8" t="s">
        <v>41</v>
      </c>
      <c r="G5" s="22">
        <v>0</v>
      </c>
      <c r="H5" s="8" t="s">
        <v>41</v>
      </c>
      <c r="I5" s="22">
        <v>0</v>
      </c>
      <c r="J5" s="8" t="s">
        <v>41</v>
      </c>
      <c r="K5" s="22">
        <v>0</v>
      </c>
      <c r="L5" s="8" t="s">
        <v>41</v>
      </c>
      <c r="M5" s="22">
        <v>0</v>
      </c>
      <c r="N5" s="8" t="s">
        <v>41</v>
      </c>
      <c r="O5" s="22">
        <v>0</v>
      </c>
      <c r="P5" s="22">
        <v>0</v>
      </c>
      <c r="Q5" s="22">
        <v>0</v>
      </c>
      <c r="R5" s="22">
        <v>0</v>
      </c>
      <c r="S5" s="22">
        <v>0</v>
      </c>
      <c r="T5" s="22">
        <v>0</v>
      </c>
      <c r="U5" s="22">
        <v>66538</v>
      </c>
      <c r="V5" s="22">
        <f>SMALL(Q5:U5,COUNTIF(Q5:U5,0)+1)</f>
        <v>66538</v>
      </c>
      <c r="W5" s="8" t="s">
        <v>226</v>
      </c>
      <c r="X5" s="8" t="s">
        <v>99</v>
      </c>
      <c r="Y5" s="1" t="s">
        <v>41</v>
      </c>
      <c r="Z5" s="1" t="s">
        <v>41</v>
      </c>
      <c r="AA5" s="23"/>
      <c r="AB5" s="1" t="s">
        <v>41</v>
      </c>
    </row>
    <row r="6" spans="1:28" ht="30" customHeight="1" x14ac:dyDescent="0.3">
      <c r="A6" s="8" t="s">
        <v>122</v>
      </c>
      <c r="B6" s="8" t="s">
        <v>93</v>
      </c>
      <c r="C6" s="8" t="s">
        <v>120</v>
      </c>
      <c r="D6" s="21" t="s">
        <v>98</v>
      </c>
      <c r="E6" s="22">
        <v>0</v>
      </c>
      <c r="F6" s="8" t="s">
        <v>41</v>
      </c>
      <c r="G6" s="22">
        <v>0</v>
      </c>
      <c r="H6" s="8" t="s">
        <v>41</v>
      </c>
      <c r="I6" s="22">
        <v>0</v>
      </c>
      <c r="J6" s="8" t="s">
        <v>41</v>
      </c>
      <c r="K6" s="22">
        <v>0</v>
      </c>
      <c r="L6" s="8" t="s">
        <v>41</v>
      </c>
      <c r="M6" s="22">
        <v>0</v>
      </c>
      <c r="N6" s="8" t="s">
        <v>41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112342</v>
      </c>
      <c r="V6" s="22">
        <f>SMALL(Q6:U6,COUNTIF(Q6:U6,0)+1)</f>
        <v>112342</v>
      </c>
      <c r="W6" s="8" t="s">
        <v>227</v>
      </c>
      <c r="X6" s="8" t="s">
        <v>99</v>
      </c>
      <c r="Y6" s="1" t="s">
        <v>41</v>
      </c>
      <c r="Z6" s="1" t="s">
        <v>41</v>
      </c>
      <c r="AA6" s="23"/>
      <c r="AB6" s="1" t="s">
        <v>41</v>
      </c>
    </row>
    <row r="7" spans="1:28" ht="30" customHeight="1" x14ac:dyDescent="0.3">
      <c r="A7" s="8" t="s">
        <v>132</v>
      </c>
      <c r="B7" s="8" t="s">
        <v>93</v>
      </c>
      <c r="C7" s="8" t="s">
        <v>130</v>
      </c>
      <c r="D7" s="21" t="s">
        <v>98</v>
      </c>
      <c r="E7" s="22">
        <v>0</v>
      </c>
      <c r="F7" s="8" t="s">
        <v>41</v>
      </c>
      <c r="G7" s="22">
        <v>0</v>
      </c>
      <c r="H7" s="8" t="s">
        <v>41</v>
      </c>
      <c r="I7" s="22">
        <v>0</v>
      </c>
      <c r="J7" s="8" t="s">
        <v>41</v>
      </c>
      <c r="K7" s="22">
        <v>0</v>
      </c>
      <c r="L7" s="8" t="s">
        <v>41</v>
      </c>
      <c r="M7" s="22">
        <v>0</v>
      </c>
      <c r="N7" s="8" t="s">
        <v>41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142069</v>
      </c>
      <c r="V7" s="22">
        <f>SMALL(Q7:U7,COUNTIF(Q7:U7,0)+1)</f>
        <v>142069</v>
      </c>
      <c r="W7" s="8" t="s">
        <v>228</v>
      </c>
      <c r="X7" s="8" t="s">
        <v>99</v>
      </c>
      <c r="Y7" s="1" t="s">
        <v>41</v>
      </c>
      <c r="Z7" s="1" t="s">
        <v>41</v>
      </c>
      <c r="AA7" s="23"/>
      <c r="AB7" s="1" t="s">
        <v>41</v>
      </c>
    </row>
    <row r="8" spans="1:28" ht="30" customHeight="1" x14ac:dyDescent="0.3">
      <c r="A8" s="8" t="s">
        <v>142</v>
      </c>
      <c r="B8" s="8" t="s">
        <v>139</v>
      </c>
      <c r="C8" s="8" t="s">
        <v>140</v>
      </c>
      <c r="D8" s="21" t="s">
        <v>98</v>
      </c>
      <c r="E8" s="22">
        <v>0</v>
      </c>
      <c r="F8" s="8" t="s">
        <v>41</v>
      </c>
      <c r="G8" s="22">
        <v>0</v>
      </c>
      <c r="H8" s="8" t="s">
        <v>41</v>
      </c>
      <c r="I8" s="22">
        <v>0</v>
      </c>
      <c r="J8" s="8" t="s">
        <v>41</v>
      </c>
      <c r="K8" s="22">
        <v>0</v>
      </c>
      <c r="L8" s="8" t="s">
        <v>41</v>
      </c>
      <c r="M8" s="22">
        <v>0</v>
      </c>
      <c r="N8" s="8" t="s">
        <v>41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6966</v>
      </c>
      <c r="V8" s="22">
        <f>SMALL(Q8:U8,COUNTIF(Q8:U8,0)+1)</f>
        <v>6966</v>
      </c>
      <c r="W8" s="8" t="s">
        <v>229</v>
      </c>
      <c r="X8" s="8" t="s">
        <v>99</v>
      </c>
      <c r="Y8" s="1" t="s">
        <v>41</v>
      </c>
      <c r="Z8" s="1" t="s">
        <v>41</v>
      </c>
      <c r="AA8" s="23"/>
      <c r="AB8" s="1" t="s">
        <v>41</v>
      </c>
    </row>
    <row r="9" spans="1:28" ht="30" customHeight="1" x14ac:dyDescent="0.3">
      <c r="A9" s="8" t="s">
        <v>155</v>
      </c>
      <c r="B9" s="8" t="s">
        <v>152</v>
      </c>
      <c r="C9" s="8" t="s">
        <v>153</v>
      </c>
      <c r="D9" s="21" t="s">
        <v>98</v>
      </c>
      <c r="E9" s="22">
        <v>0</v>
      </c>
      <c r="F9" s="8" t="s">
        <v>41</v>
      </c>
      <c r="G9" s="22">
        <v>0</v>
      </c>
      <c r="H9" s="8" t="s">
        <v>41</v>
      </c>
      <c r="I9" s="22">
        <v>0</v>
      </c>
      <c r="J9" s="8" t="s">
        <v>41</v>
      </c>
      <c r="K9" s="22">
        <v>0</v>
      </c>
      <c r="L9" s="8" t="s">
        <v>41</v>
      </c>
      <c r="M9" s="22">
        <v>0</v>
      </c>
      <c r="N9" s="8" t="s">
        <v>41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47263</v>
      </c>
      <c r="V9" s="22">
        <f>SMALL(Q9:U9,COUNTIF(Q9:U9,0)+1)</f>
        <v>47263</v>
      </c>
      <c r="W9" s="8" t="s">
        <v>230</v>
      </c>
      <c r="X9" s="8" t="s">
        <v>99</v>
      </c>
      <c r="Y9" s="1" t="s">
        <v>41</v>
      </c>
      <c r="Z9" s="1" t="s">
        <v>41</v>
      </c>
      <c r="AA9" s="23"/>
      <c r="AB9" s="1" t="s">
        <v>41</v>
      </c>
    </row>
    <row r="10" spans="1:28" ht="30" customHeight="1" x14ac:dyDescent="0.3">
      <c r="A10" s="8" t="s">
        <v>193</v>
      </c>
      <c r="B10" s="8" t="s">
        <v>189</v>
      </c>
      <c r="C10" s="8" t="s">
        <v>190</v>
      </c>
      <c r="D10" s="21" t="s">
        <v>191</v>
      </c>
      <c r="E10" s="22">
        <v>0</v>
      </c>
      <c r="F10" s="8" t="s">
        <v>41</v>
      </c>
      <c r="G10" s="22">
        <v>110</v>
      </c>
      <c r="H10" s="8" t="s">
        <v>231</v>
      </c>
      <c r="I10" s="22">
        <v>0</v>
      </c>
      <c r="J10" s="8" t="s">
        <v>41</v>
      </c>
      <c r="K10" s="22">
        <v>0</v>
      </c>
      <c r="L10" s="8" t="s">
        <v>41</v>
      </c>
      <c r="M10" s="22">
        <v>0</v>
      </c>
      <c r="N10" s="8" t="s">
        <v>41</v>
      </c>
      <c r="O10" s="22">
        <f>SMALL(E10:M10,COUNTIF(E10:M10,0)+1)</f>
        <v>110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8" t="s">
        <v>232</v>
      </c>
      <c r="X10" s="8" t="s">
        <v>192</v>
      </c>
      <c r="Y10" s="1" t="s">
        <v>41</v>
      </c>
      <c r="Z10" s="1" t="s">
        <v>41</v>
      </c>
      <c r="AA10" s="23"/>
      <c r="AB10" s="1" t="s">
        <v>41</v>
      </c>
    </row>
    <row r="11" spans="1:28" ht="30" customHeight="1" x14ac:dyDescent="0.3">
      <c r="A11" s="8" t="s">
        <v>105</v>
      </c>
      <c r="B11" s="8" t="s">
        <v>102</v>
      </c>
      <c r="C11" s="8" t="s">
        <v>103</v>
      </c>
      <c r="D11" s="21" t="s">
        <v>104</v>
      </c>
      <c r="E11" s="22">
        <v>0</v>
      </c>
      <c r="F11" s="8" t="s">
        <v>41</v>
      </c>
      <c r="G11" s="22">
        <v>1473.63</v>
      </c>
      <c r="H11" s="8" t="s">
        <v>233</v>
      </c>
      <c r="I11" s="22">
        <v>1480.9</v>
      </c>
      <c r="J11" s="8" t="s">
        <v>234</v>
      </c>
      <c r="K11" s="22">
        <v>0</v>
      </c>
      <c r="L11" s="8" t="s">
        <v>41</v>
      </c>
      <c r="M11" s="22">
        <v>0</v>
      </c>
      <c r="N11" s="8" t="s">
        <v>41</v>
      </c>
      <c r="O11" s="22">
        <f>SMALL(E11:M11,COUNTIF(E11:M11,0)+1)</f>
        <v>1473.63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8" t="s">
        <v>235</v>
      </c>
      <c r="X11" s="8" t="s">
        <v>41</v>
      </c>
      <c r="Y11" s="1" t="s">
        <v>41</v>
      </c>
      <c r="Z11" s="1" t="s">
        <v>41</v>
      </c>
      <c r="AA11" s="23"/>
      <c r="AB11" s="1" t="s">
        <v>41</v>
      </c>
    </row>
    <row r="12" spans="1:28" ht="30" customHeight="1" x14ac:dyDescent="0.3">
      <c r="A12" s="8" t="s">
        <v>61</v>
      </c>
      <c r="B12" s="8" t="s">
        <v>58</v>
      </c>
      <c r="C12" s="8" t="s">
        <v>59</v>
      </c>
      <c r="D12" s="21" t="s">
        <v>56</v>
      </c>
      <c r="E12" s="22">
        <v>0</v>
      </c>
      <c r="F12" s="8" t="s">
        <v>41</v>
      </c>
      <c r="G12" s="22">
        <v>67700</v>
      </c>
      <c r="H12" s="8" t="s">
        <v>236</v>
      </c>
      <c r="I12" s="22">
        <v>77900</v>
      </c>
      <c r="J12" s="8" t="s">
        <v>237</v>
      </c>
      <c r="K12" s="22">
        <v>0</v>
      </c>
      <c r="L12" s="8" t="s">
        <v>41</v>
      </c>
      <c r="M12" s="22">
        <v>0</v>
      </c>
      <c r="N12" s="8" t="s">
        <v>41</v>
      </c>
      <c r="O12" s="22">
        <f>SMALL(E12:M12,COUNTIF(E12:M12,0)+1)</f>
        <v>67700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8" t="s">
        <v>238</v>
      </c>
      <c r="X12" s="8" t="s">
        <v>60</v>
      </c>
      <c r="Y12" s="1" t="s">
        <v>41</v>
      </c>
      <c r="Z12" s="1" t="s">
        <v>41</v>
      </c>
      <c r="AA12" s="23"/>
      <c r="AB12" s="1" t="s">
        <v>41</v>
      </c>
    </row>
    <row r="13" spans="1:28" ht="30" customHeight="1" x14ac:dyDescent="0.3">
      <c r="A13" s="8" t="s">
        <v>64</v>
      </c>
      <c r="B13" s="8" t="s">
        <v>62</v>
      </c>
      <c r="C13" s="8" t="s">
        <v>63</v>
      </c>
      <c r="D13" s="21" t="s">
        <v>56</v>
      </c>
      <c r="E13" s="22">
        <v>0</v>
      </c>
      <c r="F13" s="8" t="s">
        <v>41</v>
      </c>
      <c r="G13" s="22">
        <v>21000</v>
      </c>
      <c r="H13" s="8" t="s">
        <v>236</v>
      </c>
      <c r="I13" s="22">
        <v>24200</v>
      </c>
      <c r="J13" s="8" t="s">
        <v>237</v>
      </c>
      <c r="K13" s="22">
        <v>0</v>
      </c>
      <c r="L13" s="8" t="s">
        <v>41</v>
      </c>
      <c r="M13" s="22">
        <v>0</v>
      </c>
      <c r="N13" s="8" t="s">
        <v>41</v>
      </c>
      <c r="O13" s="22">
        <f>SMALL(E13:M13,COUNTIF(E13:M13,0)+1)</f>
        <v>21000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8" t="s">
        <v>239</v>
      </c>
      <c r="X13" s="8" t="s">
        <v>60</v>
      </c>
      <c r="Y13" s="1" t="s">
        <v>41</v>
      </c>
      <c r="Z13" s="1" t="s">
        <v>41</v>
      </c>
      <c r="AA13" s="23"/>
      <c r="AB13" s="1" t="s">
        <v>41</v>
      </c>
    </row>
    <row r="14" spans="1:28" ht="30" customHeight="1" x14ac:dyDescent="0.3">
      <c r="A14" s="8" t="s">
        <v>171</v>
      </c>
      <c r="B14" s="8" t="s">
        <v>168</v>
      </c>
      <c r="C14" s="8" t="s">
        <v>169</v>
      </c>
      <c r="D14" s="21" t="s">
        <v>44</v>
      </c>
      <c r="E14" s="22">
        <v>0</v>
      </c>
      <c r="F14" s="8" t="s">
        <v>41</v>
      </c>
      <c r="G14" s="22">
        <v>0</v>
      </c>
      <c r="H14" s="8" t="s">
        <v>41</v>
      </c>
      <c r="I14" s="22">
        <v>8000</v>
      </c>
      <c r="J14" s="8" t="s">
        <v>240</v>
      </c>
      <c r="K14" s="22">
        <v>0</v>
      </c>
      <c r="L14" s="8" t="s">
        <v>41</v>
      </c>
      <c r="M14" s="22">
        <v>0</v>
      </c>
      <c r="N14" s="8" t="s">
        <v>41</v>
      </c>
      <c r="O14" s="22">
        <f>SMALL(E14:M14,COUNTIF(E14:M14,0)+1)</f>
        <v>8000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8" t="s">
        <v>241</v>
      </c>
      <c r="X14" s="8" t="s">
        <v>170</v>
      </c>
      <c r="Y14" s="1" t="s">
        <v>242</v>
      </c>
      <c r="Z14" s="1" t="s">
        <v>41</v>
      </c>
      <c r="AA14" s="23"/>
      <c r="AB14" s="1" t="s">
        <v>41</v>
      </c>
    </row>
    <row r="15" spans="1:28" ht="30" customHeight="1" x14ac:dyDescent="0.3">
      <c r="A15" s="8" t="s">
        <v>166</v>
      </c>
      <c r="B15" s="8" t="s">
        <v>165</v>
      </c>
      <c r="C15" s="8" t="s">
        <v>113</v>
      </c>
      <c r="D15" s="21" t="s">
        <v>114</v>
      </c>
      <c r="E15" s="22">
        <v>0</v>
      </c>
      <c r="F15" s="8" t="s">
        <v>41</v>
      </c>
      <c r="G15" s="22">
        <v>0</v>
      </c>
      <c r="H15" s="8" t="s">
        <v>41</v>
      </c>
      <c r="I15" s="22">
        <v>0</v>
      </c>
      <c r="J15" s="8" t="s">
        <v>41</v>
      </c>
      <c r="K15" s="22">
        <v>0</v>
      </c>
      <c r="L15" s="8" t="s">
        <v>41</v>
      </c>
      <c r="M15" s="22">
        <v>0</v>
      </c>
      <c r="N15" s="8" t="s">
        <v>41</v>
      </c>
      <c r="O15" s="22">
        <v>0</v>
      </c>
      <c r="P15" s="22">
        <v>172068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8" t="s">
        <v>243</v>
      </c>
      <c r="X15" s="8" t="s">
        <v>41</v>
      </c>
      <c r="Y15" s="1" t="s">
        <v>244</v>
      </c>
      <c r="Z15" s="1" t="s">
        <v>41</v>
      </c>
      <c r="AA15" s="23"/>
      <c r="AB15" s="1" t="s">
        <v>41</v>
      </c>
    </row>
    <row r="16" spans="1:28" ht="30" customHeight="1" x14ac:dyDescent="0.3">
      <c r="A16" s="8" t="s">
        <v>178</v>
      </c>
      <c r="B16" s="8" t="s">
        <v>177</v>
      </c>
      <c r="C16" s="8" t="s">
        <v>113</v>
      </c>
      <c r="D16" s="21" t="s">
        <v>114</v>
      </c>
      <c r="E16" s="22">
        <v>0</v>
      </c>
      <c r="F16" s="8" t="s">
        <v>41</v>
      </c>
      <c r="G16" s="22">
        <v>0</v>
      </c>
      <c r="H16" s="8" t="s">
        <v>41</v>
      </c>
      <c r="I16" s="22">
        <v>0</v>
      </c>
      <c r="J16" s="8" t="s">
        <v>41</v>
      </c>
      <c r="K16" s="22">
        <v>0</v>
      </c>
      <c r="L16" s="8" t="s">
        <v>41</v>
      </c>
      <c r="M16" s="22">
        <v>0</v>
      </c>
      <c r="N16" s="8" t="s">
        <v>41</v>
      </c>
      <c r="O16" s="22">
        <v>0</v>
      </c>
      <c r="P16" s="22">
        <v>226122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8" t="s">
        <v>245</v>
      </c>
      <c r="X16" s="8" t="s">
        <v>41</v>
      </c>
      <c r="Y16" s="1" t="s">
        <v>244</v>
      </c>
      <c r="Z16" s="1" t="s">
        <v>41</v>
      </c>
      <c r="AA16" s="23"/>
      <c r="AB16" s="1" t="s">
        <v>41</v>
      </c>
    </row>
    <row r="17" spans="1:28" ht="30" customHeight="1" x14ac:dyDescent="0.3">
      <c r="A17" s="8" t="s">
        <v>208</v>
      </c>
      <c r="B17" s="8" t="s">
        <v>207</v>
      </c>
      <c r="C17" s="8" t="s">
        <v>113</v>
      </c>
      <c r="D17" s="21" t="s">
        <v>114</v>
      </c>
      <c r="E17" s="22">
        <v>0</v>
      </c>
      <c r="F17" s="8" t="s">
        <v>41</v>
      </c>
      <c r="G17" s="22">
        <v>0</v>
      </c>
      <c r="H17" s="8" t="s">
        <v>41</v>
      </c>
      <c r="I17" s="22">
        <v>0</v>
      </c>
      <c r="J17" s="8" t="s">
        <v>41</v>
      </c>
      <c r="K17" s="22">
        <v>0</v>
      </c>
      <c r="L17" s="8" t="s">
        <v>41</v>
      </c>
      <c r="M17" s="22">
        <v>0</v>
      </c>
      <c r="N17" s="8" t="s">
        <v>41</v>
      </c>
      <c r="O17" s="22">
        <v>0</v>
      </c>
      <c r="P17" s="22">
        <v>262580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8" t="s">
        <v>246</v>
      </c>
      <c r="X17" s="8" t="s">
        <v>41</v>
      </c>
      <c r="Y17" s="1" t="s">
        <v>244</v>
      </c>
      <c r="Z17" s="1" t="s">
        <v>41</v>
      </c>
      <c r="AA17" s="23"/>
      <c r="AB17" s="1" t="s">
        <v>41</v>
      </c>
    </row>
    <row r="18" spans="1:28" ht="30" customHeight="1" x14ac:dyDescent="0.3">
      <c r="A18" s="8" t="s">
        <v>115</v>
      </c>
      <c r="B18" s="8" t="s">
        <v>112</v>
      </c>
      <c r="C18" s="8" t="s">
        <v>113</v>
      </c>
      <c r="D18" s="21" t="s">
        <v>114</v>
      </c>
      <c r="E18" s="22">
        <v>0</v>
      </c>
      <c r="F18" s="8" t="s">
        <v>41</v>
      </c>
      <c r="G18" s="22">
        <v>0</v>
      </c>
      <c r="H18" s="8" t="s">
        <v>41</v>
      </c>
      <c r="I18" s="22">
        <v>0</v>
      </c>
      <c r="J18" s="8" t="s">
        <v>41</v>
      </c>
      <c r="K18" s="22">
        <v>0</v>
      </c>
      <c r="L18" s="8" t="s">
        <v>41</v>
      </c>
      <c r="M18" s="22">
        <v>0</v>
      </c>
      <c r="N18" s="8" t="s">
        <v>41</v>
      </c>
      <c r="O18" s="22">
        <v>0</v>
      </c>
      <c r="P18" s="22">
        <v>283297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8" t="s">
        <v>247</v>
      </c>
      <c r="X18" s="8" t="s">
        <v>41</v>
      </c>
      <c r="Y18" s="1" t="s">
        <v>244</v>
      </c>
      <c r="Z18" s="1" t="s">
        <v>41</v>
      </c>
      <c r="AA18" s="23"/>
      <c r="AB18" s="1" t="s">
        <v>41</v>
      </c>
    </row>
    <row r="19" spans="1:28" ht="30" customHeight="1" x14ac:dyDescent="0.3">
      <c r="A19" s="8" t="s">
        <v>161</v>
      </c>
      <c r="B19" s="8" t="s">
        <v>160</v>
      </c>
      <c r="C19" s="8" t="s">
        <v>113</v>
      </c>
      <c r="D19" s="21" t="s">
        <v>114</v>
      </c>
      <c r="E19" s="22">
        <v>0</v>
      </c>
      <c r="F19" s="8" t="s">
        <v>41</v>
      </c>
      <c r="G19" s="22">
        <v>0</v>
      </c>
      <c r="H19" s="8" t="s">
        <v>41</v>
      </c>
      <c r="I19" s="22">
        <v>0</v>
      </c>
      <c r="J19" s="8" t="s">
        <v>41</v>
      </c>
      <c r="K19" s="22">
        <v>0</v>
      </c>
      <c r="L19" s="8" t="s">
        <v>41</v>
      </c>
      <c r="M19" s="22">
        <v>0</v>
      </c>
      <c r="N19" s="8" t="s">
        <v>41</v>
      </c>
      <c r="O19" s="22">
        <v>0</v>
      </c>
      <c r="P19" s="22">
        <v>238936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8" t="s">
        <v>248</v>
      </c>
      <c r="X19" s="8" t="s">
        <v>41</v>
      </c>
      <c r="Y19" s="1" t="s">
        <v>244</v>
      </c>
      <c r="Z19" s="1" t="s">
        <v>41</v>
      </c>
      <c r="AA19" s="23"/>
      <c r="AB19" s="1" t="s">
        <v>41</v>
      </c>
    </row>
    <row r="20" spans="1:28" ht="30" customHeight="1" x14ac:dyDescent="0.3">
      <c r="A20" s="8" t="s">
        <v>148</v>
      </c>
      <c r="B20" s="8" t="s">
        <v>147</v>
      </c>
      <c r="C20" s="8" t="s">
        <v>113</v>
      </c>
      <c r="D20" s="21" t="s">
        <v>114</v>
      </c>
      <c r="E20" s="22">
        <v>0</v>
      </c>
      <c r="F20" s="8" t="s">
        <v>41</v>
      </c>
      <c r="G20" s="22">
        <v>0</v>
      </c>
      <c r="H20" s="8" t="s">
        <v>41</v>
      </c>
      <c r="I20" s="22">
        <v>0</v>
      </c>
      <c r="J20" s="8" t="s">
        <v>41</v>
      </c>
      <c r="K20" s="22">
        <v>0</v>
      </c>
      <c r="L20" s="8" t="s">
        <v>41</v>
      </c>
      <c r="M20" s="22">
        <v>0</v>
      </c>
      <c r="N20" s="8" t="s">
        <v>41</v>
      </c>
      <c r="O20" s="22">
        <v>0</v>
      </c>
      <c r="P20" s="22">
        <v>173995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8" t="s">
        <v>249</v>
      </c>
      <c r="X20" s="8" t="s">
        <v>41</v>
      </c>
      <c r="Y20" s="1" t="s">
        <v>244</v>
      </c>
      <c r="Z20" s="1" t="s">
        <v>41</v>
      </c>
      <c r="AA20" s="23"/>
      <c r="AB20" s="1" t="s">
        <v>41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6BC8A-1C3E-4538-9571-C4B3E0B41E3F}">
  <dimension ref="A1:M43"/>
  <sheetViews>
    <sheetView workbookViewId="0"/>
  </sheetViews>
  <sheetFormatPr defaultRowHeight="16.5" x14ac:dyDescent="0.3"/>
  <sheetData>
    <row r="1" spans="1:7" x14ac:dyDescent="0.3">
      <c r="A1" t="s">
        <v>251</v>
      </c>
    </row>
    <row r="2" spans="1:7" x14ac:dyDescent="0.3">
      <c r="A2" s="1" t="s">
        <v>252</v>
      </c>
      <c r="B2" t="s">
        <v>97</v>
      </c>
      <c r="C2" s="1" t="s">
        <v>253</v>
      </c>
    </row>
    <row r="3" spans="1:7" x14ac:dyDescent="0.3">
      <c r="A3" s="1" t="s">
        <v>254</v>
      </c>
      <c r="B3" t="s">
        <v>255</v>
      </c>
    </row>
    <row r="4" spans="1:7" x14ac:dyDescent="0.3">
      <c r="A4" s="1" t="s">
        <v>256</v>
      </c>
      <c r="B4">
        <v>5</v>
      </c>
    </row>
    <row r="5" spans="1:7" x14ac:dyDescent="0.3">
      <c r="A5" s="1" t="s">
        <v>257</v>
      </c>
      <c r="B5">
        <v>5</v>
      </c>
    </row>
    <row r="6" spans="1:7" x14ac:dyDescent="0.3">
      <c r="A6" s="1" t="s">
        <v>258</v>
      </c>
      <c r="B6" t="s">
        <v>259</v>
      </c>
    </row>
    <row r="7" spans="1:7" x14ac:dyDescent="0.3">
      <c r="A7" s="1" t="s">
        <v>260</v>
      </c>
      <c r="B7" t="s">
        <v>261</v>
      </c>
      <c r="C7">
        <v>1</v>
      </c>
    </row>
    <row r="8" spans="1:7" x14ac:dyDescent="0.3">
      <c r="A8" s="1" t="s">
        <v>262</v>
      </c>
      <c r="B8" t="s">
        <v>261</v>
      </c>
      <c r="C8">
        <v>2</v>
      </c>
    </row>
    <row r="9" spans="1:7" x14ac:dyDescent="0.3">
      <c r="A9" s="1" t="s">
        <v>263</v>
      </c>
      <c r="B9" t="s">
        <v>216</v>
      </c>
      <c r="C9" t="s">
        <v>218</v>
      </c>
      <c r="D9" t="s">
        <v>219</v>
      </c>
      <c r="E9" t="s">
        <v>220</v>
      </c>
      <c r="F9" t="s">
        <v>221</v>
      </c>
      <c r="G9" t="s">
        <v>264</v>
      </c>
    </row>
    <row r="10" spans="1:7" x14ac:dyDescent="0.3">
      <c r="A10" s="1" t="s">
        <v>265</v>
      </c>
      <c r="B10">
        <v>0</v>
      </c>
      <c r="C10">
        <v>0</v>
      </c>
      <c r="D10">
        <v>0</v>
      </c>
    </row>
    <row r="11" spans="1:7" x14ac:dyDescent="0.3">
      <c r="A11" s="1" t="s">
        <v>266</v>
      </c>
      <c r="B11" t="s">
        <v>267</v>
      </c>
      <c r="C11">
        <v>4</v>
      </c>
    </row>
    <row r="12" spans="1:7" x14ac:dyDescent="0.3">
      <c r="A12" s="1" t="s">
        <v>268</v>
      </c>
      <c r="B12" t="s">
        <v>267</v>
      </c>
      <c r="C12">
        <v>4</v>
      </c>
    </row>
    <row r="13" spans="1:7" x14ac:dyDescent="0.3">
      <c r="A13" s="1" t="s">
        <v>269</v>
      </c>
      <c r="B13" t="s">
        <v>267</v>
      </c>
      <c r="C13">
        <v>3</v>
      </c>
    </row>
    <row r="14" spans="1:7" x14ac:dyDescent="0.3">
      <c r="A14" s="1" t="s">
        <v>270</v>
      </c>
      <c r="B14" t="s">
        <v>261</v>
      </c>
      <c r="C14">
        <v>5</v>
      </c>
    </row>
    <row r="15" spans="1:7" x14ac:dyDescent="0.3">
      <c r="A15" s="1" t="s">
        <v>271</v>
      </c>
      <c r="B15" t="s">
        <v>97</v>
      </c>
      <c r="C15" t="s">
        <v>272</v>
      </c>
      <c r="D15" t="s">
        <v>272</v>
      </c>
      <c r="E15" t="s">
        <v>272</v>
      </c>
      <c r="F15">
        <v>1</v>
      </c>
    </row>
    <row r="16" spans="1:7" x14ac:dyDescent="0.3">
      <c r="A16" s="1" t="s">
        <v>273</v>
      </c>
      <c r="B16">
        <v>0</v>
      </c>
      <c r="C16">
        <v>0</v>
      </c>
    </row>
    <row r="17" spans="1:13" x14ac:dyDescent="0.3">
      <c r="A17" s="1" t="s">
        <v>274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275</v>
      </c>
      <c r="B18">
        <v>0</v>
      </c>
      <c r="C18">
        <v>0</v>
      </c>
    </row>
    <row r="19" spans="1:13" x14ac:dyDescent="0.3">
      <c r="A19" s="1" t="s">
        <v>276</v>
      </c>
    </row>
    <row r="20" spans="1:13" x14ac:dyDescent="0.3">
      <c r="A20" s="1" t="s">
        <v>277</v>
      </c>
      <c r="B20" s="1" t="s">
        <v>41</v>
      </c>
      <c r="C20">
        <v>1</v>
      </c>
    </row>
    <row r="21" spans="1:13" x14ac:dyDescent="0.3">
      <c r="A21" t="s">
        <v>213</v>
      </c>
      <c r="B21" t="s">
        <v>279</v>
      </c>
      <c r="C21" t="s">
        <v>280</v>
      </c>
    </row>
    <row r="22" spans="1:13" x14ac:dyDescent="0.3">
      <c r="A22">
        <v>1</v>
      </c>
      <c r="B22" s="1" t="s">
        <v>281</v>
      </c>
      <c r="C22" s="1" t="s">
        <v>250</v>
      </c>
    </row>
    <row r="23" spans="1:13" x14ac:dyDescent="0.3">
      <c r="A23">
        <v>2</v>
      </c>
      <c r="B23" s="1" t="s">
        <v>282</v>
      </c>
      <c r="C23" s="1" t="s">
        <v>283</v>
      </c>
    </row>
    <row r="24" spans="1:13" x14ac:dyDescent="0.3">
      <c r="A24">
        <v>3</v>
      </c>
      <c r="B24" s="1" t="s">
        <v>284</v>
      </c>
      <c r="C24" s="1" t="s">
        <v>285</v>
      </c>
    </row>
    <row r="25" spans="1:13" x14ac:dyDescent="0.3">
      <c r="A25">
        <v>4</v>
      </c>
      <c r="B25" s="1" t="s">
        <v>286</v>
      </c>
      <c r="C25" s="1" t="s">
        <v>287</v>
      </c>
    </row>
    <row r="26" spans="1:13" x14ac:dyDescent="0.3">
      <c r="A26">
        <v>5</v>
      </c>
      <c r="B26" s="1" t="s">
        <v>288</v>
      </c>
      <c r="C26" s="1" t="s">
        <v>41</v>
      </c>
    </row>
    <row r="27" spans="1:13" x14ac:dyDescent="0.3">
      <c r="A27">
        <v>6</v>
      </c>
      <c r="B27" s="1" t="s">
        <v>289</v>
      </c>
      <c r="C27" s="1" t="s">
        <v>41</v>
      </c>
    </row>
    <row r="28" spans="1:13" x14ac:dyDescent="0.3">
      <c r="A28">
        <v>7</v>
      </c>
      <c r="B28" s="1" t="s">
        <v>290</v>
      </c>
      <c r="C28" s="1" t="s">
        <v>41</v>
      </c>
    </row>
    <row r="29" spans="1:13" x14ac:dyDescent="0.3">
      <c r="A29">
        <v>8</v>
      </c>
      <c r="B29" s="1" t="s">
        <v>290</v>
      </c>
      <c r="C29" s="1" t="s">
        <v>41</v>
      </c>
    </row>
    <row r="30" spans="1:13" x14ac:dyDescent="0.3">
      <c r="A30">
        <v>9</v>
      </c>
      <c r="B30" s="1" t="s">
        <v>290</v>
      </c>
      <c r="C30" s="1" t="s">
        <v>41</v>
      </c>
    </row>
    <row r="31" spans="1:13" x14ac:dyDescent="0.3">
      <c r="A31" t="s">
        <v>97</v>
      </c>
      <c r="B31" s="1" t="s">
        <v>291</v>
      </c>
      <c r="C31" s="1" t="s">
        <v>41</v>
      </c>
    </row>
    <row r="32" spans="1:13" x14ac:dyDescent="0.3">
      <c r="A32" t="s">
        <v>244</v>
      </c>
      <c r="B32" s="1" t="s">
        <v>292</v>
      </c>
      <c r="C32" s="1" t="s">
        <v>41</v>
      </c>
    </row>
    <row r="33" spans="1:3" x14ac:dyDescent="0.3">
      <c r="A33" t="s">
        <v>261</v>
      </c>
      <c r="B33" s="1" t="s">
        <v>291</v>
      </c>
      <c r="C33" s="1" t="s">
        <v>41</v>
      </c>
    </row>
    <row r="34" spans="1:3" x14ac:dyDescent="0.3">
      <c r="A34" t="s">
        <v>293</v>
      </c>
      <c r="B34" s="1" t="s">
        <v>291</v>
      </c>
      <c r="C34" s="1" t="s">
        <v>41</v>
      </c>
    </row>
    <row r="35" spans="1:3" x14ac:dyDescent="0.3">
      <c r="A35" t="s">
        <v>294</v>
      </c>
      <c r="B35" s="1" t="s">
        <v>291</v>
      </c>
      <c r="C35" s="1" t="s">
        <v>41</v>
      </c>
    </row>
    <row r="36" spans="1:3" x14ac:dyDescent="0.3">
      <c r="A36" t="s">
        <v>47</v>
      </c>
      <c r="B36" s="1" t="s">
        <v>291</v>
      </c>
      <c r="C36" s="1" t="s">
        <v>41</v>
      </c>
    </row>
    <row r="37" spans="1:3" x14ac:dyDescent="0.3">
      <c r="A37" t="s">
        <v>295</v>
      </c>
      <c r="B37" s="1" t="s">
        <v>291</v>
      </c>
      <c r="C37" s="1" t="s">
        <v>41</v>
      </c>
    </row>
    <row r="38" spans="1:3" x14ac:dyDescent="0.3">
      <c r="A38" t="s">
        <v>296</v>
      </c>
      <c r="B38" s="1" t="s">
        <v>291</v>
      </c>
      <c r="C38" s="1" t="s">
        <v>41</v>
      </c>
    </row>
    <row r="39" spans="1:3" x14ac:dyDescent="0.3">
      <c r="A39" t="s">
        <v>297</v>
      </c>
      <c r="B39" s="1" t="s">
        <v>291</v>
      </c>
      <c r="C39" s="1" t="s">
        <v>41</v>
      </c>
    </row>
    <row r="40" spans="1:3" x14ac:dyDescent="0.3">
      <c r="A40" t="s">
        <v>298</v>
      </c>
      <c r="B40" s="1" t="s">
        <v>291</v>
      </c>
      <c r="C40" s="1" t="s">
        <v>41</v>
      </c>
    </row>
    <row r="43" spans="1:3" x14ac:dyDescent="0.3">
      <c r="A43" t="s">
        <v>278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4D2F-B9C2-48D8-9DFE-7B4F6BC631BA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수지예산서</vt:lpstr>
      <vt:lpstr>관리비</vt:lpstr>
      <vt:lpstr>원가계산서</vt:lpstr>
      <vt:lpstr>내역서</vt:lpstr>
      <vt:lpstr>일위대가목록</vt:lpstr>
      <vt:lpstr>일위대가</vt:lpstr>
      <vt:lpstr>단가대비표</vt:lpstr>
      <vt:lpstr> 공사설정 </vt:lpstr>
      <vt:lpstr>Sheet1</vt:lpstr>
      <vt:lpstr>관리비!Print_Area</vt:lpstr>
      <vt:lpstr>내역서!Print_Area</vt:lpstr>
      <vt:lpstr>단가대비표!Print_Area</vt:lpstr>
      <vt:lpstr>수지예산서!Print_Area</vt:lpstr>
      <vt:lpstr>원가계산서!Print_Area</vt:lpstr>
      <vt:lpstr>일위대가!Print_Area</vt:lpstr>
      <vt:lpstr>일위대가목록!Print_Area</vt:lpstr>
      <vt:lpstr>내역서!Print_Titles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IL-SIK YUN</dc:creator>
  <cp:lastModifiedBy>EKR</cp:lastModifiedBy>
  <dcterms:created xsi:type="dcterms:W3CDTF">2026-08-07T07:22:45Z</dcterms:created>
  <dcterms:modified xsi:type="dcterms:W3CDTF">2026-09-01T02:04:07Z</dcterms:modified>
</cp:coreProperties>
</file>