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F7EE592-8003-4F87-A2E0-BAE280339071}" xr6:coauthVersionLast="47" xr6:coauthVersionMax="47" xr10:uidLastSave="{00000000-0000-0000-0000-000000000000}"/>
  <bookViews>
    <workbookView xWindow="-120" yWindow="-120" windowWidth="29040" windowHeight="15720"/>
  </bookViews>
  <sheets>
    <sheet name="주1동" sheetId="1" r:id="rId1"/>
    <sheet name="부1동" sheetId="2" r:id="rId2"/>
    <sheet name="부2동" sheetId="3" r:id="rId3"/>
    <sheet name="부3동" sheetId="4" r:id="rId4"/>
  </sheets>
  <definedNames>
    <definedName name="_xlnm.Print_Area" localSheetId="1">부1동!$A$1:$T$15</definedName>
    <definedName name="_xlnm.Print_Area" localSheetId="2">부2동!$A$1:$T$13</definedName>
    <definedName name="_xlnm.Print_Area" localSheetId="3">부3동!$A$1:$T$9</definedName>
    <definedName name="_xlnm.Print_Area" localSheetId="0">주1동!$A$1:$T$33</definedName>
    <definedName name="_xlnm.Print_Titles" localSheetId="1">부1동!$2:$5</definedName>
    <definedName name="_xlnm.Print_Titles" localSheetId="2">부2동!$2:$5</definedName>
    <definedName name="_xlnm.Print_Titles" localSheetId="3">부3동!$2:$5</definedName>
    <definedName name="_xlnm.Print_Titles" localSheetId="0">주1동!$2:$5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1" l="1"/>
  <c r="H7" i="1" s="1"/>
  <c r="E8" i="1"/>
  <c r="H8" i="1" s="1"/>
  <c r="L8" i="1" s="1"/>
  <c r="L33" i="1" s="1"/>
  <c r="E9" i="1"/>
  <c r="H9" i="1"/>
  <c r="M9" i="1"/>
  <c r="E10" i="1"/>
  <c r="H10" i="1" s="1"/>
  <c r="M10" i="1" s="1"/>
  <c r="E11" i="1"/>
  <c r="H11" i="1"/>
  <c r="I11" i="1"/>
  <c r="O11" i="1"/>
  <c r="E12" i="1"/>
  <c r="H12" i="1"/>
  <c r="S12" i="1"/>
  <c r="E13" i="1"/>
  <c r="H13" i="1"/>
  <c r="S13" i="1"/>
  <c r="E14" i="1"/>
  <c r="S14" i="1" s="1"/>
  <c r="H14" i="1"/>
  <c r="E15" i="1"/>
  <c r="H15" i="1"/>
  <c r="S15" i="1"/>
  <c r="E16" i="1"/>
  <c r="F16" i="1"/>
  <c r="H16" i="1" s="1"/>
  <c r="S16" i="1"/>
  <c r="E17" i="1"/>
  <c r="H17" i="1"/>
  <c r="O17" i="1" s="1"/>
  <c r="O33" i="1" s="1"/>
  <c r="E18" i="1"/>
  <c r="H18" i="1" s="1"/>
  <c r="N18" i="1" s="1"/>
  <c r="F18" i="1"/>
  <c r="E19" i="1"/>
  <c r="H19" i="1" s="1"/>
  <c r="I19" i="1"/>
  <c r="N19" i="1" s="1"/>
  <c r="E20" i="1"/>
  <c r="H20" i="1"/>
  <c r="I20" i="1"/>
  <c r="N20" i="1" s="1"/>
  <c r="E21" i="1"/>
  <c r="H21" i="1" s="1"/>
  <c r="I21" i="1"/>
  <c r="E22" i="1"/>
  <c r="H22" i="1" s="1"/>
  <c r="I22" i="1"/>
  <c r="N22" i="1" s="1"/>
  <c r="E23" i="1"/>
  <c r="H23" i="1"/>
  <c r="I23" i="1"/>
  <c r="N23" i="1" s="1"/>
  <c r="D24" i="1"/>
  <c r="E24" i="1" s="1"/>
  <c r="I24" i="1"/>
  <c r="E25" i="1"/>
  <c r="H25" i="1"/>
  <c r="N25" i="1"/>
  <c r="E26" i="1"/>
  <c r="F26" i="1"/>
  <c r="H26" i="1"/>
  <c r="O26" i="1"/>
  <c r="E27" i="1"/>
  <c r="H27" i="1" s="1"/>
  <c r="I27" i="1"/>
  <c r="E28" i="1"/>
  <c r="F28" i="1"/>
  <c r="H28" i="1"/>
  <c r="I28" i="1"/>
  <c r="R28" i="1"/>
  <c r="R33" i="1" s="1"/>
  <c r="E29" i="1"/>
  <c r="H29" i="1"/>
  <c r="S29" i="1"/>
  <c r="E30" i="1"/>
  <c r="H30" i="1" s="1"/>
  <c r="E31" i="1"/>
  <c r="S31" i="1" s="1"/>
  <c r="H31" i="1"/>
  <c r="D32" i="1"/>
  <c r="E32" i="1" s="1"/>
  <c r="K33" i="1"/>
  <c r="P33" i="1"/>
  <c r="Q33" i="1"/>
  <c r="E7" i="2"/>
  <c r="H7" i="2"/>
  <c r="J7" i="2" s="1"/>
  <c r="J15" i="2" s="1"/>
  <c r="E8" i="2"/>
  <c r="H8" i="2" s="1"/>
  <c r="L8" i="2" s="1"/>
  <c r="L15" i="2" s="1"/>
  <c r="E9" i="2"/>
  <c r="H9" i="2"/>
  <c r="M9" i="2" s="1"/>
  <c r="M15" i="2" s="1"/>
  <c r="E10" i="2"/>
  <c r="H10" i="2"/>
  <c r="S10" i="2"/>
  <c r="E11" i="2"/>
  <c r="S11" i="2" s="1"/>
  <c r="S15" i="2" s="1"/>
  <c r="H11" i="2"/>
  <c r="E12" i="2"/>
  <c r="H12" i="2" s="1"/>
  <c r="I12" i="2"/>
  <c r="E13" i="2"/>
  <c r="H13" i="2" s="1"/>
  <c r="S13" i="2"/>
  <c r="E14" i="2"/>
  <c r="H14" i="2"/>
  <c r="N14" i="2"/>
  <c r="S14" i="2"/>
  <c r="K15" i="2"/>
  <c r="O15" i="2"/>
  <c r="P15" i="2"/>
  <c r="Q15" i="2"/>
  <c r="R15" i="2"/>
  <c r="E7" i="3"/>
  <c r="H7" i="3" s="1"/>
  <c r="E8" i="3"/>
  <c r="H8" i="3"/>
  <c r="L8" i="3" s="1"/>
  <c r="E9" i="3"/>
  <c r="H9" i="3" s="1"/>
  <c r="S9" i="3"/>
  <c r="S13" i="3" s="1"/>
  <c r="E10" i="3"/>
  <c r="L10" i="3" s="1"/>
  <c r="F10" i="3"/>
  <c r="H10" i="3"/>
  <c r="I10" i="3"/>
  <c r="E11" i="3"/>
  <c r="H11" i="3" s="1"/>
  <c r="S11" i="3"/>
  <c r="E12" i="3"/>
  <c r="H12" i="3"/>
  <c r="N12" i="3" s="1"/>
  <c r="N13" i="3" s="1"/>
  <c r="S12" i="3"/>
  <c r="K13" i="3"/>
  <c r="M13" i="3"/>
  <c r="O13" i="3"/>
  <c r="P13" i="3"/>
  <c r="Q13" i="3"/>
  <c r="R13" i="3"/>
  <c r="E7" i="4"/>
  <c r="H7" i="4"/>
  <c r="H9" i="4" s="1"/>
  <c r="J7" i="4"/>
  <c r="J9" i="4" s="1"/>
  <c r="E8" i="4"/>
  <c r="S8" i="4" s="1"/>
  <c r="S9" i="4" s="1"/>
  <c r="H8" i="4"/>
  <c r="N8" i="4" s="1"/>
  <c r="N9" i="4" s="1"/>
  <c r="K9" i="4"/>
  <c r="L9" i="4"/>
  <c r="M9" i="4"/>
  <c r="O9" i="4"/>
  <c r="P9" i="4"/>
  <c r="Q9" i="4"/>
  <c r="R9" i="4"/>
  <c r="H24" i="1" l="1"/>
  <c r="N24" i="1"/>
  <c r="L13" i="3"/>
  <c r="M33" i="1"/>
  <c r="H32" i="1"/>
  <c r="N32" i="1" s="1"/>
  <c r="N33" i="1" s="1"/>
  <c r="S32" i="1"/>
  <c r="S33" i="1" s="1"/>
  <c r="S35" i="1" s="1"/>
  <c r="J7" i="3"/>
  <c r="J13" i="3" s="1"/>
  <c r="H13" i="3"/>
  <c r="J7" i="1"/>
  <c r="J33" i="1" s="1"/>
  <c r="H33" i="1"/>
  <c r="N12" i="2"/>
  <c r="N15" i="2" s="1"/>
  <c r="M27" i="1"/>
  <c r="N21" i="1"/>
  <c r="S30" i="1"/>
  <c r="H15" i="2"/>
</calcChain>
</file>

<file path=xl/sharedStrings.xml><?xml version="1.0" encoding="utf-8"?>
<sst xmlns="http://schemas.openxmlformats.org/spreadsheetml/2006/main" count="285" uniqueCount="79">
  <si>
    <t>수량</t>
  </si>
  <si>
    <t/>
  </si>
  <si>
    <t>단위</t>
  </si>
  <si>
    <t>규격</t>
  </si>
  <si>
    <t>M2</t>
  </si>
  <si>
    <t>EA</t>
  </si>
  <si>
    <t>품명</t>
  </si>
  <si>
    <t>M3</t>
  </si>
  <si>
    <t>강재문</t>
  </si>
  <si>
    <t>창호철거(인력)</t>
  </si>
  <si>
    <t>공사명 :  충청남도 보령시 성주면 개화리 381-28번지 해체공사(부3동 창고)</t>
  </si>
  <si>
    <t>공사명 :  충청남도 보령시 성주면 개화리 381-28번지 해체공사(부1동 펌프실)</t>
  </si>
  <si>
    <t>폐보드           폐판넬</t>
  </si>
  <si>
    <t>철 거 물 량 처 리 환 산</t>
  </si>
  <si>
    <r>
      <t>환산수량</t>
    </r>
    <r>
      <rPr>
        <sz val="8"/>
        <color indexed="8"/>
        <rFont val="Arial Narrow"/>
        <family val="2"/>
      </rPr>
      <t>(C*</t>
    </r>
    <r>
      <rPr>
        <sz val="8"/>
        <color indexed="8"/>
        <rFont val="굴림체"/>
        <family val="3"/>
        <charset val="129"/>
      </rPr>
      <t>환산계수</t>
    </r>
    <r>
      <rPr>
        <sz val="8"/>
        <color indexed="8"/>
        <rFont val="Arial Narrow"/>
        <family val="2"/>
      </rPr>
      <t>)</t>
    </r>
  </si>
  <si>
    <t>합       계</t>
  </si>
  <si>
    <t>철근콘크리트철거</t>
  </si>
  <si>
    <t>환산     단위</t>
  </si>
  <si>
    <t>샌드위치판넬철거</t>
  </si>
  <si>
    <t>화장실칸막이철거</t>
  </si>
  <si>
    <t>13.11KG/M2</t>
  </si>
  <si>
    <t>데크플레이트철거</t>
  </si>
  <si>
    <t>4.3KG/M2</t>
  </si>
  <si>
    <t>21.2KG/M2</t>
  </si>
  <si>
    <t>12.5KG/M2</t>
  </si>
  <si>
    <t>21.3KG/M2</t>
  </si>
  <si>
    <t>강설</t>
  </si>
  <si>
    <t>합계</t>
  </si>
  <si>
    <t>석면</t>
  </si>
  <si>
    <t>스텐</t>
  </si>
  <si>
    <t>아스콘</t>
  </si>
  <si>
    <t>5MM</t>
  </si>
  <si>
    <t>폐고무</t>
  </si>
  <si>
    <t>알미늄</t>
  </si>
  <si>
    <t>고철</t>
  </si>
  <si>
    <t>톤</t>
  </si>
  <si>
    <t>pvc</t>
  </si>
  <si>
    <t>폐목재</t>
  </si>
  <si>
    <t>환산두께</t>
  </si>
  <si>
    <t>폐콘크리트</t>
  </si>
  <si>
    <t>바닥철거</t>
  </si>
  <si>
    <t>벽돌벽철거</t>
  </si>
  <si>
    <t>양변기철거</t>
  </si>
  <si>
    <t>50KG/EA</t>
  </si>
  <si>
    <t>건설폐재류</t>
  </si>
  <si>
    <t>경량철골천장틀</t>
  </si>
  <si>
    <t>12MM</t>
  </si>
  <si>
    <t>경량칸막이철거</t>
  </si>
  <si>
    <t>플라스틱</t>
  </si>
  <si>
    <t>천정철거</t>
  </si>
  <si>
    <t>20kg/m2</t>
  </si>
  <si>
    <r>
      <t>비</t>
    </r>
    <r>
      <rPr>
        <sz val="8"/>
        <color indexed="8"/>
        <rFont val="Arial Narrow"/>
        <family val="2"/>
      </rPr>
      <t xml:space="preserve">  </t>
    </r>
    <r>
      <rPr>
        <sz val="8"/>
        <color indexed="8"/>
        <rFont val="굴림체"/>
        <family val="3"/>
        <charset val="129"/>
      </rPr>
      <t>고</t>
    </r>
  </si>
  <si>
    <t>석고보드</t>
  </si>
  <si>
    <t>천장철거</t>
  </si>
  <si>
    <t>환산수량</t>
  </si>
  <si>
    <t>장판지철거</t>
  </si>
  <si>
    <t>강재단창</t>
  </si>
  <si>
    <t>스텐레스문</t>
  </si>
  <si>
    <t>알미늄스판드럴</t>
  </si>
  <si>
    <t>01.건축공사</t>
  </si>
  <si>
    <t>12kg/m2</t>
  </si>
  <si>
    <t>10kg/m2</t>
  </si>
  <si>
    <t>유리폐기물</t>
  </si>
  <si>
    <t>단위중량</t>
  </si>
  <si>
    <t>슬레이트</t>
  </si>
  <si>
    <t>벽T=150</t>
  </si>
  <si>
    <t>철골재철거</t>
  </si>
  <si>
    <t>벽T=75</t>
  </si>
  <si>
    <t>행거도어</t>
  </si>
  <si>
    <t>폐합성수지</t>
  </si>
  <si>
    <t>스텐지붕판철거</t>
  </si>
  <si>
    <t>연면적당철근량</t>
  </si>
  <si>
    <t>지붕T=75</t>
  </si>
  <si>
    <t>공장/철골구조</t>
  </si>
  <si>
    <t>벽T=50</t>
  </si>
  <si>
    <t>대골슬레이트</t>
  </si>
  <si>
    <t>폐유리       폐타일              폐자기</t>
  </si>
  <si>
    <t>공사명 :  충청남도 보령시 성주면 개화리 381-28번지 해체공사(주1동 자연순환관련시설)</t>
  </si>
  <si>
    <t>공사명 :  충청남도 보령시 성주면 개화리 381-28번지 해체공사(부2동 옥내저장소)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</si>
</sst>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-* #,##0.000_-;\-* #,##0.000_-;_-* &quot;-&quot;???_-;_-@_-"/>
    <numFmt numFmtId="177" formatCode="_-* #,##0.00_-;\-* #,##0.00_-;_-* &quot;-&quot;???_-;_-@_-"/>
    <numFmt numFmtId="178" formatCode="_-* #,##0_-;\-* #,##0_-;_-* &quot;-&quot;???_-;_-@_-"/>
    <numFmt numFmtId="179" formatCode="_-* #,##0.0_-;\-* #,##0.0_-;_-* &quot;-&quot;???_-;_-@_-"/>
    <numFmt numFmtId="180" formatCode="0.000_);[Red]\(0.000\)"/>
    <numFmt numFmtId="181" formatCode="0.0000_);[Red]\(0.0000\)"/>
    <numFmt numFmtId="182" formatCode="#,##0.000_ "/>
    <numFmt numFmtId="183" formatCode="#,##0.0_ "/>
  </numFmts>
  <fonts count="31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8"/>
      <color indexed="8"/>
      <name val="굴림체"/>
      <family val="3"/>
      <charset val="129"/>
    </font>
    <font>
      <sz val="6"/>
      <color indexed="8"/>
      <name val="Arial Narrow"/>
      <family val="2"/>
    </font>
    <font>
      <sz val="6"/>
      <color indexed="8"/>
      <name val="굴림체"/>
      <family val="3"/>
      <charset val="129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b/>
      <sz val="8"/>
      <color indexed="8"/>
      <name val="굴림체"/>
      <family val="3"/>
      <charset val="129"/>
    </font>
    <font>
      <sz val="8"/>
      <color indexed="8"/>
      <name val="돋움체"/>
      <family val="3"/>
      <charset val="129"/>
    </font>
    <font>
      <sz val="11"/>
      <color indexed="8"/>
      <name val="Arial Narrow"/>
      <family val="2"/>
    </font>
    <font>
      <b/>
      <u/>
      <sz val="18"/>
      <color indexed="8"/>
      <name val="굴림체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EEECE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6">
    <xf numFmtId="0" fontId="0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7" fillId="30" borderId="7" applyNumberFormat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2" borderId="8" applyNumberFormat="0" applyFont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33" borderId="9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6" fillId="0" borderId="11" applyNumberFormat="0" applyFill="0" applyAlignment="0" applyProtection="0">
      <alignment vertical="center"/>
    </xf>
    <xf numFmtId="0" fontId="23" fillId="3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9" fillId="30" borderId="15" applyNumberFormat="0" applyAlignment="0" applyProtection="0">
      <alignment vertical="center"/>
    </xf>
    <xf numFmtId="0" fontId="19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 applyNumberFormat="1">
      <alignment vertical="center"/>
    </xf>
    <xf numFmtId="0" fontId="8" fillId="0" borderId="0" xfId="44" applyNumberFormat="1" applyFont="1" applyAlignment="1">
      <alignment vertical="center"/>
    </xf>
    <xf numFmtId="0" fontId="8" fillId="0" borderId="0" xfId="44" applyNumberFormat="1" applyFont="1" applyFill="1" applyAlignment="1">
      <alignment vertical="center"/>
    </xf>
    <xf numFmtId="0" fontId="8" fillId="0" borderId="1" xfId="44" applyNumberFormat="1" applyFont="1" applyFill="1" applyBorder="1" applyAlignment="1">
      <alignment vertical="center"/>
    </xf>
    <xf numFmtId="0" fontId="9" fillId="0" borderId="0" xfId="44" applyNumberFormat="1" applyFont="1" applyAlignment="1">
      <alignment horizontal="center" vertical="center"/>
    </xf>
    <xf numFmtId="0" fontId="10" fillId="0" borderId="0" xfId="44" applyNumberFormat="1" applyFont="1" applyAlignment="1">
      <alignment vertical="center"/>
    </xf>
    <xf numFmtId="0" fontId="10" fillId="0" borderId="0" xfId="44" applyNumberFormat="1" applyFont="1" applyAlignment="1">
      <alignment horizontal="center" vertical="center"/>
    </xf>
    <xf numFmtId="0" fontId="9" fillId="0" borderId="0" xfId="44" applyNumberFormat="1" applyFont="1" applyAlignment="1">
      <alignment vertical="center"/>
    </xf>
    <xf numFmtId="43" fontId="9" fillId="0" borderId="0" xfId="44" applyNumberFormat="1" applyFont="1" applyAlignment="1">
      <alignment vertical="center"/>
    </xf>
    <xf numFmtId="0" fontId="11" fillId="0" borderId="0" xfId="44" applyNumberFormat="1" applyFont="1" applyAlignment="1">
      <alignment horizontal="center" vertical="center"/>
    </xf>
    <xf numFmtId="0" fontId="12" fillId="0" borderId="0" xfId="44" applyNumberFormat="1" applyFont="1" applyAlignment="1">
      <alignment horizontal="center" vertical="center"/>
    </xf>
    <xf numFmtId="0" fontId="13" fillId="5" borderId="2" xfId="44" applyNumberFormat="1" applyFont="1" applyFill="1" applyBorder="1" applyAlignment="1">
      <alignment horizontal="center" vertical="center"/>
    </xf>
    <xf numFmtId="178" fontId="13" fillId="5" borderId="2" xfId="32" applyNumberFormat="1" applyFont="1" applyFill="1" applyBorder="1" applyAlignment="1">
      <alignment horizontal="center" vertical="center"/>
    </xf>
    <xf numFmtId="0" fontId="14" fillId="0" borderId="2" xfId="0" quotePrefix="1" applyNumberFormat="1" applyFont="1" applyBorder="1" applyAlignment="1">
      <alignment vertical="center"/>
    </xf>
    <xf numFmtId="0" fontId="14" fillId="0" borderId="2" xfId="0" applyNumberFormat="1" applyFont="1" applyBorder="1" applyAlignment="1">
      <alignment vertical="center"/>
    </xf>
    <xf numFmtId="0" fontId="14" fillId="0" borderId="2" xfId="0" quotePrefix="1" applyNumberFormat="1" applyFont="1" applyBorder="1" applyAlignment="1">
      <alignment vertical="center" shrinkToFit="1"/>
    </xf>
    <xf numFmtId="176" fontId="8" fillId="0" borderId="2" xfId="32" applyNumberFormat="1" applyFont="1" applyFill="1" applyBorder="1" applyAlignment="1">
      <alignment vertical="center"/>
    </xf>
    <xf numFmtId="0" fontId="8" fillId="0" borderId="2" xfId="44" applyNumberFormat="1" applyFont="1" applyFill="1" applyBorder="1" applyAlignment="1">
      <alignment horizontal="center" vertical="center"/>
    </xf>
    <xf numFmtId="176" fontId="8" fillId="5" borderId="2" xfId="32" applyNumberFormat="1" applyFont="1" applyFill="1" applyBorder="1" applyAlignment="1">
      <alignment horizontal="center" vertical="center"/>
    </xf>
    <xf numFmtId="180" fontId="8" fillId="0" borderId="2" xfId="32" applyNumberFormat="1" applyFont="1" applyFill="1" applyBorder="1" applyAlignment="1">
      <alignment horizontal="right" vertical="center"/>
    </xf>
    <xf numFmtId="180" fontId="13" fillId="5" borderId="2" xfId="32" applyNumberFormat="1" applyFont="1" applyFill="1" applyBorder="1" applyAlignment="1">
      <alignment horizontal="right" vertical="center"/>
    </xf>
    <xf numFmtId="182" fontId="8" fillId="0" borderId="2" xfId="32" applyNumberFormat="1" applyFont="1" applyFill="1" applyBorder="1" applyAlignment="1">
      <alignment horizontal="right" vertical="center"/>
    </xf>
    <xf numFmtId="177" fontId="8" fillId="0" borderId="2" xfId="32" applyNumberFormat="1" applyFont="1" applyFill="1" applyBorder="1" applyAlignment="1">
      <alignment horizontal="right" vertical="center"/>
    </xf>
    <xf numFmtId="177" fontId="8" fillId="5" borderId="2" xfId="32" applyNumberFormat="1" applyFont="1" applyFill="1" applyBorder="1" applyAlignment="1">
      <alignment horizontal="right" vertical="center"/>
    </xf>
    <xf numFmtId="180" fontId="8" fillId="5" borderId="2" xfId="32" applyNumberFormat="1" applyFont="1" applyFill="1" applyBorder="1" applyAlignment="1">
      <alignment horizontal="right" vertical="center"/>
    </xf>
    <xf numFmtId="178" fontId="8" fillId="0" borderId="2" xfId="32" applyNumberFormat="1" applyFont="1" applyFill="1" applyBorder="1" applyAlignment="1">
      <alignment horizontal="right" vertical="center"/>
    </xf>
    <xf numFmtId="176" fontId="8" fillId="0" borderId="2" xfId="32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 shrinkToFit="1"/>
    </xf>
    <xf numFmtId="181" fontId="8" fillId="0" borderId="2" xfId="32" applyNumberFormat="1" applyFont="1" applyFill="1" applyBorder="1" applyAlignment="1">
      <alignment horizontal="right" vertical="center"/>
    </xf>
    <xf numFmtId="43" fontId="8" fillId="0" borderId="2" xfId="32" applyNumberFormat="1" applyFont="1" applyFill="1" applyBorder="1" applyAlignment="1">
      <alignment horizontal="right" vertical="center"/>
    </xf>
    <xf numFmtId="0" fontId="14" fillId="35" borderId="2" xfId="0" quotePrefix="1" applyNumberFormat="1" applyFont="1" applyFill="1" applyBorder="1" applyAlignment="1">
      <alignment vertical="center" shrinkToFit="1"/>
    </xf>
    <xf numFmtId="0" fontId="14" fillId="35" borderId="2" xfId="0" quotePrefix="1" applyNumberFormat="1" applyFont="1" applyFill="1" applyBorder="1" applyAlignment="1">
      <alignment vertical="center"/>
    </xf>
    <xf numFmtId="0" fontId="14" fillId="35" borderId="2" xfId="0" applyNumberFormat="1" applyFont="1" applyFill="1" applyBorder="1" applyAlignment="1">
      <alignment vertical="center"/>
    </xf>
    <xf numFmtId="176" fontId="8" fillId="35" borderId="2" xfId="32" applyNumberFormat="1" applyFont="1" applyFill="1" applyBorder="1" applyAlignment="1">
      <alignment vertical="center"/>
    </xf>
    <xf numFmtId="180" fontId="8" fillId="35" borderId="2" xfId="32" applyNumberFormat="1" applyFont="1" applyFill="1" applyBorder="1" applyAlignment="1">
      <alignment horizontal="right" vertical="center"/>
    </xf>
    <xf numFmtId="0" fontId="8" fillId="35" borderId="2" xfId="44" applyNumberFormat="1" applyFont="1" applyFill="1" applyBorder="1" applyAlignment="1">
      <alignment horizontal="center" vertical="center"/>
    </xf>
    <xf numFmtId="182" fontId="8" fillId="35" borderId="2" xfId="32" applyNumberFormat="1" applyFont="1" applyFill="1" applyBorder="1" applyAlignment="1">
      <alignment horizontal="right" vertical="center"/>
    </xf>
    <xf numFmtId="177" fontId="8" fillId="35" borderId="2" xfId="32" applyNumberFormat="1" applyFont="1" applyFill="1" applyBorder="1" applyAlignment="1">
      <alignment horizontal="right" vertical="center"/>
    </xf>
    <xf numFmtId="178" fontId="8" fillId="35" borderId="2" xfId="32" applyNumberFormat="1" applyFont="1" applyFill="1" applyBorder="1" applyAlignment="1">
      <alignment horizontal="right" vertical="center"/>
    </xf>
    <xf numFmtId="176" fontId="8" fillId="35" borderId="2" xfId="32" applyNumberFormat="1" applyFont="1" applyFill="1" applyBorder="1" applyAlignment="1">
      <alignment horizontal="center" vertical="center" shrinkToFit="1"/>
    </xf>
    <xf numFmtId="0" fontId="8" fillId="35" borderId="0" xfId="44" applyNumberFormat="1" applyFont="1" applyFill="1" applyAlignment="1">
      <alignment vertical="center"/>
    </xf>
    <xf numFmtId="0" fontId="8" fillId="35" borderId="1" xfId="44" applyNumberFormat="1" applyFont="1" applyFill="1" applyBorder="1" applyAlignment="1">
      <alignment vertical="center"/>
    </xf>
    <xf numFmtId="0" fontId="8" fillId="0" borderId="0" xfId="44" applyNumberFormat="1" applyFont="1" applyAlignment="1">
      <alignment horizontal="center" vertical="center"/>
    </xf>
    <xf numFmtId="0" fontId="8" fillId="35" borderId="0" xfId="44" applyNumberFormat="1" applyFont="1" applyFill="1" applyAlignment="1">
      <alignment horizontal="center" vertical="center"/>
    </xf>
    <xf numFmtId="0" fontId="8" fillId="0" borderId="0" xfId="44" applyNumberFormat="1" applyFont="1" applyFill="1" applyAlignment="1">
      <alignment horizontal="center" vertical="center"/>
    </xf>
    <xf numFmtId="9" fontId="8" fillId="0" borderId="0" xfId="44" applyNumberFormat="1" applyFont="1" applyFill="1" applyAlignment="1">
      <alignment horizontal="center" vertical="center"/>
    </xf>
    <xf numFmtId="179" fontId="8" fillId="5" borderId="2" xfId="32" applyNumberFormat="1" applyFont="1" applyFill="1" applyBorder="1" applyAlignment="1">
      <alignment horizontal="right" vertical="center"/>
    </xf>
    <xf numFmtId="178" fontId="8" fillId="5" borderId="2" xfId="32" applyNumberFormat="1" applyFont="1" applyFill="1" applyBorder="1" applyAlignment="1">
      <alignment horizontal="right" vertical="center"/>
    </xf>
    <xf numFmtId="183" fontId="8" fillId="0" borderId="2" xfId="32" applyNumberFormat="1" applyFont="1" applyFill="1" applyBorder="1" applyAlignment="1">
      <alignment horizontal="right" vertical="center"/>
    </xf>
    <xf numFmtId="178" fontId="15" fillId="0" borderId="0" xfId="44" applyNumberFormat="1" applyFont="1" applyAlignment="1">
      <alignment vertical="center"/>
    </xf>
    <xf numFmtId="0" fontId="8" fillId="4" borderId="2" xfId="44" applyNumberFormat="1" applyFont="1" applyFill="1" applyBorder="1" applyAlignment="1">
      <alignment horizontal="center" vertical="center" shrinkToFit="1"/>
    </xf>
    <xf numFmtId="0" fontId="8" fillId="4" borderId="3" xfId="44" applyNumberFormat="1" applyFont="1" applyFill="1" applyBorder="1" applyAlignment="1">
      <alignment horizontal="center" vertical="center" wrapText="1"/>
    </xf>
    <xf numFmtId="0" fontId="8" fillId="4" borderId="4" xfId="44" applyNumberFormat="1" applyFont="1" applyFill="1" applyBorder="1" applyAlignment="1">
      <alignment horizontal="center" vertical="center" wrapText="1"/>
    </xf>
    <xf numFmtId="0" fontId="8" fillId="4" borderId="5" xfId="44" applyNumberFormat="1" applyFont="1" applyFill="1" applyBorder="1" applyAlignment="1">
      <alignment horizontal="center" vertical="center" wrapText="1"/>
    </xf>
    <xf numFmtId="0" fontId="8" fillId="4" borderId="2" xfId="44" applyNumberFormat="1" applyFont="1" applyFill="1" applyBorder="1" applyAlignment="1">
      <alignment horizontal="center" vertical="center" wrapText="1"/>
    </xf>
    <xf numFmtId="0" fontId="16" fillId="0" borderId="0" xfId="44" applyNumberFormat="1" applyFont="1" applyAlignment="1">
      <alignment horizontal="center" vertical="center"/>
    </xf>
    <xf numFmtId="0" fontId="8" fillId="4" borderId="2" xfId="44" applyNumberFormat="1" applyFont="1" applyFill="1" applyBorder="1" applyAlignment="1">
      <alignment horizontal="center" vertical="center"/>
    </xf>
    <xf numFmtId="0" fontId="12" fillId="4" borderId="2" xfId="44" applyNumberFormat="1" applyFont="1" applyFill="1" applyBorder="1" applyAlignment="1">
      <alignment horizontal="center" vertical="center"/>
    </xf>
    <xf numFmtId="0" fontId="13" fillId="0" borderId="6" xfId="44" quotePrefix="1" applyNumberFormat="1" applyFont="1" applyBorder="1" applyAlignment="1">
      <alignment horizontal="left" vertical="center"/>
    </xf>
    <xf numFmtId="0" fontId="8" fillId="4" borderId="3" xfId="44" applyNumberFormat="1" applyFont="1" applyFill="1" applyBorder="1" applyAlignment="1">
      <alignment horizontal="center" vertical="center" shrinkToFit="1"/>
    </xf>
    <xf numFmtId="0" fontId="8" fillId="4" borderId="5" xfId="44" applyNumberFormat="1" applyFont="1" applyFill="1" applyBorder="1" applyAlignment="1">
      <alignment horizontal="center" vertical="center" shrinkToFit="1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4"/>
    <cellStyle name="Hyperlink" xfId="45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_복사본 폐기물환산(교육청)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35"/>
  <sheetViews>
    <sheetView tabSelected="1" view="pageBreakPreview" zoomScale="130" zoomScaleNormal="115" zoomScaleSheetLayoutView="130" workbookViewId="0">
      <pane xSplit="1" ySplit="5" topLeftCell="B6" activePane="bottomRight" state="frozen"/>
      <selection activeCell="U35" sqref="U35"/>
      <selection pane="topRight"/>
      <selection pane="bottomLeft"/>
      <selection pane="bottomRight" activeCell="U35" sqref="U35"/>
    </sheetView>
  </sheetViews>
  <sheetFormatPr defaultRowHeight="13.5" x14ac:dyDescent="0.15"/>
  <cols>
    <col min="1" max="1" width="10.88671875" style="5" customWidth="1"/>
    <col min="2" max="2" width="9.6640625" style="6" customWidth="1"/>
    <col min="3" max="3" width="3.33203125" style="6" customWidth="1"/>
    <col min="4" max="5" width="7.33203125" style="5" customWidth="1"/>
    <col min="6" max="6" width="5.44140625" style="5" customWidth="1"/>
    <col min="7" max="7" width="3.109375" style="6" customWidth="1"/>
    <col min="8" max="8" width="6.33203125" style="7" customWidth="1"/>
    <col min="9" max="9" width="6.6640625" style="7" bestFit="1" customWidth="1"/>
    <col min="10" max="19" width="6.77734375" style="7" customWidth="1"/>
    <col min="20" max="20" width="6.5546875" style="4" customWidth="1"/>
    <col min="21" max="21" width="8.5546875" style="42" customWidth="1"/>
    <col min="22" max="256" width="8.88671875" style="1"/>
  </cols>
  <sheetData>
    <row r="1" spans="1:22" ht="21.75" customHeight="1" x14ac:dyDescent="0.15">
      <c r="A1" s="55" t="s">
        <v>13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22" ht="15" customHeight="1" x14ac:dyDescent="0.15">
      <c r="A2" s="58" t="s">
        <v>77</v>
      </c>
      <c r="B2" s="58"/>
      <c r="C2" s="58"/>
      <c r="D2" s="58"/>
      <c r="E2" s="58"/>
      <c r="F2" s="58"/>
      <c r="G2" s="58"/>
      <c r="H2" s="58"/>
      <c r="I2" s="58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2" ht="15" customHeight="1" x14ac:dyDescent="0.15">
      <c r="A3" s="56" t="s">
        <v>6</v>
      </c>
      <c r="B3" s="56" t="s">
        <v>3</v>
      </c>
      <c r="C3" s="56" t="s">
        <v>2</v>
      </c>
      <c r="D3" s="50" t="s">
        <v>0</v>
      </c>
      <c r="E3" s="50" t="s">
        <v>27</v>
      </c>
      <c r="F3" s="50" t="s">
        <v>38</v>
      </c>
      <c r="G3" s="54" t="s">
        <v>17</v>
      </c>
      <c r="H3" s="51" t="s">
        <v>54</v>
      </c>
      <c r="I3" s="50" t="s">
        <v>63</v>
      </c>
      <c r="J3" s="50" t="s">
        <v>14</v>
      </c>
      <c r="K3" s="50"/>
      <c r="L3" s="50"/>
      <c r="M3" s="50"/>
      <c r="N3" s="50"/>
      <c r="O3" s="50"/>
      <c r="P3" s="50"/>
      <c r="Q3" s="50"/>
      <c r="R3" s="50" t="s">
        <v>28</v>
      </c>
      <c r="S3" s="50" t="s">
        <v>26</v>
      </c>
      <c r="T3" s="56" t="s">
        <v>51</v>
      </c>
    </row>
    <row r="4" spans="1:22" ht="15" customHeight="1" x14ac:dyDescent="0.15">
      <c r="A4" s="56"/>
      <c r="B4" s="56"/>
      <c r="C4" s="56"/>
      <c r="D4" s="50"/>
      <c r="E4" s="50"/>
      <c r="F4" s="50"/>
      <c r="G4" s="54"/>
      <c r="H4" s="52"/>
      <c r="I4" s="50"/>
      <c r="J4" s="59" t="s">
        <v>39</v>
      </c>
      <c r="K4" s="59" t="s">
        <v>30</v>
      </c>
      <c r="L4" s="59" t="s">
        <v>44</v>
      </c>
      <c r="M4" s="51" t="s">
        <v>76</v>
      </c>
      <c r="N4" s="51" t="s">
        <v>12</v>
      </c>
      <c r="O4" s="51" t="s">
        <v>69</v>
      </c>
      <c r="P4" s="51" t="s">
        <v>32</v>
      </c>
      <c r="Q4" s="51" t="s">
        <v>37</v>
      </c>
      <c r="R4" s="50"/>
      <c r="S4" s="50"/>
      <c r="T4" s="56"/>
    </row>
    <row r="5" spans="1:22" ht="24.75" customHeight="1" x14ac:dyDescent="0.15">
      <c r="A5" s="56"/>
      <c r="B5" s="56"/>
      <c r="C5" s="56"/>
      <c r="D5" s="50"/>
      <c r="E5" s="50"/>
      <c r="F5" s="50"/>
      <c r="G5" s="54"/>
      <c r="H5" s="53"/>
      <c r="I5" s="50"/>
      <c r="J5" s="60"/>
      <c r="K5" s="60"/>
      <c r="L5" s="60"/>
      <c r="M5" s="53"/>
      <c r="N5" s="53"/>
      <c r="O5" s="53"/>
      <c r="P5" s="53"/>
      <c r="Q5" s="53"/>
      <c r="R5" s="50"/>
      <c r="S5" s="50"/>
      <c r="T5" s="57"/>
    </row>
    <row r="6" spans="1:22" s="40" customFormat="1" ht="15" customHeight="1" x14ac:dyDescent="0.15">
      <c r="A6" s="30" t="s">
        <v>59</v>
      </c>
      <c r="B6" s="30"/>
      <c r="C6" s="31"/>
      <c r="D6" s="32"/>
      <c r="E6" s="33"/>
      <c r="F6" s="34"/>
      <c r="G6" s="35"/>
      <c r="H6" s="36"/>
      <c r="I6" s="34"/>
      <c r="J6" s="37"/>
      <c r="K6" s="37"/>
      <c r="L6" s="37"/>
      <c r="M6" s="37"/>
      <c r="N6" s="37"/>
      <c r="O6" s="37"/>
      <c r="P6" s="37"/>
      <c r="Q6" s="37"/>
      <c r="R6" s="37"/>
      <c r="S6" s="38"/>
      <c r="T6" s="39"/>
      <c r="U6" s="43"/>
      <c r="V6" s="41"/>
    </row>
    <row r="7" spans="1:22" s="2" customFormat="1" ht="15" customHeight="1" x14ac:dyDescent="0.15">
      <c r="A7" s="15" t="s">
        <v>16</v>
      </c>
      <c r="B7" s="15"/>
      <c r="C7" s="13" t="s">
        <v>7</v>
      </c>
      <c r="D7" s="14">
        <v>1285.3040000000001</v>
      </c>
      <c r="E7" s="16">
        <f t="shared" ref="E7:E25" si="0">SUM(D7:D7)</f>
        <v>1285.3040000000001</v>
      </c>
      <c r="F7" s="19">
        <v>1</v>
      </c>
      <c r="G7" s="17" t="s">
        <v>7</v>
      </c>
      <c r="H7" s="48">
        <f t="shared" ref="H7:H25" si="1">E7*F7</f>
        <v>1285.3040000000001</v>
      </c>
      <c r="I7" s="19">
        <v>2.4</v>
      </c>
      <c r="J7" s="22">
        <f>H7*I7</f>
        <v>3084.7296000000001</v>
      </c>
      <c r="K7" s="22"/>
      <c r="L7" s="22"/>
      <c r="M7" s="22"/>
      <c r="N7" s="22"/>
      <c r="O7" s="22"/>
      <c r="P7" s="22"/>
      <c r="Q7" s="22"/>
      <c r="R7" s="22"/>
      <c r="S7" s="25"/>
      <c r="T7" s="26"/>
      <c r="U7" s="44"/>
      <c r="V7" s="3"/>
    </row>
    <row r="8" spans="1:22" s="2" customFormat="1" ht="15" customHeight="1" x14ac:dyDescent="0.15">
      <c r="A8" s="15" t="s">
        <v>41</v>
      </c>
      <c r="B8" s="15"/>
      <c r="C8" s="13" t="s">
        <v>7</v>
      </c>
      <c r="D8" s="14">
        <v>158.23099999999999</v>
      </c>
      <c r="E8" s="16">
        <f t="shared" si="0"/>
        <v>158.23099999999999</v>
      </c>
      <c r="F8" s="19">
        <v>1</v>
      </c>
      <c r="G8" s="17" t="s">
        <v>7</v>
      </c>
      <c r="H8" s="21">
        <f t="shared" si="1"/>
        <v>158.23099999999999</v>
      </c>
      <c r="I8" s="19">
        <v>2.1</v>
      </c>
      <c r="J8" s="22"/>
      <c r="K8" s="22"/>
      <c r="L8" s="22">
        <f>H8*I8</f>
        <v>332.2851</v>
      </c>
      <c r="M8" s="22"/>
      <c r="N8" s="22"/>
      <c r="O8" s="22"/>
      <c r="P8" s="22"/>
      <c r="Q8" s="22"/>
      <c r="R8" s="22"/>
      <c r="S8" s="25"/>
      <c r="T8" s="26"/>
      <c r="U8" s="44"/>
      <c r="V8" s="3"/>
    </row>
    <row r="9" spans="1:22" s="2" customFormat="1" ht="15" customHeight="1" x14ac:dyDescent="0.15">
      <c r="A9" s="15" t="s">
        <v>62</v>
      </c>
      <c r="B9" s="15" t="s">
        <v>31</v>
      </c>
      <c r="C9" s="13" t="s">
        <v>4</v>
      </c>
      <c r="D9" s="14">
        <v>356.46</v>
      </c>
      <c r="E9" s="16">
        <f t="shared" si="0"/>
        <v>356.46</v>
      </c>
      <c r="F9" s="19">
        <v>5.0000000000000001E-3</v>
      </c>
      <c r="G9" s="17" t="s">
        <v>7</v>
      </c>
      <c r="H9" s="21">
        <f>E9*F9</f>
        <v>1.7823</v>
      </c>
      <c r="I9" s="19">
        <v>2.38</v>
      </c>
      <c r="J9" s="22"/>
      <c r="K9" s="22"/>
      <c r="L9" s="22"/>
      <c r="M9" s="22">
        <f>H9*I9</f>
        <v>4.2418740000000001</v>
      </c>
      <c r="N9" s="22"/>
      <c r="O9" s="22"/>
      <c r="P9" s="22"/>
      <c r="Q9" s="22"/>
      <c r="R9" s="22"/>
      <c r="S9" s="25"/>
      <c r="T9" s="27"/>
      <c r="U9" s="44"/>
      <c r="V9" s="3"/>
    </row>
    <row r="10" spans="1:22" s="2" customFormat="1" ht="15" customHeight="1" x14ac:dyDescent="0.15">
      <c r="A10" s="15" t="s">
        <v>62</v>
      </c>
      <c r="B10" s="15" t="s">
        <v>46</v>
      </c>
      <c r="C10" s="13" t="s">
        <v>4</v>
      </c>
      <c r="D10" s="14">
        <v>7.56</v>
      </c>
      <c r="E10" s="16">
        <f t="shared" si="0"/>
        <v>7.56</v>
      </c>
      <c r="F10" s="19">
        <v>1.2E-2</v>
      </c>
      <c r="G10" s="17" t="s">
        <v>7</v>
      </c>
      <c r="H10" s="21">
        <f t="shared" si="1"/>
        <v>9.0719999999999995E-2</v>
      </c>
      <c r="I10" s="19">
        <v>2.38</v>
      </c>
      <c r="J10" s="22"/>
      <c r="K10" s="22"/>
      <c r="L10" s="22"/>
      <c r="M10" s="22">
        <f>H10*I10</f>
        <v>0.21591359999999998</v>
      </c>
      <c r="N10" s="22"/>
      <c r="O10" s="22"/>
      <c r="P10" s="22"/>
      <c r="Q10" s="22"/>
      <c r="R10" s="22"/>
      <c r="S10" s="25"/>
      <c r="T10" s="26"/>
      <c r="U10" s="44"/>
      <c r="V10" s="3"/>
    </row>
    <row r="11" spans="1:22" s="2" customFormat="1" ht="15" customHeight="1" x14ac:dyDescent="0.15">
      <c r="A11" s="15" t="s">
        <v>9</v>
      </c>
      <c r="B11" s="15" t="s">
        <v>48</v>
      </c>
      <c r="C11" s="13" t="s">
        <v>4</v>
      </c>
      <c r="D11" s="14">
        <v>9</v>
      </c>
      <c r="E11" s="16">
        <f t="shared" si="0"/>
        <v>9</v>
      </c>
      <c r="F11" s="19">
        <v>0.1</v>
      </c>
      <c r="G11" s="17" t="s">
        <v>7</v>
      </c>
      <c r="H11" s="21">
        <f t="shared" si="1"/>
        <v>0.9</v>
      </c>
      <c r="I11" s="19">
        <f>21.2/1000</f>
        <v>2.12E-2</v>
      </c>
      <c r="J11" s="22"/>
      <c r="K11" s="22"/>
      <c r="L11" s="22"/>
      <c r="M11" s="22"/>
      <c r="N11" s="22"/>
      <c r="O11" s="29">
        <f>E11*I11</f>
        <v>0.1908</v>
      </c>
      <c r="P11" s="29"/>
      <c r="Q11" s="29"/>
      <c r="R11" s="22"/>
      <c r="S11" s="25"/>
      <c r="T11" s="26" t="s">
        <v>23</v>
      </c>
      <c r="U11" s="44"/>
      <c r="V11" s="3"/>
    </row>
    <row r="12" spans="1:22" s="2" customFormat="1" ht="15" customHeight="1" x14ac:dyDescent="0.15">
      <c r="A12" s="15" t="s">
        <v>9</v>
      </c>
      <c r="B12" s="15" t="s">
        <v>8</v>
      </c>
      <c r="C12" s="13" t="s">
        <v>4</v>
      </c>
      <c r="D12" s="14">
        <v>69.989999999999995</v>
      </c>
      <c r="E12" s="16">
        <f>SUM(D12:D12)</f>
        <v>69.989999999999995</v>
      </c>
      <c r="F12" s="19">
        <v>0.1</v>
      </c>
      <c r="G12" s="17" t="s">
        <v>7</v>
      </c>
      <c r="H12" s="21">
        <f>E12*F12</f>
        <v>6.9989999999999997</v>
      </c>
      <c r="I12" s="19"/>
      <c r="J12" s="22"/>
      <c r="K12" s="22"/>
      <c r="L12" s="22"/>
      <c r="M12" s="22"/>
      <c r="N12" s="22"/>
      <c r="O12" s="22"/>
      <c r="P12" s="22"/>
      <c r="Q12" s="22"/>
      <c r="R12" s="22"/>
      <c r="S12" s="25">
        <f>E12*12.5*0.9</f>
        <v>787.38749999999993</v>
      </c>
      <c r="T12" s="26" t="s">
        <v>34</v>
      </c>
      <c r="U12" s="44"/>
      <c r="V12" s="3"/>
    </row>
    <row r="13" spans="1:22" s="2" customFormat="1" ht="15" customHeight="1" x14ac:dyDescent="0.15">
      <c r="A13" s="15" t="s">
        <v>9</v>
      </c>
      <c r="B13" s="15" t="s">
        <v>56</v>
      </c>
      <c r="C13" s="13" t="s">
        <v>4</v>
      </c>
      <c r="D13" s="14">
        <v>317.04000000000002</v>
      </c>
      <c r="E13" s="16">
        <f>SUM(D13:D13)</f>
        <v>317.04000000000002</v>
      </c>
      <c r="F13" s="19">
        <v>0.1</v>
      </c>
      <c r="G13" s="17" t="s">
        <v>7</v>
      </c>
      <c r="H13" s="21">
        <f>E13*F13</f>
        <v>31.704000000000004</v>
      </c>
      <c r="I13" s="19"/>
      <c r="J13" s="22"/>
      <c r="K13" s="22"/>
      <c r="L13" s="22"/>
      <c r="M13" s="22"/>
      <c r="N13" s="22"/>
      <c r="O13" s="22"/>
      <c r="P13" s="22"/>
      <c r="Q13" s="22"/>
      <c r="R13" s="22"/>
      <c r="S13" s="25">
        <f>E13*12.5*0.9</f>
        <v>3566.7000000000003</v>
      </c>
      <c r="T13" s="26" t="s">
        <v>24</v>
      </c>
      <c r="U13" s="44"/>
      <c r="V13" s="3"/>
    </row>
    <row r="14" spans="1:22" s="2" customFormat="1" ht="15" customHeight="1" x14ac:dyDescent="0.15">
      <c r="A14" s="15" t="s">
        <v>9</v>
      </c>
      <c r="B14" s="15" t="s">
        <v>57</v>
      </c>
      <c r="C14" s="13" t="s">
        <v>4</v>
      </c>
      <c r="D14" s="14">
        <v>37.979999999999997</v>
      </c>
      <c r="E14" s="16">
        <f t="shared" si="0"/>
        <v>37.979999999999997</v>
      </c>
      <c r="F14" s="19">
        <v>0.1</v>
      </c>
      <c r="G14" s="17" t="s">
        <v>7</v>
      </c>
      <c r="H14" s="21">
        <f t="shared" si="1"/>
        <v>3.798</v>
      </c>
      <c r="I14" s="19"/>
      <c r="J14" s="22"/>
      <c r="K14" s="22"/>
      <c r="L14" s="22"/>
      <c r="M14" s="22"/>
      <c r="N14" s="22"/>
      <c r="O14" s="22"/>
      <c r="P14" s="22"/>
      <c r="Q14" s="22"/>
      <c r="R14" s="22"/>
      <c r="S14" s="25">
        <f>E14*1*7.93*0.9</f>
        <v>271.06325999999996</v>
      </c>
      <c r="T14" s="26" t="s">
        <v>29</v>
      </c>
      <c r="U14" s="44"/>
      <c r="V14" s="3"/>
    </row>
    <row r="15" spans="1:22" s="2" customFormat="1" ht="15" customHeight="1" x14ac:dyDescent="0.15">
      <c r="A15" s="15" t="s">
        <v>49</v>
      </c>
      <c r="B15" s="15" t="s">
        <v>45</v>
      </c>
      <c r="C15" s="13" t="s">
        <v>4</v>
      </c>
      <c r="D15" s="14">
        <v>625.42999999999995</v>
      </c>
      <c r="E15" s="16">
        <f>SUM(D15:D15)</f>
        <v>625.42999999999995</v>
      </c>
      <c r="F15" s="19">
        <v>0.03</v>
      </c>
      <c r="G15" s="17" t="s">
        <v>7</v>
      </c>
      <c r="H15" s="21">
        <f t="shared" si="1"/>
        <v>18.762899999999998</v>
      </c>
      <c r="I15" s="19"/>
      <c r="J15" s="22"/>
      <c r="K15" s="22"/>
      <c r="L15" s="22"/>
      <c r="M15" s="22"/>
      <c r="N15" s="22"/>
      <c r="O15" s="22"/>
      <c r="P15" s="22"/>
      <c r="Q15" s="22"/>
      <c r="R15" s="22"/>
      <c r="S15" s="25">
        <f>E15*2.2*0.9</f>
        <v>1238.3514</v>
      </c>
      <c r="T15" s="26" t="s">
        <v>34</v>
      </c>
      <c r="U15" s="44"/>
      <c r="V15" s="3"/>
    </row>
    <row r="16" spans="1:22" s="2" customFormat="1" ht="15" customHeight="1" x14ac:dyDescent="0.15">
      <c r="A16" s="15" t="s">
        <v>49</v>
      </c>
      <c r="B16" s="15" t="s">
        <v>58</v>
      </c>
      <c r="C16" s="13" t="s">
        <v>4</v>
      </c>
      <c r="D16" s="14">
        <v>21</v>
      </c>
      <c r="E16" s="16">
        <f t="shared" si="0"/>
        <v>21</v>
      </c>
      <c r="F16" s="19">
        <f>0.5/1000</f>
        <v>5.0000000000000001E-4</v>
      </c>
      <c r="G16" s="17" t="s">
        <v>7</v>
      </c>
      <c r="H16" s="21">
        <f t="shared" si="1"/>
        <v>1.0500000000000001E-2</v>
      </c>
      <c r="I16" s="19"/>
      <c r="J16" s="22"/>
      <c r="K16" s="22"/>
      <c r="L16" s="22"/>
      <c r="M16" s="22"/>
      <c r="N16" s="22"/>
      <c r="O16" s="22"/>
      <c r="P16" s="22"/>
      <c r="Q16" s="22"/>
      <c r="R16" s="22"/>
      <c r="S16" s="25">
        <f>E16*2.7*0.5*0.9</f>
        <v>25.515000000000001</v>
      </c>
      <c r="T16" s="26" t="s">
        <v>33</v>
      </c>
      <c r="U16" s="44"/>
      <c r="V16" s="3"/>
    </row>
    <row r="17" spans="1:22" s="2" customFormat="1" ht="15" customHeight="1" x14ac:dyDescent="0.15">
      <c r="A17" s="15" t="s">
        <v>49</v>
      </c>
      <c r="B17" s="15" t="s">
        <v>36</v>
      </c>
      <c r="C17" s="13" t="s">
        <v>4</v>
      </c>
      <c r="D17" s="14">
        <v>13.124000000000001</v>
      </c>
      <c r="E17" s="16">
        <f>SUM(D17:D17)</f>
        <v>13.124000000000001</v>
      </c>
      <c r="F17" s="19">
        <v>0.01</v>
      </c>
      <c r="G17" s="17" t="s">
        <v>7</v>
      </c>
      <c r="H17" s="21">
        <f>E17*F17</f>
        <v>0.13124</v>
      </c>
      <c r="I17" s="19">
        <v>1.2</v>
      </c>
      <c r="J17" s="22"/>
      <c r="K17" s="22"/>
      <c r="L17" s="22"/>
      <c r="M17" s="22"/>
      <c r="N17" s="22"/>
      <c r="O17" s="22">
        <f>H17*I17</f>
        <v>0.15748799999999999</v>
      </c>
      <c r="P17" s="22"/>
      <c r="Q17" s="22"/>
      <c r="R17" s="22"/>
      <c r="S17" s="25"/>
      <c r="T17" s="26"/>
      <c r="U17" s="44"/>
      <c r="V17" s="3"/>
    </row>
    <row r="18" spans="1:22" s="2" customFormat="1" ht="15" customHeight="1" x14ac:dyDescent="0.15">
      <c r="A18" s="15" t="s">
        <v>53</v>
      </c>
      <c r="B18" s="15" t="s">
        <v>52</v>
      </c>
      <c r="C18" s="13" t="s">
        <v>4</v>
      </c>
      <c r="D18" s="14">
        <v>112.18</v>
      </c>
      <c r="E18" s="16">
        <f>SUM(D18:D18)</f>
        <v>112.18</v>
      </c>
      <c r="F18" s="19">
        <f>9.5/1000</f>
        <v>9.4999999999999998E-3</v>
      </c>
      <c r="G18" s="17" t="s">
        <v>7</v>
      </c>
      <c r="H18" s="21">
        <f>E18*F18</f>
        <v>1.0657099999999999</v>
      </c>
      <c r="I18" s="19">
        <v>1.2</v>
      </c>
      <c r="J18" s="22"/>
      <c r="K18" s="22"/>
      <c r="L18" s="22"/>
      <c r="M18" s="22"/>
      <c r="N18" s="22">
        <f>H18*I18</f>
        <v>1.2788519999999999</v>
      </c>
      <c r="O18" s="22"/>
      <c r="P18" s="22"/>
      <c r="Q18" s="22"/>
      <c r="R18" s="22"/>
      <c r="S18" s="25"/>
      <c r="T18" s="26"/>
      <c r="U18" s="44"/>
      <c r="V18" s="3"/>
    </row>
    <row r="19" spans="1:22" s="2" customFormat="1" ht="15" customHeight="1" x14ac:dyDescent="0.15">
      <c r="A19" s="15" t="s">
        <v>47</v>
      </c>
      <c r="B19" s="15"/>
      <c r="C19" s="13" t="s">
        <v>4</v>
      </c>
      <c r="D19" s="14">
        <v>180.47800000000001</v>
      </c>
      <c r="E19" s="16">
        <f t="shared" si="0"/>
        <v>180.47800000000001</v>
      </c>
      <c r="F19" s="19">
        <v>0.1</v>
      </c>
      <c r="G19" s="17" t="s">
        <v>7</v>
      </c>
      <c r="H19" s="21">
        <f t="shared" si="1"/>
        <v>18.047800000000002</v>
      </c>
      <c r="I19" s="19">
        <f>12/1000</f>
        <v>1.2E-2</v>
      </c>
      <c r="J19" s="22"/>
      <c r="K19" s="22"/>
      <c r="L19" s="22"/>
      <c r="M19" s="22"/>
      <c r="N19" s="22">
        <f t="shared" ref="N19:N25" si="2">E19*I19</f>
        <v>2.1657360000000003</v>
      </c>
      <c r="O19" s="22"/>
      <c r="P19" s="22"/>
      <c r="Q19" s="22"/>
      <c r="R19" s="22"/>
      <c r="S19" s="25"/>
      <c r="T19" s="26" t="s">
        <v>60</v>
      </c>
      <c r="U19" s="44"/>
      <c r="V19" s="3"/>
    </row>
    <row r="20" spans="1:22" s="2" customFormat="1" ht="15" customHeight="1" x14ac:dyDescent="0.15">
      <c r="A20" s="15" t="s">
        <v>18</v>
      </c>
      <c r="B20" s="15" t="s">
        <v>74</v>
      </c>
      <c r="C20" s="13" t="s">
        <v>4</v>
      </c>
      <c r="D20" s="14">
        <v>338.46100000000001</v>
      </c>
      <c r="E20" s="16">
        <f>SUM(D20:D20)</f>
        <v>338.46100000000001</v>
      </c>
      <c r="F20" s="19">
        <v>0.05</v>
      </c>
      <c r="G20" s="17" t="s">
        <v>7</v>
      </c>
      <c r="H20" s="21">
        <f>E20*F20</f>
        <v>16.92305</v>
      </c>
      <c r="I20" s="19">
        <f>10/1000</f>
        <v>0.01</v>
      </c>
      <c r="J20" s="22"/>
      <c r="K20" s="22"/>
      <c r="L20" s="22"/>
      <c r="M20" s="22"/>
      <c r="N20" s="22">
        <f t="shared" si="2"/>
        <v>3.3846100000000003</v>
      </c>
      <c r="O20" s="22"/>
      <c r="P20" s="22"/>
      <c r="Q20" s="22"/>
      <c r="R20" s="22"/>
      <c r="S20" s="25"/>
      <c r="T20" s="26" t="s">
        <v>61</v>
      </c>
      <c r="U20" s="44"/>
      <c r="V20" s="3"/>
    </row>
    <row r="21" spans="1:22" s="2" customFormat="1" ht="15" customHeight="1" x14ac:dyDescent="0.15">
      <c r="A21" s="15" t="s">
        <v>18</v>
      </c>
      <c r="B21" s="15" t="s">
        <v>67</v>
      </c>
      <c r="C21" s="13" t="s">
        <v>4</v>
      </c>
      <c r="D21" s="14">
        <v>1512.797</v>
      </c>
      <c r="E21" s="16">
        <f>SUM(D21:D21)</f>
        <v>1512.797</v>
      </c>
      <c r="F21" s="19">
        <v>7.4999999999999997E-2</v>
      </c>
      <c r="G21" s="17" t="s">
        <v>7</v>
      </c>
      <c r="H21" s="21">
        <f>E21*F21</f>
        <v>113.45977499999999</v>
      </c>
      <c r="I21" s="19">
        <f>10/1000</f>
        <v>0.01</v>
      </c>
      <c r="J21" s="22"/>
      <c r="K21" s="22"/>
      <c r="L21" s="22"/>
      <c r="M21" s="22"/>
      <c r="N21" s="22">
        <f t="shared" si="2"/>
        <v>15.127970000000001</v>
      </c>
      <c r="O21" s="22"/>
      <c r="P21" s="22"/>
      <c r="Q21" s="22"/>
      <c r="R21" s="22"/>
      <c r="S21" s="25"/>
      <c r="T21" s="26" t="s">
        <v>61</v>
      </c>
      <c r="U21" s="44"/>
      <c r="V21" s="3"/>
    </row>
    <row r="22" spans="1:22" s="2" customFormat="1" ht="15" customHeight="1" x14ac:dyDescent="0.15">
      <c r="A22" s="15" t="s">
        <v>18</v>
      </c>
      <c r="B22" s="15" t="s">
        <v>65</v>
      </c>
      <c r="C22" s="13" t="s">
        <v>4</v>
      </c>
      <c r="D22" s="14">
        <v>391.45699999999999</v>
      </c>
      <c r="E22" s="16">
        <f t="shared" si="0"/>
        <v>391.45699999999999</v>
      </c>
      <c r="F22" s="19">
        <v>0.15</v>
      </c>
      <c r="G22" s="17" t="s">
        <v>7</v>
      </c>
      <c r="H22" s="21">
        <f t="shared" si="1"/>
        <v>58.718549999999993</v>
      </c>
      <c r="I22" s="19">
        <f>10/1000</f>
        <v>0.01</v>
      </c>
      <c r="J22" s="22"/>
      <c r="K22" s="22"/>
      <c r="L22" s="22"/>
      <c r="M22" s="22"/>
      <c r="N22" s="22">
        <f t="shared" si="2"/>
        <v>3.9145699999999999</v>
      </c>
      <c r="O22" s="22"/>
      <c r="P22" s="22"/>
      <c r="Q22" s="22"/>
      <c r="R22" s="22"/>
      <c r="S22" s="25"/>
      <c r="T22" s="26" t="s">
        <v>61</v>
      </c>
      <c r="U22" s="44"/>
      <c r="V22" s="3"/>
    </row>
    <row r="23" spans="1:22" s="2" customFormat="1" ht="15" customHeight="1" x14ac:dyDescent="0.15">
      <c r="A23" s="15" t="s">
        <v>18</v>
      </c>
      <c r="B23" s="15" t="s">
        <v>72</v>
      </c>
      <c r="C23" s="13" t="s">
        <v>4</v>
      </c>
      <c r="D23" s="14">
        <v>1844.81</v>
      </c>
      <c r="E23" s="16">
        <f>SUM(D23:D23)</f>
        <v>1844.81</v>
      </c>
      <c r="F23" s="19">
        <v>7.4999999999999997E-2</v>
      </c>
      <c r="G23" s="17" t="s">
        <v>7</v>
      </c>
      <c r="H23" s="21">
        <f>E23*F23</f>
        <v>138.36075</v>
      </c>
      <c r="I23" s="19">
        <f>10/1000</f>
        <v>0.01</v>
      </c>
      <c r="J23" s="22"/>
      <c r="K23" s="22"/>
      <c r="L23" s="22"/>
      <c r="M23" s="22"/>
      <c r="N23" s="22">
        <f t="shared" si="2"/>
        <v>18.4481</v>
      </c>
      <c r="O23" s="22"/>
      <c r="P23" s="22"/>
      <c r="Q23" s="22"/>
      <c r="R23" s="22"/>
      <c r="S23" s="25"/>
      <c r="T23" s="26" t="s">
        <v>61</v>
      </c>
      <c r="U23" s="44"/>
      <c r="V23" s="3"/>
    </row>
    <row r="24" spans="1:22" s="2" customFormat="1" ht="15" customHeight="1" x14ac:dyDescent="0.15">
      <c r="A24" s="15" t="s">
        <v>18</v>
      </c>
      <c r="B24" s="15" t="s">
        <v>68</v>
      </c>
      <c r="C24" s="13" t="s">
        <v>4</v>
      </c>
      <c r="D24" s="14">
        <f>34.8</f>
        <v>34.799999999999997</v>
      </c>
      <c r="E24" s="16">
        <f>SUM(D24:D24)</f>
        <v>34.799999999999997</v>
      </c>
      <c r="F24" s="19">
        <v>7.4999999999999997E-2</v>
      </c>
      <c r="G24" s="17" t="s">
        <v>7</v>
      </c>
      <c r="H24" s="21">
        <f>E24*F24</f>
        <v>2.61</v>
      </c>
      <c r="I24" s="19">
        <f>10/1000</f>
        <v>0.01</v>
      </c>
      <c r="J24" s="22"/>
      <c r="K24" s="22"/>
      <c r="L24" s="22"/>
      <c r="M24" s="22"/>
      <c r="N24" s="22">
        <f t="shared" si="2"/>
        <v>0.34799999999999998</v>
      </c>
      <c r="O24" s="22"/>
      <c r="P24" s="22"/>
      <c r="Q24" s="22"/>
      <c r="R24" s="22"/>
      <c r="S24" s="25"/>
      <c r="T24" s="26" t="s">
        <v>61</v>
      </c>
      <c r="U24" s="44"/>
      <c r="V24" s="3"/>
    </row>
    <row r="25" spans="1:22" s="2" customFormat="1" ht="15" customHeight="1" x14ac:dyDescent="0.15">
      <c r="A25" s="15" t="s">
        <v>19</v>
      </c>
      <c r="B25" s="15" t="s">
        <v>1</v>
      </c>
      <c r="C25" s="13" t="s">
        <v>4</v>
      </c>
      <c r="D25" s="14">
        <v>44.64</v>
      </c>
      <c r="E25" s="16">
        <f t="shared" si="0"/>
        <v>44.64</v>
      </c>
      <c r="F25" s="19">
        <v>0.02</v>
      </c>
      <c r="G25" s="17" t="s">
        <v>7</v>
      </c>
      <c r="H25" s="21">
        <f t="shared" si="1"/>
        <v>0.89280000000000004</v>
      </c>
      <c r="I25" s="19">
        <v>0.02</v>
      </c>
      <c r="J25" s="22"/>
      <c r="K25" s="22"/>
      <c r="L25" s="22"/>
      <c r="M25" s="22"/>
      <c r="N25" s="22">
        <f t="shared" si="2"/>
        <v>0.89280000000000004</v>
      </c>
      <c r="O25" s="22"/>
      <c r="P25" s="22"/>
      <c r="Q25" s="22"/>
      <c r="R25" s="22"/>
      <c r="S25" s="25"/>
      <c r="T25" s="26" t="s">
        <v>50</v>
      </c>
      <c r="U25" s="44"/>
      <c r="V25" s="3"/>
    </row>
    <row r="26" spans="1:22" s="2" customFormat="1" ht="15" customHeight="1" x14ac:dyDescent="0.15">
      <c r="A26" s="15" t="s">
        <v>40</v>
      </c>
      <c r="B26" s="15" t="s">
        <v>55</v>
      </c>
      <c r="C26" s="13" t="s">
        <v>4</v>
      </c>
      <c r="D26" s="14">
        <v>129.41999999999999</v>
      </c>
      <c r="E26" s="16">
        <f t="shared" ref="E26:E32" si="3">SUM(D26:D26)</f>
        <v>129.41999999999999</v>
      </c>
      <c r="F26" s="19">
        <f>3/1000</f>
        <v>3.0000000000000001E-3</v>
      </c>
      <c r="G26" s="17" t="s">
        <v>7</v>
      </c>
      <c r="H26" s="21">
        <f t="shared" ref="H26:H32" si="4">E26*F26</f>
        <v>0.38825999999999999</v>
      </c>
      <c r="I26" s="19">
        <v>4.3E-3</v>
      </c>
      <c r="J26" s="22"/>
      <c r="K26" s="22"/>
      <c r="L26" s="22"/>
      <c r="M26" s="22"/>
      <c r="N26" s="22"/>
      <c r="O26" s="22">
        <f>E26*I26</f>
        <v>0.55650599999999995</v>
      </c>
      <c r="P26" s="22"/>
      <c r="Q26" s="22"/>
      <c r="R26" s="22"/>
      <c r="S26" s="25"/>
      <c r="T26" s="26" t="s">
        <v>22</v>
      </c>
      <c r="U26" s="44"/>
      <c r="V26" s="3"/>
    </row>
    <row r="27" spans="1:22" s="2" customFormat="1" ht="15" customHeight="1" x14ac:dyDescent="0.15">
      <c r="A27" s="15" t="s">
        <v>42</v>
      </c>
      <c r="B27" s="15" t="s">
        <v>1</v>
      </c>
      <c r="C27" s="13" t="s">
        <v>5</v>
      </c>
      <c r="D27" s="14">
        <v>12</v>
      </c>
      <c r="E27" s="16">
        <f t="shared" si="3"/>
        <v>12</v>
      </c>
      <c r="F27" s="19">
        <v>0.01</v>
      </c>
      <c r="G27" s="17" t="s">
        <v>7</v>
      </c>
      <c r="H27" s="21">
        <f t="shared" si="4"/>
        <v>0.12</v>
      </c>
      <c r="I27" s="19">
        <f>50/1000</f>
        <v>0.05</v>
      </c>
      <c r="J27" s="22"/>
      <c r="K27" s="22"/>
      <c r="L27" s="22"/>
      <c r="M27" s="22">
        <f>E27*I27</f>
        <v>0.60000000000000009</v>
      </c>
      <c r="N27" s="22"/>
      <c r="O27" s="22"/>
      <c r="P27" s="22"/>
      <c r="Q27" s="22"/>
      <c r="R27" s="22"/>
      <c r="S27" s="25"/>
      <c r="T27" s="26" t="s">
        <v>43</v>
      </c>
      <c r="U27" s="44"/>
      <c r="V27" s="3"/>
    </row>
    <row r="28" spans="1:22" s="2" customFormat="1" ht="15" customHeight="1" x14ac:dyDescent="0.15">
      <c r="A28" s="15" t="s">
        <v>64</v>
      </c>
      <c r="B28" s="15" t="s">
        <v>75</v>
      </c>
      <c r="C28" s="13" t="s">
        <v>4</v>
      </c>
      <c r="D28" s="14"/>
      <c r="E28" s="16">
        <f t="shared" si="3"/>
        <v>0</v>
      </c>
      <c r="F28" s="19">
        <f>10/1000</f>
        <v>0.01</v>
      </c>
      <c r="G28" s="17" t="s">
        <v>7</v>
      </c>
      <c r="H28" s="21">
        <f t="shared" si="4"/>
        <v>0</v>
      </c>
      <c r="I28" s="28">
        <f>13.11/1000</f>
        <v>1.311E-2</v>
      </c>
      <c r="J28" s="22"/>
      <c r="K28" s="22"/>
      <c r="L28" s="22"/>
      <c r="M28" s="22"/>
      <c r="N28" s="22"/>
      <c r="O28" s="22"/>
      <c r="P28" s="22"/>
      <c r="Q28" s="22"/>
      <c r="R28" s="22">
        <f>E28*I28*U28</f>
        <v>0</v>
      </c>
      <c r="S28" s="25"/>
      <c r="T28" s="26" t="s">
        <v>20</v>
      </c>
      <c r="U28" s="45">
        <v>7.0000000000000007E-2</v>
      </c>
      <c r="V28" s="3"/>
    </row>
    <row r="29" spans="1:22" s="2" customFormat="1" ht="15" customHeight="1" x14ac:dyDescent="0.15">
      <c r="A29" s="15" t="s">
        <v>70</v>
      </c>
      <c r="B29" s="15"/>
      <c r="C29" s="13" t="s">
        <v>4</v>
      </c>
      <c r="D29" s="14">
        <v>14</v>
      </c>
      <c r="E29" s="16">
        <f>SUM(D29:D29)</f>
        <v>14</v>
      </c>
      <c r="F29" s="19"/>
      <c r="G29" s="17" t="s">
        <v>7</v>
      </c>
      <c r="H29" s="21">
        <f t="shared" si="4"/>
        <v>0</v>
      </c>
      <c r="I29" s="19"/>
      <c r="J29" s="22"/>
      <c r="K29" s="22"/>
      <c r="L29" s="22"/>
      <c r="M29" s="22"/>
      <c r="N29" s="22"/>
      <c r="O29" s="22"/>
      <c r="P29" s="22"/>
      <c r="Q29" s="22"/>
      <c r="R29" s="22"/>
      <c r="S29" s="25">
        <f>E29*7.93*1.5*0.9</f>
        <v>149.87700000000001</v>
      </c>
      <c r="T29" s="26" t="s">
        <v>29</v>
      </c>
      <c r="U29" s="44"/>
      <c r="V29" s="3"/>
    </row>
    <row r="30" spans="1:22" s="2" customFormat="1" ht="15" customHeight="1" x14ac:dyDescent="0.15">
      <c r="A30" s="15" t="s">
        <v>66</v>
      </c>
      <c r="B30" s="15"/>
      <c r="C30" s="13" t="s">
        <v>35</v>
      </c>
      <c r="D30" s="14">
        <v>113.577</v>
      </c>
      <c r="E30" s="16">
        <f t="shared" si="3"/>
        <v>113.577</v>
      </c>
      <c r="F30" s="19"/>
      <c r="G30" s="17" t="s">
        <v>7</v>
      </c>
      <c r="H30" s="21">
        <f t="shared" si="4"/>
        <v>0</v>
      </c>
      <c r="I30" s="19"/>
      <c r="J30" s="22"/>
      <c r="K30" s="22"/>
      <c r="L30" s="22"/>
      <c r="M30" s="22"/>
      <c r="N30" s="22"/>
      <c r="O30" s="22"/>
      <c r="P30" s="22"/>
      <c r="Q30" s="22"/>
      <c r="R30" s="22"/>
      <c r="S30" s="25">
        <f>E30*1000*0.9</f>
        <v>102219.3</v>
      </c>
      <c r="T30" s="26" t="s">
        <v>34</v>
      </c>
      <c r="U30" s="44"/>
      <c r="V30" s="3"/>
    </row>
    <row r="31" spans="1:22" s="2" customFormat="1" ht="15" customHeight="1" x14ac:dyDescent="0.15">
      <c r="A31" s="15" t="s">
        <v>21</v>
      </c>
      <c r="B31" s="15"/>
      <c r="C31" s="13" t="s">
        <v>4</v>
      </c>
      <c r="D31" s="14">
        <v>1128.18</v>
      </c>
      <c r="E31" s="16">
        <f t="shared" si="3"/>
        <v>1128.18</v>
      </c>
      <c r="F31" s="19"/>
      <c r="G31" s="17" t="s">
        <v>7</v>
      </c>
      <c r="H31" s="21">
        <f t="shared" si="4"/>
        <v>0</v>
      </c>
      <c r="I31" s="19"/>
      <c r="J31" s="22"/>
      <c r="K31" s="22"/>
      <c r="L31" s="22"/>
      <c r="M31" s="22"/>
      <c r="N31" s="22"/>
      <c r="O31" s="22"/>
      <c r="P31" s="22"/>
      <c r="Q31" s="22"/>
      <c r="R31" s="22"/>
      <c r="S31" s="25">
        <f>E31*21.3*0.9</f>
        <v>21627.210600000002</v>
      </c>
      <c r="T31" s="26" t="s">
        <v>25</v>
      </c>
      <c r="U31" s="44"/>
      <c r="V31" s="3"/>
    </row>
    <row r="32" spans="1:22" s="2" customFormat="1" ht="15" customHeight="1" x14ac:dyDescent="0.15">
      <c r="A32" s="15" t="s">
        <v>71</v>
      </c>
      <c r="B32" s="15" t="s">
        <v>73</v>
      </c>
      <c r="C32" s="13" t="s">
        <v>4</v>
      </c>
      <c r="D32" s="14">
        <f>(21*16*2)+(21*28)+(17.55*5.95)</f>
        <v>1364.4225000000001</v>
      </c>
      <c r="E32" s="16">
        <f t="shared" si="3"/>
        <v>1364.4225000000001</v>
      </c>
      <c r="F32" s="19"/>
      <c r="G32" s="17" t="s">
        <v>7</v>
      </c>
      <c r="H32" s="21">
        <f t="shared" si="4"/>
        <v>0</v>
      </c>
      <c r="I32" s="19"/>
      <c r="J32" s="22"/>
      <c r="K32" s="22"/>
      <c r="L32" s="22"/>
      <c r="M32" s="22"/>
      <c r="N32" s="22">
        <f>H32*I32</f>
        <v>0</v>
      </c>
      <c r="O32" s="22"/>
      <c r="P32" s="22"/>
      <c r="Q32" s="22"/>
      <c r="R32" s="22"/>
      <c r="S32" s="25">
        <f>E32*15*0.9</f>
        <v>18419.703750000001</v>
      </c>
      <c r="T32" s="26" t="s">
        <v>34</v>
      </c>
      <c r="U32" s="44"/>
      <c r="V32" s="3"/>
    </row>
    <row r="33" spans="1:22" s="2" customFormat="1" ht="15" customHeight="1" x14ac:dyDescent="0.15">
      <c r="A33" s="11" t="s">
        <v>15</v>
      </c>
      <c r="B33" s="11"/>
      <c r="C33" s="11"/>
      <c r="D33" s="12"/>
      <c r="E33" s="12"/>
      <c r="F33" s="20"/>
      <c r="G33" s="11"/>
      <c r="H33" s="46">
        <f>SUM(H7:H32)</f>
        <v>1858.3003550000003</v>
      </c>
      <c r="I33" s="24"/>
      <c r="J33" s="46">
        <f t="shared" ref="J33:S33" si="5">SUM(J7:J32)</f>
        <v>3084.7296000000001</v>
      </c>
      <c r="K33" s="46">
        <f t="shared" si="5"/>
        <v>0</v>
      </c>
      <c r="L33" s="46">
        <f t="shared" si="5"/>
        <v>332.2851</v>
      </c>
      <c r="M33" s="46">
        <f t="shared" si="5"/>
        <v>5.057787600000001</v>
      </c>
      <c r="N33" s="46">
        <f t="shared" si="5"/>
        <v>45.560638000000004</v>
      </c>
      <c r="O33" s="46">
        <f t="shared" si="5"/>
        <v>0.90479399999999988</v>
      </c>
      <c r="P33" s="23">
        <f t="shared" si="5"/>
        <v>0</v>
      </c>
      <c r="Q33" s="23">
        <f t="shared" si="5"/>
        <v>0</v>
      </c>
      <c r="R33" s="23">
        <f t="shared" si="5"/>
        <v>0</v>
      </c>
      <c r="S33" s="47">
        <f t="shared" si="5"/>
        <v>148305.10850999999</v>
      </c>
      <c r="T33" s="18"/>
      <c r="U33" s="44"/>
      <c r="V33" s="3"/>
    </row>
    <row r="35" spans="1:22" s="7" customFormat="1" ht="16.5" x14ac:dyDescent="0.15">
      <c r="A35" s="5"/>
      <c r="B35" s="6"/>
      <c r="C35" s="6"/>
      <c r="D35" s="5"/>
      <c r="E35" s="5"/>
      <c r="F35" s="5"/>
      <c r="G35" s="6"/>
      <c r="H35" s="8"/>
      <c r="S35" s="49">
        <f>S33-421-26</f>
        <v>147858.10850999999</v>
      </c>
      <c r="T35" s="4"/>
      <c r="U35" s="42"/>
      <c r="V35" s="1"/>
    </row>
  </sheetData>
  <mergeCells count="23">
    <mergeCell ref="L4:L5"/>
    <mergeCell ref="J4:J5"/>
    <mergeCell ref="K4:K5"/>
    <mergeCell ref="Q4:Q5"/>
    <mergeCell ref="A2:I2"/>
    <mergeCell ref="P4:P5"/>
    <mergeCell ref="O4:O5"/>
    <mergeCell ref="N4:N5"/>
    <mergeCell ref="E3:E5"/>
    <mergeCell ref="D3:D5"/>
    <mergeCell ref="J3:Q3"/>
    <mergeCell ref="I3:I5"/>
    <mergeCell ref="M4:M5"/>
    <mergeCell ref="S3:S5"/>
    <mergeCell ref="H3:H5"/>
    <mergeCell ref="R3:R5"/>
    <mergeCell ref="F3:F5"/>
    <mergeCell ref="G3:G5"/>
    <mergeCell ref="A1:T1"/>
    <mergeCell ref="A3:A5"/>
    <mergeCell ref="B3:B5"/>
    <mergeCell ref="C3:C5"/>
    <mergeCell ref="T3:T5"/>
  </mergeCells>
  <phoneticPr fontId="30" type="noConversion"/>
  <printOptions horizontalCentered="1"/>
  <pageMargins left="0.39375001192092896" right="0.39375001192092896" top="0.39375001192092896" bottom="0.39361110329627991" header="0.62986111640930176" footer="0.15736110508441925"/>
  <pageSetup paperSize="9" scale="90" fitToHeight="9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V17"/>
  <sheetViews>
    <sheetView view="pageBreakPreview" zoomScale="130" zoomScaleNormal="115" zoomScaleSheetLayoutView="130" workbookViewId="0">
      <pane xSplit="1" ySplit="5" topLeftCell="B6" activePane="bottomRight" state="frozen"/>
      <selection activeCell="A12" sqref="A12"/>
      <selection pane="topRight"/>
      <selection pane="bottomLeft"/>
      <selection pane="bottomRight" activeCell="A12" sqref="A12"/>
    </sheetView>
  </sheetViews>
  <sheetFormatPr defaultRowHeight="13.5" x14ac:dyDescent="0.15"/>
  <cols>
    <col min="1" max="1" width="10.88671875" style="5" customWidth="1"/>
    <col min="2" max="2" width="9.6640625" style="6" customWidth="1"/>
    <col min="3" max="3" width="3.33203125" style="6" customWidth="1"/>
    <col min="4" max="5" width="7.33203125" style="5" customWidth="1"/>
    <col min="6" max="6" width="5.44140625" style="5" customWidth="1"/>
    <col min="7" max="7" width="3.109375" style="6" customWidth="1"/>
    <col min="8" max="8" width="6.33203125" style="7" customWidth="1"/>
    <col min="9" max="9" width="6.6640625" style="7" bestFit="1" customWidth="1"/>
    <col min="10" max="19" width="6.77734375" style="7" customWidth="1"/>
    <col min="20" max="20" width="6.5546875" style="4" customWidth="1"/>
    <col min="21" max="21" width="8.5546875" style="42" customWidth="1"/>
    <col min="22" max="256" width="8.88671875" style="1"/>
  </cols>
  <sheetData>
    <row r="1" spans="1:22" ht="21.75" customHeight="1" x14ac:dyDescent="0.15">
      <c r="A1" s="55" t="s">
        <v>13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22" ht="15" customHeight="1" x14ac:dyDescent="0.15">
      <c r="A2" s="58" t="s">
        <v>11</v>
      </c>
      <c r="B2" s="58"/>
      <c r="C2" s="58"/>
      <c r="D2" s="58"/>
      <c r="E2" s="58"/>
      <c r="F2" s="58"/>
      <c r="G2" s="58"/>
      <c r="H2" s="58"/>
      <c r="I2" s="58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2" ht="15" customHeight="1" x14ac:dyDescent="0.15">
      <c r="A3" s="56" t="s">
        <v>6</v>
      </c>
      <c r="B3" s="56" t="s">
        <v>3</v>
      </c>
      <c r="C3" s="56" t="s">
        <v>2</v>
      </c>
      <c r="D3" s="50" t="s">
        <v>0</v>
      </c>
      <c r="E3" s="50" t="s">
        <v>27</v>
      </c>
      <c r="F3" s="50" t="s">
        <v>38</v>
      </c>
      <c r="G3" s="54" t="s">
        <v>17</v>
      </c>
      <c r="H3" s="51" t="s">
        <v>54</v>
      </c>
      <c r="I3" s="50" t="s">
        <v>63</v>
      </c>
      <c r="J3" s="50" t="s">
        <v>14</v>
      </c>
      <c r="K3" s="50"/>
      <c r="L3" s="50"/>
      <c r="M3" s="50"/>
      <c r="N3" s="50"/>
      <c r="O3" s="50"/>
      <c r="P3" s="50"/>
      <c r="Q3" s="50"/>
      <c r="R3" s="50" t="s">
        <v>28</v>
      </c>
      <c r="S3" s="50" t="s">
        <v>26</v>
      </c>
      <c r="T3" s="56" t="s">
        <v>51</v>
      </c>
    </row>
    <row r="4" spans="1:22" ht="15" customHeight="1" x14ac:dyDescent="0.15">
      <c r="A4" s="56"/>
      <c r="B4" s="56"/>
      <c r="C4" s="56"/>
      <c r="D4" s="50"/>
      <c r="E4" s="50"/>
      <c r="F4" s="50"/>
      <c r="G4" s="54"/>
      <c r="H4" s="52"/>
      <c r="I4" s="50"/>
      <c r="J4" s="59" t="s">
        <v>39</v>
      </c>
      <c r="K4" s="59" t="s">
        <v>30</v>
      </c>
      <c r="L4" s="59" t="s">
        <v>44</v>
      </c>
      <c r="M4" s="51" t="s">
        <v>76</v>
      </c>
      <c r="N4" s="51" t="s">
        <v>12</v>
      </c>
      <c r="O4" s="51" t="s">
        <v>69</v>
      </c>
      <c r="P4" s="51" t="s">
        <v>32</v>
      </c>
      <c r="Q4" s="51" t="s">
        <v>37</v>
      </c>
      <c r="R4" s="50"/>
      <c r="S4" s="50"/>
      <c r="T4" s="56"/>
    </row>
    <row r="5" spans="1:22" ht="24.75" customHeight="1" x14ac:dyDescent="0.15">
      <c r="A5" s="56"/>
      <c r="B5" s="56"/>
      <c r="C5" s="56"/>
      <c r="D5" s="50"/>
      <c r="E5" s="50"/>
      <c r="F5" s="50"/>
      <c r="G5" s="54"/>
      <c r="H5" s="53"/>
      <c r="I5" s="50"/>
      <c r="J5" s="60"/>
      <c r="K5" s="60"/>
      <c r="L5" s="60"/>
      <c r="M5" s="53"/>
      <c r="N5" s="53"/>
      <c r="O5" s="53"/>
      <c r="P5" s="53"/>
      <c r="Q5" s="53"/>
      <c r="R5" s="50"/>
      <c r="S5" s="50"/>
      <c r="T5" s="57"/>
    </row>
    <row r="6" spans="1:22" s="40" customFormat="1" ht="15" customHeight="1" x14ac:dyDescent="0.15">
      <c r="A6" s="30" t="s">
        <v>59</v>
      </c>
      <c r="B6" s="30"/>
      <c r="C6" s="31"/>
      <c r="D6" s="32"/>
      <c r="E6" s="33"/>
      <c r="F6" s="34"/>
      <c r="G6" s="35"/>
      <c r="H6" s="36"/>
      <c r="I6" s="34"/>
      <c r="J6" s="37"/>
      <c r="K6" s="37"/>
      <c r="L6" s="37"/>
      <c r="M6" s="37"/>
      <c r="N6" s="37"/>
      <c r="O6" s="37"/>
      <c r="P6" s="37"/>
      <c r="Q6" s="37"/>
      <c r="R6" s="37"/>
      <c r="S6" s="38"/>
      <c r="T6" s="39"/>
      <c r="U6" s="43"/>
      <c r="V6" s="41"/>
    </row>
    <row r="7" spans="1:22" s="2" customFormat="1" ht="15" customHeight="1" x14ac:dyDescent="0.15">
      <c r="A7" s="15" t="s">
        <v>16</v>
      </c>
      <c r="B7" s="15"/>
      <c r="C7" s="13" t="s">
        <v>7</v>
      </c>
      <c r="D7" s="14">
        <v>17.148</v>
      </c>
      <c r="E7" s="16">
        <f t="shared" ref="E7:E14" si="0">SUM(D7:D7)</f>
        <v>17.148</v>
      </c>
      <c r="F7" s="19">
        <v>1</v>
      </c>
      <c r="G7" s="17" t="s">
        <v>7</v>
      </c>
      <c r="H7" s="48">
        <f t="shared" ref="H7:H14" si="1">E7*F7</f>
        <v>17.148</v>
      </c>
      <c r="I7" s="19">
        <v>2.4</v>
      </c>
      <c r="J7" s="22">
        <f>H7*I7</f>
        <v>41.155200000000001</v>
      </c>
      <c r="K7" s="22"/>
      <c r="L7" s="22"/>
      <c r="M7" s="22"/>
      <c r="N7" s="22"/>
      <c r="O7" s="22"/>
      <c r="P7" s="22"/>
      <c r="Q7" s="22"/>
      <c r="R7" s="22"/>
      <c r="S7" s="25"/>
      <c r="T7" s="26"/>
      <c r="U7" s="44"/>
      <c r="V7" s="3"/>
    </row>
    <row r="8" spans="1:22" s="2" customFormat="1" ht="15" customHeight="1" x14ac:dyDescent="0.15">
      <c r="A8" s="15" t="s">
        <v>41</v>
      </c>
      <c r="B8" s="15"/>
      <c r="C8" s="13" t="s">
        <v>7</v>
      </c>
      <c r="D8" s="14">
        <v>13.492000000000001</v>
      </c>
      <c r="E8" s="16">
        <f t="shared" si="0"/>
        <v>13.492000000000001</v>
      </c>
      <c r="F8" s="19">
        <v>1</v>
      </c>
      <c r="G8" s="17" t="s">
        <v>7</v>
      </c>
      <c r="H8" s="21">
        <f t="shared" si="1"/>
        <v>13.492000000000001</v>
      </c>
      <c r="I8" s="19">
        <v>2.1</v>
      </c>
      <c r="J8" s="22"/>
      <c r="K8" s="22"/>
      <c r="L8" s="22">
        <f>H8*I8</f>
        <v>28.333200000000001</v>
      </c>
      <c r="M8" s="22"/>
      <c r="N8" s="22"/>
      <c r="O8" s="22"/>
      <c r="P8" s="22"/>
      <c r="Q8" s="22"/>
      <c r="R8" s="22"/>
      <c r="S8" s="25"/>
      <c r="T8" s="26"/>
      <c r="U8" s="44"/>
      <c r="V8" s="3"/>
    </row>
    <row r="9" spans="1:22" s="2" customFormat="1" ht="15" customHeight="1" x14ac:dyDescent="0.15">
      <c r="A9" s="15" t="s">
        <v>62</v>
      </c>
      <c r="B9" s="15" t="s">
        <v>31</v>
      </c>
      <c r="C9" s="13" t="s">
        <v>4</v>
      </c>
      <c r="D9" s="14">
        <v>4.5</v>
      </c>
      <c r="E9" s="16">
        <f t="shared" si="0"/>
        <v>4.5</v>
      </c>
      <c r="F9" s="19">
        <v>5.0000000000000001E-3</v>
      </c>
      <c r="G9" s="17" t="s">
        <v>7</v>
      </c>
      <c r="H9" s="21">
        <f>E9*F9</f>
        <v>2.2499999999999999E-2</v>
      </c>
      <c r="I9" s="19">
        <v>2.38</v>
      </c>
      <c r="J9" s="22"/>
      <c r="K9" s="22"/>
      <c r="L9" s="22"/>
      <c r="M9" s="22">
        <f>H9*I9</f>
        <v>5.3549999999999993E-2</v>
      </c>
      <c r="N9" s="22"/>
      <c r="O9" s="22"/>
      <c r="P9" s="22"/>
      <c r="Q9" s="22"/>
      <c r="R9" s="22"/>
      <c r="S9" s="25"/>
      <c r="T9" s="27"/>
      <c r="U9" s="44"/>
      <c r="V9" s="3"/>
    </row>
    <row r="10" spans="1:22" s="2" customFormat="1" ht="15" customHeight="1" x14ac:dyDescent="0.15">
      <c r="A10" s="15" t="s">
        <v>9</v>
      </c>
      <c r="B10" s="15" t="s">
        <v>8</v>
      </c>
      <c r="C10" s="13" t="s">
        <v>4</v>
      </c>
      <c r="D10" s="14">
        <v>5.64</v>
      </c>
      <c r="E10" s="16">
        <f>SUM(D10:D10)</f>
        <v>5.64</v>
      </c>
      <c r="F10" s="19">
        <v>0.1</v>
      </c>
      <c r="G10" s="17" t="s">
        <v>7</v>
      </c>
      <c r="H10" s="21">
        <f>E10*F10</f>
        <v>0.56399999999999995</v>
      </c>
      <c r="I10" s="19"/>
      <c r="J10" s="22"/>
      <c r="K10" s="22"/>
      <c r="L10" s="22"/>
      <c r="M10" s="22"/>
      <c r="N10" s="22"/>
      <c r="O10" s="22"/>
      <c r="P10" s="22"/>
      <c r="Q10" s="22"/>
      <c r="R10" s="22"/>
      <c r="S10" s="25">
        <f>E10*12.5*0.9</f>
        <v>63.45</v>
      </c>
      <c r="T10" s="26" t="s">
        <v>34</v>
      </c>
      <c r="U10" s="44"/>
      <c r="V10" s="3"/>
    </row>
    <row r="11" spans="1:22" s="2" customFormat="1" ht="15" customHeight="1" x14ac:dyDescent="0.15">
      <c r="A11" s="15" t="s">
        <v>9</v>
      </c>
      <c r="B11" s="15" t="s">
        <v>56</v>
      </c>
      <c r="C11" s="13" t="s">
        <v>4</v>
      </c>
      <c r="D11" s="14">
        <v>4.5</v>
      </c>
      <c r="E11" s="16">
        <f>SUM(D11:D11)</f>
        <v>4.5</v>
      </c>
      <c r="F11" s="19">
        <v>0.1</v>
      </c>
      <c r="G11" s="17" t="s">
        <v>7</v>
      </c>
      <c r="H11" s="21">
        <f>E11*F11</f>
        <v>0.45</v>
      </c>
      <c r="I11" s="19"/>
      <c r="J11" s="22"/>
      <c r="K11" s="22"/>
      <c r="L11" s="22"/>
      <c r="M11" s="22"/>
      <c r="N11" s="22"/>
      <c r="O11" s="22"/>
      <c r="P11" s="22"/>
      <c r="Q11" s="22"/>
      <c r="R11" s="22"/>
      <c r="S11" s="25">
        <f>E11*12.5*0.9</f>
        <v>50.625</v>
      </c>
      <c r="T11" s="26" t="s">
        <v>24</v>
      </c>
      <c r="U11" s="44"/>
      <c r="V11" s="3"/>
    </row>
    <row r="12" spans="1:22" s="2" customFormat="1" ht="15" customHeight="1" x14ac:dyDescent="0.15">
      <c r="A12" s="15" t="s">
        <v>18</v>
      </c>
      <c r="B12" s="15" t="s">
        <v>72</v>
      </c>
      <c r="C12" s="13" t="s">
        <v>4</v>
      </c>
      <c r="D12" s="14">
        <v>57.161000000000001</v>
      </c>
      <c r="E12" s="16">
        <f t="shared" si="0"/>
        <v>57.161000000000001</v>
      </c>
      <c r="F12" s="19">
        <v>7.4999999999999997E-2</v>
      </c>
      <c r="G12" s="17" t="s">
        <v>7</v>
      </c>
      <c r="H12" s="21">
        <f t="shared" si="1"/>
        <v>4.2870749999999997</v>
      </c>
      <c r="I12" s="19">
        <f>10/1000</f>
        <v>0.01</v>
      </c>
      <c r="J12" s="22"/>
      <c r="K12" s="22"/>
      <c r="L12" s="22"/>
      <c r="M12" s="22"/>
      <c r="N12" s="22">
        <f>E12*I12</f>
        <v>0.57161000000000006</v>
      </c>
      <c r="O12" s="22"/>
      <c r="P12" s="22"/>
      <c r="Q12" s="22"/>
      <c r="R12" s="22"/>
      <c r="S12" s="25"/>
      <c r="T12" s="26" t="s">
        <v>61</v>
      </c>
      <c r="U12" s="44"/>
      <c r="V12" s="3"/>
    </row>
    <row r="13" spans="1:22" s="2" customFormat="1" ht="15" customHeight="1" x14ac:dyDescent="0.15">
      <c r="A13" s="15" t="s">
        <v>66</v>
      </c>
      <c r="B13" s="15"/>
      <c r="C13" s="13" t="s">
        <v>35</v>
      </c>
      <c r="D13" s="14">
        <v>0.16700000000000001</v>
      </c>
      <c r="E13" s="16">
        <f t="shared" si="0"/>
        <v>0.16700000000000001</v>
      </c>
      <c r="F13" s="19"/>
      <c r="G13" s="17" t="s">
        <v>7</v>
      </c>
      <c r="H13" s="21">
        <f t="shared" si="1"/>
        <v>0</v>
      </c>
      <c r="I13" s="19"/>
      <c r="J13" s="22"/>
      <c r="K13" s="22"/>
      <c r="L13" s="22"/>
      <c r="M13" s="22"/>
      <c r="N13" s="22"/>
      <c r="O13" s="22"/>
      <c r="P13" s="22"/>
      <c r="Q13" s="22"/>
      <c r="R13" s="22"/>
      <c r="S13" s="25">
        <f>E13*1000*0.9</f>
        <v>150.30000000000001</v>
      </c>
      <c r="T13" s="26" t="s">
        <v>34</v>
      </c>
      <c r="U13" s="44"/>
      <c r="V13" s="3"/>
    </row>
    <row r="14" spans="1:22" s="2" customFormat="1" ht="15" customHeight="1" x14ac:dyDescent="0.15">
      <c r="A14" s="15" t="s">
        <v>71</v>
      </c>
      <c r="B14" s="15" t="s">
        <v>73</v>
      </c>
      <c r="C14" s="13" t="s">
        <v>4</v>
      </c>
      <c r="D14" s="14">
        <v>50</v>
      </c>
      <c r="E14" s="16">
        <f t="shared" si="0"/>
        <v>50</v>
      </c>
      <c r="F14" s="19"/>
      <c r="G14" s="17" t="s">
        <v>7</v>
      </c>
      <c r="H14" s="21">
        <f t="shared" si="1"/>
        <v>0</v>
      </c>
      <c r="I14" s="19"/>
      <c r="J14" s="22"/>
      <c r="K14" s="22"/>
      <c r="L14" s="22"/>
      <c r="M14" s="22"/>
      <c r="N14" s="22">
        <f>H14*I14</f>
        <v>0</v>
      </c>
      <c r="O14" s="22"/>
      <c r="P14" s="22"/>
      <c r="Q14" s="22"/>
      <c r="R14" s="22"/>
      <c r="S14" s="25">
        <f>E14*15*0.9</f>
        <v>675</v>
      </c>
      <c r="T14" s="26" t="s">
        <v>34</v>
      </c>
      <c r="U14" s="44"/>
      <c r="V14" s="3"/>
    </row>
    <row r="15" spans="1:22" s="2" customFormat="1" ht="15" customHeight="1" x14ac:dyDescent="0.15">
      <c r="A15" s="11" t="s">
        <v>15</v>
      </c>
      <c r="B15" s="11"/>
      <c r="C15" s="11"/>
      <c r="D15" s="12"/>
      <c r="E15" s="12"/>
      <c r="F15" s="20"/>
      <c r="G15" s="11"/>
      <c r="H15" s="46">
        <f>SUM(H7:H14)</f>
        <v>35.963574999999999</v>
      </c>
      <c r="I15" s="24"/>
      <c r="J15" s="46">
        <f t="shared" ref="J15:S15" si="2">SUM(J7:J14)</f>
        <v>41.155200000000001</v>
      </c>
      <c r="K15" s="46">
        <f t="shared" si="2"/>
        <v>0</v>
      </c>
      <c r="L15" s="46">
        <f t="shared" si="2"/>
        <v>28.333200000000001</v>
      </c>
      <c r="M15" s="46">
        <f t="shared" si="2"/>
        <v>5.3549999999999993E-2</v>
      </c>
      <c r="N15" s="46">
        <f t="shared" si="2"/>
        <v>0.57161000000000006</v>
      </c>
      <c r="O15" s="46">
        <f t="shared" si="2"/>
        <v>0</v>
      </c>
      <c r="P15" s="46">
        <f t="shared" si="2"/>
        <v>0</v>
      </c>
      <c r="Q15" s="23">
        <f t="shared" si="2"/>
        <v>0</v>
      </c>
      <c r="R15" s="23">
        <f t="shared" si="2"/>
        <v>0</v>
      </c>
      <c r="S15" s="47">
        <f t="shared" si="2"/>
        <v>939.375</v>
      </c>
      <c r="T15" s="18"/>
      <c r="U15" s="44"/>
      <c r="V15" s="3"/>
    </row>
    <row r="17" spans="1:22" s="7" customFormat="1" ht="12" x14ac:dyDescent="0.15">
      <c r="A17" s="5"/>
      <c r="B17" s="6"/>
      <c r="C17" s="6"/>
      <c r="D17" s="5"/>
      <c r="E17" s="5"/>
      <c r="F17" s="5"/>
      <c r="G17" s="6"/>
      <c r="H17" s="8"/>
      <c r="T17" s="4"/>
      <c r="U17" s="42"/>
      <c r="V17" s="1"/>
    </row>
  </sheetData>
  <mergeCells count="23">
    <mergeCell ref="F3:F5"/>
    <mergeCell ref="G3:G5"/>
    <mergeCell ref="H3:H5"/>
    <mergeCell ref="O4:O5"/>
    <mergeCell ref="P4:P5"/>
    <mergeCell ref="Q4:Q5"/>
    <mergeCell ref="A1:T1"/>
    <mergeCell ref="A2:I2"/>
    <mergeCell ref="A3:A5"/>
    <mergeCell ref="B3:B5"/>
    <mergeCell ref="C3:C5"/>
    <mergeCell ref="D3:D5"/>
    <mergeCell ref="E3:E5"/>
    <mergeCell ref="I3:I5"/>
    <mergeCell ref="J3:Q3"/>
    <mergeCell ref="R3:R5"/>
    <mergeCell ref="S3:S5"/>
    <mergeCell ref="T3:T5"/>
    <mergeCell ref="J4:J5"/>
    <mergeCell ref="K4:K5"/>
    <mergeCell ref="L4:L5"/>
    <mergeCell ref="M4:M5"/>
    <mergeCell ref="N4:N5"/>
  </mergeCells>
  <phoneticPr fontId="30" type="noConversion"/>
  <printOptions horizontalCentered="1"/>
  <pageMargins left="0.39375001192092896" right="0.39375001192092896" top="0.39375001192092896" bottom="0.39375001192092896" header="0" footer="0"/>
  <pageSetup paperSize="9" scale="90" fitToHeight="99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V15"/>
  <sheetViews>
    <sheetView view="pageBreakPreview" zoomScale="130" zoomScaleNormal="115" zoomScaleSheetLayoutView="130" workbookViewId="0">
      <pane xSplit="1" ySplit="5" topLeftCell="B6" activePane="bottomRight" state="frozen"/>
      <selection activeCell="H13" sqref="H13"/>
      <selection pane="topRight"/>
      <selection pane="bottomLeft"/>
      <selection pane="bottomRight" activeCell="H13" sqref="H13"/>
    </sheetView>
  </sheetViews>
  <sheetFormatPr defaultRowHeight="13.5" x14ac:dyDescent="0.15"/>
  <cols>
    <col min="1" max="1" width="10.88671875" style="5" customWidth="1"/>
    <col min="2" max="2" width="9.6640625" style="6" customWidth="1"/>
    <col min="3" max="3" width="3.33203125" style="6" customWidth="1"/>
    <col min="4" max="5" width="7.33203125" style="5" customWidth="1"/>
    <col min="6" max="6" width="5.44140625" style="5" customWidth="1"/>
    <col min="7" max="7" width="3.109375" style="6" customWidth="1"/>
    <col min="8" max="8" width="6.33203125" style="7" customWidth="1"/>
    <col min="9" max="9" width="6.6640625" style="7" bestFit="1" customWidth="1"/>
    <col min="10" max="19" width="6.77734375" style="7" customWidth="1"/>
    <col min="20" max="20" width="6.5546875" style="4" customWidth="1"/>
    <col min="21" max="21" width="8.5546875" style="42" customWidth="1"/>
    <col min="22" max="256" width="8.88671875" style="1"/>
  </cols>
  <sheetData>
    <row r="1" spans="1:22" ht="21.75" customHeight="1" x14ac:dyDescent="0.15">
      <c r="A1" s="55" t="s">
        <v>13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22" ht="15" customHeight="1" x14ac:dyDescent="0.15">
      <c r="A2" s="58" t="s">
        <v>78</v>
      </c>
      <c r="B2" s="58"/>
      <c r="C2" s="58"/>
      <c r="D2" s="58"/>
      <c r="E2" s="58"/>
      <c r="F2" s="58"/>
      <c r="G2" s="58"/>
      <c r="H2" s="58"/>
      <c r="I2" s="58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2" ht="15" customHeight="1" x14ac:dyDescent="0.15">
      <c r="A3" s="56" t="s">
        <v>6</v>
      </c>
      <c r="B3" s="56" t="s">
        <v>3</v>
      </c>
      <c r="C3" s="56" t="s">
        <v>2</v>
      </c>
      <c r="D3" s="50" t="s">
        <v>0</v>
      </c>
      <c r="E3" s="50" t="s">
        <v>27</v>
      </c>
      <c r="F3" s="50" t="s">
        <v>38</v>
      </c>
      <c r="G3" s="54" t="s">
        <v>17</v>
      </c>
      <c r="H3" s="51" t="s">
        <v>54</v>
      </c>
      <c r="I3" s="50" t="s">
        <v>63</v>
      </c>
      <c r="J3" s="50" t="s">
        <v>14</v>
      </c>
      <c r="K3" s="50"/>
      <c r="L3" s="50"/>
      <c r="M3" s="50"/>
      <c r="N3" s="50"/>
      <c r="O3" s="50"/>
      <c r="P3" s="50"/>
      <c r="Q3" s="50"/>
      <c r="R3" s="50" t="s">
        <v>28</v>
      </c>
      <c r="S3" s="50" t="s">
        <v>26</v>
      </c>
      <c r="T3" s="56" t="s">
        <v>51</v>
      </c>
    </row>
    <row r="4" spans="1:22" ht="15" customHeight="1" x14ac:dyDescent="0.15">
      <c r="A4" s="56"/>
      <c r="B4" s="56"/>
      <c r="C4" s="56"/>
      <c r="D4" s="50"/>
      <c r="E4" s="50"/>
      <c r="F4" s="50"/>
      <c r="G4" s="54"/>
      <c r="H4" s="52"/>
      <c r="I4" s="50"/>
      <c r="J4" s="59" t="s">
        <v>39</v>
      </c>
      <c r="K4" s="59" t="s">
        <v>30</v>
      </c>
      <c r="L4" s="59" t="s">
        <v>44</v>
      </c>
      <c r="M4" s="51" t="s">
        <v>76</v>
      </c>
      <c r="N4" s="51" t="s">
        <v>12</v>
      </c>
      <c r="O4" s="51" t="s">
        <v>69</v>
      </c>
      <c r="P4" s="51" t="s">
        <v>32</v>
      </c>
      <c r="Q4" s="51" t="s">
        <v>37</v>
      </c>
      <c r="R4" s="50"/>
      <c r="S4" s="50"/>
      <c r="T4" s="56"/>
    </row>
    <row r="5" spans="1:22" ht="24.75" customHeight="1" x14ac:dyDescent="0.15">
      <c r="A5" s="56"/>
      <c r="B5" s="56"/>
      <c r="C5" s="56"/>
      <c r="D5" s="50"/>
      <c r="E5" s="50"/>
      <c r="F5" s="50"/>
      <c r="G5" s="54"/>
      <c r="H5" s="53"/>
      <c r="I5" s="50"/>
      <c r="J5" s="60"/>
      <c r="K5" s="60"/>
      <c r="L5" s="60"/>
      <c r="M5" s="53"/>
      <c r="N5" s="53"/>
      <c r="O5" s="53"/>
      <c r="P5" s="53"/>
      <c r="Q5" s="53"/>
      <c r="R5" s="50"/>
      <c r="S5" s="50"/>
      <c r="T5" s="57"/>
    </row>
    <row r="6" spans="1:22" s="40" customFormat="1" ht="15" customHeight="1" x14ac:dyDescent="0.15">
      <c r="A6" s="30" t="s">
        <v>59</v>
      </c>
      <c r="B6" s="30"/>
      <c r="C6" s="31"/>
      <c r="D6" s="32"/>
      <c r="E6" s="33"/>
      <c r="F6" s="34"/>
      <c r="G6" s="35"/>
      <c r="H6" s="36"/>
      <c r="I6" s="34"/>
      <c r="J6" s="37"/>
      <c r="K6" s="37"/>
      <c r="L6" s="37"/>
      <c r="M6" s="37"/>
      <c r="N6" s="37"/>
      <c r="O6" s="37"/>
      <c r="P6" s="37"/>
      <c r="Q6" s="37"/>
      <c r="R6" s="37"/>
      <c r="S6" s="38"/>
      <c r="T6" s="39"/>
      <c r="U6" s="43"/>
      <c r="V6" s="41"/>
    </row>
    <row r="7" spans="1:22" s="2" customFormat="1" ht="15" customHeight="1" x14ac:dyDescent="0.15">
      <c r="A7" s="15" t="s">
        <v>16</v>
      </c>
      <c r="B7" s="15"/>
      <c r="C7" s="13" t="s">
        <v>7</v>
      </c>
      <c r="D7" s="14">
        <v>36.287999999999997</v>
      </c>
      <c r="E7" s="16">
        <f t="shared" ref="E7:E12" si="0">SUM(D7:D7)</f>
        <v>36.287999999999997</v>
      </c>
      <c r="F7" s="19">
        <v>1</v>
      </c>
      <c r="G7" s="17" t="s">
        <v>7</v>
      </c>
      <c r="H7" s="48">
        <f t="shared" ref="H7:H12" si="1">E7*F7</f>
        <v>36.287999999999997</v>
      </c>
      <c r="I7" s="19">
        <v>2.4</v>
      </c>
      <c r="J7" s="22">
        <f>H7*I7</f>
        <v>87.091199999999986</v>
      </c>
      <c r="K7" s="22"/>
      <c r="L7" s="22"/>
      <c r="M7" s="22"/>
      <c r="N7" s="22"/>
      <c r="O7" s="22"/>
      <c r="P7" s="22"/>
      <c r="Q7" s="22"/>
      <c r="R7" s="22"/>
      <c r="S7" s="25"/>
      <c r="T7" s="26"/>
      <c r="U7" s="44"/>
      <c r="V7" s="3"/>
    </row>
    <row r="8" spans="1:22" s="2" customFormat="1" ht="15" customHeight="1" x14ac:dyDescent="0.15">
      <c r="A8" s="15" t="s">
        <v>41</v>
      </c>
      <c r="B8" s="15"/>
      <c r="C8" s="13" t="s">
        <v>7</v>
      </c>
      <c r="D8" s="14">
        <v>27.76</v>
      </c>
      <c r="E8" s="16">
        <f t="shared" si="0"/>
        <v>27.76</v>
      </c>
      <c r="F8" s="19">
        <v>1</v>
      </c>
      <c r="G8" s="17" t="s">
        <v>7</v>
      </c>
      <c r="H8" s="21">
        <f t="shared" si="1"/>
        <v>27.76</v>
      </c>
      <c r="I8" s="19">
        <v>2.1</v>
      </c>
      <c r="J8" s="22"/>
      <c r="K8" s="22"/>
      <c r="L8" s="22">
        <f>H8*I8</f>
        <v>58.296000000000006</v>
      </c>
      <c r="M8" s="22"/>
      <c r="N8" s="22"/>
      <c r="O8" s="22"/>
      <c r="P8" s="22"/>
      <c r="Q8" s="22"/>
      <c r="R8" s="22"/>
      <c r="S8" s="25"/>
      <c r="T8" s="26"/>
      <c r="U8" s="44"/>
      <c r="V8" s="3"/>
    </row>
    <row r="9" spans="1:22" s="2" customFormat="1" ht="15" customHeight="1" x14ac:dyDescent="0.15">
      <c r="A9" s="15" t="s">
        <v>9</v>
      </c>
      <c r="B9" s="15" t="s">
        <v>8</v>
      </c>
      <c r="C9" s="13" t="s">
        <v>4</v>
      </c>
      <c r="D9" s="14">
        <v>11.28</v>
      </c>
      <c r="E9" s="16">
        <f>SUM(D9:D9)</f>
        <v>11.28</v>
      </c>
      <c r="F9" s="19">
        <v>0.1</v>
      </c>
      <c r="G9" s="17" t="s">
        <v>7</v>
      </c>
      <c r="H9" s="21">
        <f>E9*F9</f>
        <v>1.1279999999999999</v>
      </c>
      <c r="I9" s="19"/>
      <c r="J9" s="22"/>
      <c r="K9" s="22"/>
      <c r="L9" s="22"/>
      <c r="M9" s="22"/>
      <c r="N9" s="22"/>
      <c r="O9" s="22"/>
      <c r="P9" s="22"/>
      <c r="Q9" s="22"/>
      <c r="R9" s="22"/>
      <c r="S9" s="25">
        <f>E9*12.5*0.9</f>
        <v>126.9</v>
      </c>
      <c r="T9" s="26" t="s">
        <v>34</v>
      </c>
      <c r="U9" s="44"/>
      <c r="V9" s="3"/>
    </row>
    <row r="10" spans="1:22" s="2" customFormat="1" ht="15" customHeight="1" x14ac:dyDescent="0.15">
      <c r="A10" s="15" t="s">
        <v>64</v>
      </c>
      <c r="B10" s="15" t="s">
        <v>75</v>
      </c>
      <c r="C10" s="13" t="s">
        <v>4</v>
      </c>
      <c r="D10" s="14">
        <v>123.84</v>
      </c>
      <c r="E10" s="16">
        <f t="shared" si="0"/>
        <v>123.84</v>
      </c>
      <c r="F10" s="19">
        <f>10/1000</f>
        <v>0.01</v>
      </c>
      <c r="G10" s="17" t="s">
        <v>7</v>
      </c>
      <c r="H10" s="21">
        <f t="shared" si="1"/>
        <v>1.2384000000000002</v>
      </c>
      <c r="I10" s="28">
        <f>13.11/1000</f>
        <v>1.311E-2</v>
      </c>
      <c r="J10" s="22"/>
      <c r="K10" s="22"/>
      <c r="L10" s="22">
        <f>E10*I10</f>
        <v>1.6235424000000001</v>
      </c>
      <c r="M10" s="22"/>
      <c r="N10" s="22"/>
      <c r="O10" s="22"/>
      <c r="P10" s="22"/>
      <c r="Q10" s="22"/>
      <c r="R10" s="22"/>
      <c r="S10" s="25"/>
      <c r="T10" s="26" t="s">
        <v>20</v>
      </c>
      <c r="U10" s="45">
        <v>7.0000000000000007E-2</v>
      </c>
      <c r="V10" s="3"/>
    </row>
    <row r="11" spans="1:22" s="2" customFormat="1" ht="15" customHeight="1" x14ac:dyDescent="0.15">
      <c r="A11" s="15" t="s">
        <v>66</v>
      </c>
      <c r="B11" s="15"/>
      <c r="C11" s="13" t="s">
        <v>35</v>
      </c>
      <c r="D11" s="14">
        <v>3.8090000000000002</v>
      </c>
      <c r="E11" s="16">
        <f t="shared" si="0"/>
        <v>3.8090000000000002</v>
      </c>
      <c r="F11" s="19"/>
      <c r="G11" s="17" t="s">
        <v>7</v>
      </c>
      <c r="H11" s="21">
        <f t="shared" si="1"/>
        <v>0</v>
      </c>
      <c r="I11" s="19"/>
      <c r="J11" s="22"/>
      <c r="K11" s="22"/>
      <c r="L11" s="22"/>
      <c r="M11" s="22"/>
      <c r="N11" s="22"/>
      <c r="O11" s="22"/>
      <c r="P11" s="22"/>
      <c r="Q11" s="22"/>
      <c r="R11" s="22"/>
      <c r="S11" s="25">
        <f>E11*1000*0.9</f>
        <v>3428.1</v>
      </c>
      <c r="T11" s="26" t="s">
        <v>34</v>
      </c>
      <c r="U11" s="44"/>
      <c r="V11" s="3"/>
    </row>
    <row r="12" spans="1:22" s="2" customFormat="1" ht="15" customHeight="1" x14ac:dyDescent="0.15">
      <c r="A12" s="15" t="s">
        <v>71</v>
      </c>
      <c r="B12" s="15" t="s">
        <v>73</v>
      </c>
      <c r="C12" s="13" t="s">
        <v>4</v>
      </c>
      <c r="D12" s="14">
        <v>112</v>
      </c>
      <c r="E12" s="16">
        <f t="shared" si="0"/>
        <v>112</v>
      </c>
      <c r="F12" s="19"/>
      <c r="G12" s="17" t="s">
        <v>7</v>
      </c>
      <c r="H12" s="21">
        <f t="shared" si="1"/>
        <v>0</v>
      </c>
      <c r="I12" s="19"/>
      <c r="J12" s="22"/>
      <c r="K12" s="22"/>
      <c r="L12" s="22"/>
      <c r="M12" s="22"/>
      <c r="N12" s="22">
        <f>H12*I12</f>
        <v>0</v>
      </c>
      <c r="O12" s="22"/>
      <c r="P12" s="22"/>
      <c r="Q12" s="22"/>
      <c r="R12" s="22"/>
      <c r="S12" s="25">
        <f>E12*15*0.9</f>
        <v>1512</v>
      </c>
      <c r="T12" s="26" t="s">
        <v>34</v>
      </c>
      <c r="U12" s="44"/>
      <c r="V12" s="3"/>
    </row>
    <row r="13" spans="1:22" s="2" customFormat="1" ht="15" customHeight="1" x14ac:dyDescent="0.15">
      <c r="A13" s="11" t="s">
        <v>15</v>
      </c>
      <c r="B13" s="11"/>
      <c r="C13" s="11"/>
      <c r="D13" s="12"/>
      <c r="E13" s="12"/>
      <c r="F13" s="20"/>
      <c r="G13" s="11"/>
      <c r="H13" s="46">
        <f>SUM(H7:H12)</f>
        <v>66.414400000000001</v>
      </c>
      <c r="I13" s="24"/>
      <c r="J13" s="23">
        <f t="shared" ref="J13:S13" si="2">SUM(J7:J12)</f>
        <v>87.091199999999986</v>
      </c>
      <c r="K13" s="23">
        <f t="shared" si="2"/>
        <v>0</v>
      </c>
      <c r="L13" s="23">
        <f t="shared" si="2"/>
        <v>59.919542400000005</v>
      </c>
      <c r="M13" s="23">
        <f t="shared" si="2"/>
        <v>0</v>
      </c>
      <c r="N13" s="23">
        <f t="shared" si="2"/>
        <v>0</v>
      </c>
      <c r="O13" s="23">
        <f t="shared" si="2"/>
        <v>0</v>
      </c>
      <c r="P13" s="23">
        <f t="shared" si="2"/>
        <v>0</v>
      </c>
      <c r="Q13" s="23">
        <f t="shared" si="2"/>
        <v>0</v>
      </c>
      <c r="R13" s="23">
        <f t="shared" si="2"/>
        <v>0</v>
      </c>
      <c r="S13" s="47">
        <f t="shared" si="2"/>
        <v>5067</v>
      </c>
      <c r="T13" s="18"/>
      <c r="U13" s="44"/>
      <c r="V13" s="3"/>
    </row>
    <row r="15" spans="1:22" s="7" customFormat="1" ht="12" x14ac:dyDescent="0.15">
      <c r="A15" s="5"/>
      <c r="B15" s="6"/>
      <c r="C15" s="6"/>
      <c r="D15" s="5"/>
      <c r="E15" s="5"/>
      <c r="F15" s="5"/>
      <c r="G15" s="6"/>
      <c r="H15" s="8"/>
      <c r="T15" s="4"/>
      <c r="U15" s="42"/>
      <c r="V15" s="1"/>
    </row>
  </sheetData>
  <mergeCells count="23">
    <mergeCell ref="F3:F5"/>
    <mergeCell ref="G3:G5"/>
    <mergeCell ref="H3:H5"/>
    <mergeCell ref="O4:O5"/>
    <mergeCell ref="P4:P5"/>
    <mergeCell ref="Q4:Q5"/>
    <mergeCell ref="A1:T1"/>
    <mergeCell ref="A2:I2"/>
    <mergeCell ref="A3:A5"/>
    <mergeCell ref="B3:B5"/>
    <mergeCell ref="C3:C5"/>
    <mergeCell ref="D3:D5"/>
    <mergeCell ref="E3:E5"/>
    <mergeCell ref="I3:I5"/>
    <mergeCell ref="J3:Q3"/>
    <mergeCell ref="R3:R5"/>
    <mergeCell ref="S3:S5"/>
    <mergeCell ref="T3:T5"/>
    <mergeCell ref="J4:J5"/>
    <mergeCell ref="K4:K5"/>
    <mergeCell ref="L4:L5"/>
    <mergeCell ref="M4:M5"/>
    <mergeCell ref="N4:N5"/>
  </mergeCells>
  <phoneticPr fontId="30" type="noConversion"/>
  <printOptions horizontalCentered="1"/>
  <pageMargins left="0.39375001192092896" right="0.39375001192092896" top="0.39375001192092896" bottom="0.39375001192092896" header="0" footer="0"/>
  <pageSetup paperSize="9" scale="90" fitToHeight="99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V11"/>
  <sheetViews>
    <sheetView view="pageBreakPreview" zoomScale="130" zoomScaleNormal="115" zoomScaleSheetLayoutView="130" workbookViewId="0">
      <pane xSplit="1" ySplit="5" topLeftCell="B6" activePane="bottomRight" state="frozen"/>
      <selection activeCell="H9" sqref="H9"/>
      <selection pane="topRight"/>
      <selection pane="bottomLeft"/>
      <selection pane="bottomRight" activeCell="H9" sqref="H9"/>
    </sheetView>
  </sheetViews>
  <sheetFormatPr defaultRowHeight="13.5" x14ac:dyDescent="0.15"/>
  <cols>
    <col min="1" max="1" width="10.88671875" style="5" customWidth="1"/>
    <col min="2" max="2" width="9.6640625" style="6" customWidth="1"/>
    <col min="3" max="3" width="3.33203125" style="6" customWidth="1"/>
    <col min="4" max="5" width="7.33203125" style="5" customWidth="1"/>
    <col min="6" max="6" width="5.44140625" style="5" customWidth="1"/>
    <col min="7" max="7" width="3.109375" style="6" customWidth="1"/>
    <col min="8" max="8" width="6.33203125" style="7" customWidth="1"/>
    <col min="9" max="9" width="6.6640625" style="7" bestFit="1" customWidth="1"/>
    <col min="10" max="19" width="6.77734375" style="7" customWidth="1"/>
    <col min="20" max="20" width="6.5546875" style="4" customWidth="1"/>
    <col min="21" max="21" width="8.5546875" style="42" customWidth="1"/>
    <col min="22" max="256" width="8.88671875" style="1"/>
  </cols>
  <sheetData>
    <row r="1" spans="1:22" ht="21.75" customHeight="1" x14ac:dyDescent="0.15">
      <c r="A1" s="55" t="s">
        <v>13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</row>
    <row r="2" spans="1:22" ht="15" customHeight="1" x14ac:dyDescent="0.15">
      <c r="A2" s="58" t="s">
        <v>10</v>
      </c>
      <c r="B2" s="58"/>
      <c r="C2" s="58"/>
      <c r="D2" s="58"/>
      <c r="E2" s="58"/>
      <c r="F2" s="58"/>
      <c r="G2" s="58"/>
      <c r="H2" s="58"/>
      <c r="I2" s="58"/>
      <c r="J2" s="9"/>
      <c r="K2" s="9"/>
      <c r="L2" s="9"/>
      <c r="M2" s="9"/>
      <c r="N2" s="9"/>
      <c r="O2" s="9"/>
      <c r="P2" s="9"/>
      <c r="Q2" s="9"/>
      <c r="R2" s="9"/>
      <c r="S2" s="9"/>
      <c r="T2" s="10"/>
    </row>
    <row r="3" spans="1:22" ht="15" customHeight="1" x14ac:dyDescent="0.15">
      <c r="A3" s="56" t="s">
        <v>6</v>
      </c>
      <c r="B3" s="56" t="s">
        <v>3</v>
      </c>
      <c r="C3" s="56" t="s">
        <v>2</v>
      </c>
      <c r="D3" s="50" t="s">
        <v>0</v>
      </c>
      <c r="E3" s="50" t="s">
        <v>27</v>
      </c>
      <c r="F3" s="50" t="s">
        <v>38</v>
      </c>
      <c r="G3" s="54" t="s">
        <v>17</v>
      </c>
      <c r="H3" s="51" t="s">
        <v>54</v>
      </c>
      <c r="I3" s="50" t="s">
        <v>63</v>
      </c>
      <c r="J3" s="50" t="s">
        <v>14</v>
      </c>
      <c r="K3" s="50"/>
      <c r="L3" s="50"/>
      <c r="M3" s="50"/>
      <c r="N3" s="50"/>
      <c r="O3" s="50"/>
      <c r="P3" s="50"/>
      <c r="Q3" s="50"/>
      <c r="R3" s="50" t="s">
        <v>28</v>
      </c>
      <c r="S3" s="50" t="s">
        <v>26</v>
      </c>
      <c r="T3" s="56" t="s">
        <v>51</v>
      </c>
    </row>
    <row r="4" spans="1:22" ht="15" customHeight="1" x14ac:dyDescent="0.15">
      <c r="A4" s="56"/>
      <c r="B4" s="56"/>
      <c r="C4" s="56"/>
      <c r="D4" s="50"/>
      <c r="E4" s="50"/>
      <c r="F4" s="50"/>
      <c r="G4" s="54"/>
      <c r="H4" s="52"/>
      <c r="I4" s="50"/>
      <c r="J4" s="59" t="s">
        <v>39</v>
      </c>
      <c r="K4" s="59" t="s">
        <v>30</v>
      </c>
      <c r="L4" s="59" t="s">
        <v>44</v>
      </c>
      <c r="M4" s="51" t="s">
        <v>76</v>
      </c>
      <c r="N4" s="51" t="s">
        <v>12</v>
      </c>
      <c r="O4" s="51" t="s">
        <v>69</v>
      </c>
      <c r="P4" s="51" t="s">
        <v>32</v>
      </c>
      <c r="Q4" s="51" t="s">
        <v>37</v>
      </c>
      <c r="R4" s="50"/>
      <c r="S4" s="50"/>
      <c r="T4" s="56"/>
    </row>
    <row r="5" spans="1:22" ht="24.75" customHeight="1" x14ac:dyDescent="0.15">
      <c r="A5" s="56"/>
      <c r="B5" s="56"/>
      <c r="C5" s="56"/>
      <c r="D5" s="50"/>
      <c r="E5" s="50"/>
      <c r="F5" s="50"/>
      <c r="G5" s="54"/>
      <c r="H5" s="53"/>
      <c r="I5" s="50"/>
      <c r="J5" s="60"/>
      <c r="K5" s="60"/>
      <c r="L5" s="60"/>
      <c r="M5" s="53"/>
      <c r="N5" s="53"/>
      <c r="O5" s="53"/>
      <c r="P5" s="53"/>
      <c r="Q5" s="53"/>
      <c r="R5" s="50"/>
      <c r="S5" s="50"/>
      <c r="T5" s="57"/>
    </row>
    <row r="6" spans="1:22" s="40" customFormat="1" ht="15" customHeight="1" x14ac:dyDescent="0.15">
      <c r="A6" s="30" t="s">
        <v>59</v>
      </c>
      <c r="B6" s="30"/>
      <c r="C6" s="31"/>
      <c r="D6" s="32"/>
      <c r="E6" s="33"/>
      <c r="F6" s="34"/>
      <c r="G6" s="35"/>
      <c r="H6" s="36"/>
      <c r="I6" s="34"/>
      <c r="J6" s="37"/>
      <c r="K6" s="37"/>
      <c r="L6" s="37"/>
      <c r="M6" s="37"/>
      <c r="N6" s="37"/>
      <c r="O6" s="37"/>
      <c r="P6" s="37"/>
      <c r="Q6" s="37"/>
      <c r="R6" s="37"/>
      <c r="S6" s="38"/>
      <c r="T6" s="39"/>
      <c r="U6" s="43"/>
      <c r="V6" s="41"/>
    </row>
    <row r="7" spans="1:22" s="2" customFormat="1" ht="15" customHeight="1" x14ac:dyDescent="0.15">
      <c r="A7" s="15" t="s">
        <v>16</v>
      </c>
      <c r="B7" s="15"/>
      <c r="C7" s="13" t="s">
        <v>7</v>
      </c>
      <c r="D7" s="14">
        <v>7.2</v>
      </c>
      <c r="E7" s="16">
        <f>SUM(D7:D7)</f>
        <v>7.2</v>
      </c>
      <c r="F7" s="19">
        <v>1</v>
      </c>
      <c r="G7" s="17" t="s">
        <v>7</v>
      </c>
      <c r="H7" s="48">
        <f>E7*F7</f>
        <v>7.2</v>
      </c>
      <c r="I7" s="19">
        <v>2.4</v>
      </c>
      <c r="J7" s="22">
        <f>H7*I7</f>
        <v>17.28</v>
      </c>
      <c r="K7" s="22"/>
      <c r="L7" s="22"/>
      <c r="M7" s="22"/>
      <c r="N7" s="22"/>
      <c r="O7" s="22"/>
      <c r="P7" s="22"/>
      <c r="Q7" s="22"/>
      <c r="R7" s="22"/>
      <c r="S7" s="25"/>
      <c r="T7" s="26"/>
      <c r="U7" s="44"/>
      <c r="V7" s="3"/>
    </row>
    <row r="8" spans="1:22" s="2" customFormat="1" ht="15" customHeight="1" x14ac:dyDescent="0.15">
      <c r="A8" s="15" t="s">
        <v>71</v>
      </c>
      <c r="B8" s="15" t="s">
        <v>73</v>
      </c>
      <c r="C8" s="13" t="s">
        <v>4</v>
      </c>
      <c r="D8" s="14">
        <v>24</v>
      </c>
      <c r="E8" s="16">
        <f>SUM(D8:D8)</f>
        <v>24</v>
      </c>
      <c r="F8" s="19"/>
      <c r="G8" s="17" t="s">
        <v>7</v>
      </c>
      <c r="H8" s="21">
        <f>E8*F8</f>
        <v>0</v>
      </c>
      <c r="I8" s="19"/>
      <c r="J8" s="22"/>
      <c r="K8" s="22"/>
      <c r="L8" s="22"/>
      <c r="M8" s="22"/>
      <c r="N8" s="22">
        <f>H8*I8</f>
        <v>0</v>
      </c>
      <c r="O8" s="22"/>
      <c r="P8" s="22"/>
      <c r="Q8" s="22"/>
      <c r="R8" s="22"/>
      <c r="S8" s="25">
        <f>E8*15*0.9</f>
        <v>324</v>
      </c>
      <c r="T8" s="26" t="s">
        <v>34</v>
      </c>
      <c r="U8" s="44"/>
      <c r="V8" s="3"/>
    </row>
    <row r="9" spans="1:22" s="2" customFormat="1" ht="15" customHeight="1" x14ac:dyDescent="0.15">
      <c r="A9" s="11" t="s">
        <v>15</v>
      </c>
      <c r="B9" s="11"/>
      <c r="C9" s="11"/>
      <c r="D9" s="12"/>
      <c r="E9" s="12"/>
      <c r="F9" s="20"/>
      <c r="G9" s="11"/>
      <c r="H9" s="46">
        <f>SUM(H7:H8)</f>
        <v>7.2</v>
      </c>
      <c r="I9" s="24"/>
      <c r="J9" s="23">
        <f t="shared" ref="J9:S9" si="0">SUM(J7:J8)</f>
        <v>17.28</v>
      </c>
      <c r="K9" s="23">
        <f t="shared" si="0"/>
        <v>0</v>
      </c>
      <c r="L9" s="23">
        <f t="shared" si="0"/>
        <v>0</v>
      </c>
      <c r="M9" s="23">
        <f t="shared" si="0"/>
        <v>0</v>
      </c>
      <c r="N9" s="23">
        <f t="shared" si="0"/>
        <v>0</v>
      </c>
      <c r="O9" s="23">
        <f t="shared" si="0"/>
        <v>0</v>
      </c>
      <c r="P9" s="23">
        <f t="shared" si="0"/>
        <v>0</v>
      </c>
      <c r="Q9" s="23">
        <f t="shared" si="0"/>
        <v>0</v>
      </c>
      <c r="R9" s="23">
        <f t="shared" si="0"/>
        <v>0</v>
      </c>
      <c r="S9" s="47">
        <f t="shared" si="0"/>
        <v>324</v>
      </c>
      <c r="T9" s="18"/>
      <c r="U9" s="44"/>
      <c r="V9" s="3"/>
    </row>
    <row r="11" spans="1:22" s="7" customFormat="1" ht="12" x14ac:dyDescent="0.15">
      <c r="A11" s="5"/>
      <c r="B11" s="6"/>
      <c r="C11" s="6"/>
      <c r="D11" s="5"/>
      <c r="E11" s="5"/>
      <c r="F11" s="5"/>
      <c r="G11" s="6"/>
      <c r="H11" s="8"/>
      <c r="T11" s="4"/>
      <c r="U11" s="42"/>
      <c r="V11" s="1"/>
    </row>
  </sheetData>
  <mergeCells count="23">
    <mergeCell ref="F3:F5"/>
    <mergeCell ref="G3:G5"/>
    <mergeCell ref="H3:H5"/>
    <mergeCell ref="O4:O5"/>
    <mergeCell ref="P4:P5"/>
    <mergeCell ref="Q4:Q5"/>
    <mergeCell ref="A1:T1"/>
    <mergeCell ref="A2:I2"/>
    <mergeCell ref="A3:A5"/>
    <mergeCell ref="B3:B5"/>
    <mergeCell ref="C3:C5"/>
    <mergeCell ref="D3:D5"/>
    <mergeCell ref="E3:E5"/>
    <mergeCell ref="I3:I5"/>
    <mergeCell ref="J3:Q3"/>
    <mergeCell ref="R3:R5"/>
    <mergeCell ref="S3:S5"/>
    <mergeCell ref="T3:T5"/>
    <mergeCell ref="J4:J5"/>
    <mergeCell ref="K4:K5"/>
    <mergeCell ref="L4:L5"/>
    <mergeCell ref="M4:M5"/>
    <mergeCell ref="N4:N5"/>
  </mergeCells>
  <phoneticPr fontId="30" type="noConversion"/>
  <printOptions horizontalCentered="1"/>
  <pageMargins left="0.39375001192092896" right="0.39375001192092896" top="0.39375001192092896" bottom="0.39375001192092896" header="0" footer="0"/>
  <pageSetup paperSize="9" scale="90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8</vt:i4>
      </vt:variant>
    </vt:vector>
  </HeadingPairs>
  <TitlesOfParts>
    <vt:vector size="12" baseType="lpstr">
      <vt:lpstr>주1동</vt:lpstr>
      <vt:lpstr>부1동</vt:lpstr>
      <vt:lpstr>부2동</vt:lpstr>
      <vt:lpstr>부3동</vt:lpstr>
      <vt:lpstr>부1동!Print_Area</vt:lpstr>
      <vt:lpstr>부2동!Print_Area</vt:lpstr>
      <vt:lpstr>부3동!Print_Area</vt:lpstr>
      <vt:lpstr>주1동!Print_Area</vt:lpstr>
      <vt:lpstr>부1동!Print_Titles</vt:lpstr>
      <vt:lpstr>부2동!Print_Titles</vt:lpstr>
      <vt:lpstr>부3동!Print_Titles</vt:lpstr>
      <vt:lpstr>주1동!Print_Titles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신영범</dc:creator>
  <cp:keywords/>
  <dc:description/>
  <cp:lastModifiedBy>user</cp:lastModifiedBy>
  <cp:revision>2</cp:revision>
  <cp:lastPrinted>2026-08-11T03:39:19Z</cp:lastPrinted>
  <dcterms:created xsi:type="dcterms:W3CDTF">2007-01-30T06:11:24Z</dcterms:created>
  <dcterms:modified xsi:type="dcterms:W3CDTF">2026-09-04T08:03:39Z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13.0.0.2763</vt:lpwstr>
  </property>
  <property fmtid="{F29F85E0-4FF9-1068-AB91-08002B27B3D9}" pid="255">
    <vt:lpwstr/>
  </property>
</Properties>
</file>