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VOL1\Home.admin\사무실\내역서(공주시)\2026\유용미생물배양실 부지 철거공사 설계용역\내역서\철거내역서\"/>
    </mc:Choice>
  </mc:AlternateContent>
  <xr:revisionPtr revIDLastSave="0" documentId="13_ncr:1_{8E8D42D0-678D-46CC-9AF4-CAA9626F27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 공사설정 " sheetId="2" r:id="rId4"/>
    <sheet name="Sheet1" sheetId="1" r:id="rId5"/>
  </sheets>
  <definedNames>
    <definedName name="_xlnm.Print_Area" localSheetId="2">공종별내역서!$A$1:$M$118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9" l="1"/>
  <c r="H11" i="9" s="1"/>
  <c r="G10" i="9"/>
  <c r="H10" i="9" s="1"/>
  <c r="E10" i="9"/>
  <c r="G9" i="9"/>
  <c r="H9" i="9" s="1"/>
  <c r="E9" i="9"/>
  <c r="I7" i="9"/>
  <c r="J7" i="9" s="1"/>
  <c r="I9" i="9"/>
  <c r="J9" i="9" s="1"/>
  <c r="I10" i="9"/>
  <c r="J10" i="9" s="1"/>
  <c r="G7" i="9"/>
  <c r="H7" i="9" s="1"/>
  <c r="E11" i="9" l="1"/>
  <c r="F11" i="9" s="1"/>
  <c r="I11" i="9"/>
  <c r="J11" i="9" s="1"/>
  <c r="F10" i="9"/>
  <c r="L10" i="9" s="1"/>
  <c r="T10" i="9" s="1"/>
  <c r="E22" i="10" s="1"/>
  <c r="K10" i="9"/>
  <c r="K9" i="9"/>
  <c r="F9" i="9"/>
  <c r="L9" i="9" s="1"/>
  <c r="T9" i="9" s="1"/>
  <c r="E24" i="10" s="1"/>
  <c r="G8" i="9" l="1"/>
  <c r="H8" i="9" s="1"/>
  <c r="G6" i="9" s="1"/>
  <c r="H6" i="9" s="1"/>
  <c r="G5" i="9" s="1"/>
  <c r="H5" i="9" s="1"/>
  <c r="E7" i="10" s="1"/>
  <c r="L11" i="9"/>
  <c r="T11" i="9" s="1"/>
  <c r="E23" i="10" s="1"/>
  <c r="K11" i="9"/>
  <c r="H26" i="9" l="1"/>
  <c r="E8" i="10"/>
  <c r="E9" i="10" s="1"/>
  <c r="E7" i="9" l="1"/>
  <c r="E12" i="10"/>
  <c r="E17" i="10"/>
  <c r="E16" i="10"/>
  <c r="E11" i="10"/>
  <c r="I8" i="9"/>
  <c r="J8" i="9" s="1"/>
  <c r="I6" i="9" s="1"/>
  <c r="J6" i="9" s="1"/>
  <c r="I5" i="9" s="1"/>
  <c r="J5" i="9" s="1"/>
  <c r="J26" i="9" l="1"/>
  <c r="E10" i="10"/>
  <c r="F7" i="9"/>
  <c r="K7" i="9"/>
  <c r="L7" i="9" l="1"/>
  <c r="E8" i="9" l="1"/>
  <c r="F8" i="9" l="1"/>
  <c r="K8" i="9"/>
  <c r="L8" i="9" l="1"/>
  <c r="E6" i="9"/>
  <c r="F6" i="9" l="1"/>
  <c r="K6" i="9"/>
  <c r="E5" i="9" l="1"/>
  <c r="L6" i="9"/>
  <c r="F5" i="9" l="1"/>
  <c r="K5" i="9"/>
  <c r="E4" i="10" l="1"/>
  <c r="E6" i="10" s="1"/>
  <c r="L5" i="9"/>
  <c r="L26" i="9" s="1"/>
  <c r="F26" i="9"/>
  <c r="E15" i="10" l="1"/>
  <c r="E14" i="10"/>
  <c r="E13" i="10"/>
  <c r="E18" i="10" s="1"/>
  <c r="E19" i="10" s="1"/>
  <c r="E20" i="10" l="1"/>
  <c r="E21" i="10" s="1"/>
  <c r="E25" i="10" l="1"/>
  <c r="E26" i="10" s="1"/>
  <c r="E27" i="10" s="1"/>
  <c r="E28" i="10" s="1"/>
</calcChain>
</file>

<file path=xl/sharedStrings.xml><?xml version="1.0" encoding="utf-8"?>
<sst xmlns="http://schemas.openxmlformats.org/spreadsheetml/2006/main" count="694" uniqueCount="270">
  <si>
    <t>공 종 별 집 계 표</t>
  </si>
  <si>
    <t>[ 유용미생물배양실 부지 철거공사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</si>
  <si>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</si>
  <si>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</si>
  <si>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</si>
  <si>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</si>
  <si>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</si>
  <si>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</si>
  <si>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</si>
  <si>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</si>
  <si>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</si>
  <si>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</si>
  <si>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</si>
  <si>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</si>
  <si>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</si>
  <si>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</si>
  <si>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</si>
  <si>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</si>
  <si>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</si>
  <si>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</si>
  <si>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</si>
  <si>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</si>
  <si>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</si>
  <si>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</si>
  <si>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</si>
  <si>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</si>
  <si>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</si>
  <si>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</si>
  <si>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</si>
  <si>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</si>
  <si>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</si>
  <si>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</si>
  <si>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</si>
  <si>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</si>
  <si>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</si>
  <si>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</si>
  <si>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</si>
  <si>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</si>
  <si>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</si>
  <si>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</si>
  <si>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</si>
  <si>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</si>
  <si>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</si>
  <si>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</si>
  <si>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</si>
  <si>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</si>
  <si>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</si>
  <si>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</si>
  <si>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</si>
  <si>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</si>
  <si>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</si>
  <si>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유용미생물배양실 부지 철거공사</t>
  </si>
  <si>
    <t/>
  </si>
  <si>
    <t>01</t>
  </si>
  <si>
    <t>0101   # 철거공사</t>
  </si>
  <si>
    <t>0101</t>
  </si>
  <si>
    <t>010101  가  설  공  사</t>
  </si>
  <si>
    <t>010101</t>
  </si>
  <si>
    <t>현장정리 및 살수</t>
  </si>
  <si>
    <t>M2</t>
  </si>
  <si>
    <t>570DD12F7BC96407C3B3F205A830E4</t>
  </si>
  <si>
    <t>T</t>
  </si>
  <si>
    <t>F</t>
  </si>
  <si>
    <t>010101570DD12F7BC96407C3B3F205A830E4</t>
  </si>
  <si>
    <t>[ 합           계 ]</t>
  </si>
  <si>
    <t>TOTAL</t>
  </si>
  <si>
    <t>010102  철  거  공  사</t>
  </si>
  <si>
    <t>010102</t>
  </si>
  <si>
    <t>콘크리트구조물 헐기(기계)</t>
  </si>
  <si>
    <t>장애물 미제거(기준높이 10m 이하), 50m3/일당</t>
  </si>
  <si>
    <t>M3</t>
  </si>
  <si>
    <t>570CD12175B34EA7223E050D5FECC8</t>
  </si>
  <si>
    <t>010102570CD12175B34EA7223E050D5FECC8</t>
  </si>
  <si>
    <t>보도용 블록 장비사용 철거</t>
  </si>
  <si>
    <t>A-TYPE: 공원, 단지내 보도</t>
  </si>
  <si>
    <t>5723B12071AC26775DD7FB0D62AF65</t>
  </si>
  <si>
    <t>0101025723B12071AC26775DD7FB0D62AF65</t>
  </si>
  <si>
    <t>철골재 철거(기계)</t>
  </si>
  <si>
    <t>TON</t>
  </si>
  <si>
    <t>570CD12175B455972CBC84008CEDFE</t>
  </si>
  <si>
    <t>010102570CD12175B455972CBC84008CEDFE</t>
  </si>
  <si>
    <t>샌드위치패널 철거</t>
  </si>
  <si>
    <t>570CD12175B8CCD7FEE23801E9974B</t>
  </si>
  <si>
    <t>010102570CD12175B8CCD7FEE23801E9974B</t>
  </si>
  <si>
    <t>P/C 마감재 철거</t>
  </si>
  <si>
    <t>570CD12175B8CCD7FEE23801E994F6</t>
  </si>
  <si>
    <t>010102570CD12175B8CCD7FEE23801E994F6</t>
  </si>
  <si>
    <t>하우스필름 철거</t>
  </si>
  <si>
    <t>570CD12175B8CCD7FEE23801E994F4</t>
  </si>
  <si>
    <t>010102570CD12175B8CCD7FEE23801E994F4</t>
  </si>
  <si>
    <t>AL스크린 철거</t>
  </si>
  <si>
    <t>570CD12175B8CCD7FEE23801E994F7</t>
  </si>
  <si>
    <t>010102570CD12175B8CCD7FEE23801E994F7</t>
  </si>
  <si>
    <t>목재루버 철거</t>
  </si>
  <si>
    <t>570CD12175B8CCD7FEE24A08F361E3</t>
  </si>
  <si>
    <t>010102570CD12175B8CCD7FEE24A08F361E3</t>
  </si>
  <si>
    <t>유리마감재 철거</t>
  </si>
  <si>
    <t>5T</t>
  </si>
  <si>
    <t>570CD12175B8CCD7FEE24A08F361E1</t>
  </si>
  <si>
    <t>010102570CD12175B8CCD7FEE24A08F361E1</t>
  </si>
  <si>
    <t>부직포 철거</t>
  </si>
  <si>
    <t>바닥</t>
  </si>
  <si>
    <t>570CD12175B8CCD7FEE2A300198F76</t>
  </si>
  <si>
    <t>010102570CD12175B8CCD7FEE2A300198F76</t>
  </si>
  <si>
    <t>창문 및 출입문 철거</t>
  </si>
  <si>
    <t>570CD12175B8CCD7FEFC920525AD4E</t>
  </si>
  <si>
    <t>010102570CD12175B8CCD7FEFC920525AD4E</t>
  </si>
  <si>
    <t>방충망 철거</t>
  </si>
  <si>
    <t>570CD12175B8CCD7FEFC920525AD4F</t>
  </si>
  <si>
    <t>010102570CD12175B8CCD7FEFC920525AD4F</t>
  </si>
  <si>
    <t>FRP물탱크 철거</t>
  </si>
  <si>
    <t>개소</t>
  </si>
  <si>
    <t>570CD121765764B736B20000058DEF</t>
  </si>
  <si>
    <t>010102570CD121765764B736B20000058DEF</t>
  </si>
  <si>
    <t>010103  해 체 계 획 서</t>
  </si>
  <si>
    <t>010103</t>
  </si>
  <si>
    <t>B</t>
  </si>
  <si>
    <t>건축물 해체계획서 작성 및 검토비</t>
  </si>
  <si>
    <t>식</t>
  </si>
  <si>
    <t>56B5A12E7FBA9A2781BDFA0EC1BC51CAB39D4C</t>
  </si>
  <si>
    <t>01010356B5A12E7FBA9A2781BDFA0EC1BC51CAB39D4C</t>
  </si>
  <si>
    <t>010104  건설폐기물상차비</t>
  </si>
  <si>
    <t>010104</t>
  </si>
  <si>
    <t>6</t>
  </si>
  <si>
    <t>건설폐기물 상차비</t>
  </si>
  <si>
    <t>5740712D7629B5D78F0B0F09C062712EC4202D</t>
  </si>
  <si>
    <t>0101045740712D7629B5D78F0B0F09C062712EC4202D</t>
  </si>
  <si>
    <t>010105  작 업 부 산 물</t>
  </si>
  <si>
    <t>010105</t>
  </si>
  <si>
    <t>1</t>
  </si>
  <si>
    <t>철강설</t>
  </si>
  <si>
    <t>철강설, 고철, 작업설부산물</t>
  </si>
  <si>
    <t>kg</t>
  </si>
  <si>
    <t>50098124774B9957BFA8E4035B774CAB428C04</t>
  </si>
  <si>
    <t>01010550098124774B9957BFA8E4035B774CAB428C04</t>
  </si>
  <si>
    <t>철강설, 알루미늄, 작업설부산물</t>
  </si>
  <si>
    <t>50098124774B9957BFA8E4035A6669F98D2A4C</t>
  </si>
  <si>
    <t>01010550098124774B9957BFA8E4035A6669F98D2A4C</t>
  </si>
  <si>
    <t>비      고</t>
  </si>
  <si>
    <t>A</t>
  </si>
  <si>
    <t>코드</t>
  </si>
  <si>
    <t>C</t>
  </si>
  <si>
    <t>조달청가격</t>
  </si>
  <si>
    <t>거래가격</t>
  </si>
  <si>
    <t>유통물가</t>
  </si>
  <si>
    <t>물가자료</t>
  </si>
  <si>
    <t>조사가격</t>
  </si>
  <si>
    <t>공 사 원 가 계 산 서</t>
  </si>
  <si>
    <t>공사명 : 유용미생물배양실 부지 철거공사</t>
  </si>
  <si>
    <t>금액 : 사천사백팔십칠만이천원(￦44,872,000)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</si>
  <si>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</si>
  <si>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</si>
  <si>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</si>
  <si>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</si>
  <si>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</si>
  <si>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</si>
  <si>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</si>
  <si>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</si>
  <si>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</si>
  <si>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</si>
  <si>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</si>
  <si>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</si>
  <si>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</si>
  <si>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</si>
  <si>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</si>
  <si>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</si>
  <si>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</si>
  <si>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</si>
  <si>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</si>
  <si>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</si>
  <si>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</si>
  <si>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</si>
  <si>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</si>
  <si>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</si>
  <si>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</si>
  <si>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</si>
  <si>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</si>
  <si>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CA</t>
  </si>
  <si>
    <t>산업안전보건관리비</t>
  </si>
  <si>
    <t>(재료비+직노) * 3.11%</t>
  </si>
  <si>
    <t>2천이상(도급+도급관급)</t>
  </si>
  <si>
    <t>CH</t>
  </si>
  <si>
    <t>환  경  보  전  비</t>
  </si>
  <si>
    <t>(재료비+직노+경비) * 0.3%</t>
  </si>
  <si>
    <t>보수 0.3</t>
  </si>
  <si>
    <t>CG</t>
  </si>
  <si>
    <t>기   타    경   비</t>
  </si>
  <si>
    <t>(재료비+노무비) * 5%</t>
  </si>
  <si>
    <t>CE</t>
  </si>
  <si>
    <t>석  면  분  담  금</t>
  </si>
  <si>
    <t>노무비 * 0.006%</t>
  </si>
  <si>
    <t>CF</t>
  </si>
  <si>
    <t>임금  채권  부담금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</si>
  <si>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</si>
  <si>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</si>
  <si>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</si>
  <si>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</si>
  <si>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</si>
  <si>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</si>
  <si>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</si>
  <si>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</si>
  <si>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</si>
  <si>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</si>
  <si>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</si>
  <si>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건설폐기물상차비</t>
  </si>
  <si>
    <t>D8</t>
  </si>
  <si>
    <t>작 업 부 산 물(△)</t>
  </si>
  <si>
    <t>D7</t>
  </si>
  <si>
    <t>해 체 계 획 서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</si>
  <si>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</si>
  <si>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</si>
  <si>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</si>
  <si>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</si>
  <si>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</si>
  <si>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</si>
  <si>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</si>
  <si>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천원 미만 절사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</si>
  <si>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</si>
  <si>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</si>
  <si>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</si>
  <si>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</si>
  <si>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</si>
  <si>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</si>
  <si>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</si>
  <si>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</si>
  <si>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</si>
  <si>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</si>
  <si>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</si>
  <si>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</si>
  <si>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</si>
  <si>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</si>
  <si>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</si>
  <si>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</si>
  <si>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</si>
  <si>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</si>
  <si>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</si>
  <si>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</si>
  <si>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</si>
  <si>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</si>
  <si>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</si>
  <si>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</si>
  <si>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</si>
  <si>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</si>
  <si>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</si>
  <si>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</si>
  <si>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</si>
  <si>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</si>
  <si>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</si>
  <si>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</si>
  <si>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</si>
  <si>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</si>
  <si>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</si>
  <si>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</si>
  <si>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</si>
  <si>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</si>
  <si>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관급자재(도급자)</t>
  </si>
  <si>
    <t>DK</t>
  </si>
  <si>
    <t>관급자재(관급자)</t>
  </si>
  <si>
    <t>DL</t>
  </si>
  <si>
    <t>품 질 관 리 비</t>
  </si>
  <si>
    <t>C9</t>
  </si>
  <si>
    <t>안 전 관 리 비</t>
  </si>
  <si>
    <t>CJ</t>
  </si>
  <si>
    <t>....</t>
  </si>
  <si>
    <t>D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</si>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</sst>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topLeftCell="B9" workbookViewId="0">
      <selection activeCell="F9" sqref="F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5" t="s">
        <v>147</v>
      </c>
      <c r="C1" s="15"/>
      <c r="D1" s="15"/>
      <c r="E1" s="15"/>
      <c r="F1" s="15"/>
      <c r="G1" s="15"/>
    </row>
    <row r="2" spans="1:7" ht="24" customHeight="1" x14ac:dyDescent="0.3">
      <c r="B2" s="16" t="s">
        <v>148</v>
      </c>
      <c r="C2" s="16"/>
      <c r="D2" s="16"/>
      <c r="E2" s="16"/>
      <c r="F2" s="17" t="s">
        <v>149</v>
      </c>
      <c r="G2" s="17"/>
    </row>
    <row r="3" spans="1:7" ht="24" customHeight="1" x14ac:dyDescent="0.3">
      <c r="B3" s="18" t="s">
        <v>150</v>
      </c>
      <c r="C3" s="19"/>
      <c r="D3" s="19"/>
      <c r="E3" s="14" t="s">
        <v>151</v>
      </c>
      <c r="F3" s="14" t="s">
        <v>152</v>
      </c>
      <c r="G3" s="14" t="s">
        <v>138</v>
      </c>
    </row>
    <row r="4" spans="1:7" ht="24" customHeight="1" x14ac:dyDescent="0.3">
      <c r="A4" s="1" t="s">
        <v>157</v>
      </c>
      <c r="B4" s="20" t="s">
        <v>153</v>
      </c>
      <c r="C4" s="20" t="s">
        <v>154</v>
      </c>
      <c r="D4" s="14" t="s">
        <v>158</v>
      </c>
      <c r="E4" s="12">
        <f>TRUNC(공종별집계표!F5, 0)</f>
        <v>0</v>
      </c>
      <c r="F4" s="10" t="s">
        <v>52</v>
      </c>
      <c r="G4" s="10" t="s">
        <v>52</v>
      </c>
    </row>
    <row r="5" spans="1:7" ht="24" customHeight="1" x14ac:dyDescent="0.3">
      <c r="A5" s="1" t="s">
        <v>159</v>
      </c>
      <c r="B5" s="20"/>
      <c r="C5" s="20"/>
      <c r="D5" s="14" t="s">
        <v>160</v>
      </c>
      <c r="E5" s="12">
        <v>0</v>
      </c>
      <c r="F5" s="10" t="s">
        <v>52</v>
      </c>
      <c r="G5" s="10" t="s">
        <v>52</v>
      </c>
    </row>
    <row r="6" spans="1:7" ht="24" customHeight="1" x14ac:dyDescent="0.3">
      <c r="A6" s="1" t="s">
        <v>161</v>
      </c>
      <c r="B6" s="20"/>
      <c r="C6" s="20"/>
      <c r="D6" s="14" t="s">
        <v>162</v>
      </c>
      <c r="E6" s="12">
        <f>TRUNC(E4+E5, 0)</f>
        <v>0</v>
      </c>
      <c r="F6" s="10" t="s">
        <v>52</v>
      </c>
      <c r="G6" s="10" t="s">
        <v>52</v>
      </c>
    </row>
    <row r="7" spans="1:7" ht="24" customHeight="1" x14ac:dyDescent="0.3">
      <c r="A7" s="1" t="s">
        <v>163</v>
      </c>
      <c r="B7" s="20"/>
      <c r="C7" s="20" t="s">
        <v>155</v>
      </c>
      <c r="D7" s="14" t="s">
        <v>164</v>
      </c>
      <c r="E7" s="12">
        <f>TRUNC(공종별집계표!H5, 0)</f>
        <v>0</v>
      </c>
      <c r="F7" s="10" t="s">
        <v>52</v>
      </c>
      <c r="G7" s="10" t="s">
        <v>52</v>
      </c>
    </row>
    <row r="8" spans="1:7" ht="24" customHeight="1" x14ac:dyDescent="0.3">
      <c r="A8" s="1" t="s">
        <v>165</v>
      </c>
      <c r="B8" s="20"/>
      <c r="C8" s="20"/>
      <c r="D8" s="14" t="s">
        <v>166</v>
      </c>
      <c r="E8" s="12">
        <f>TRUNC(E7*0.175, 0)</f>
        <v>0</v>
      </c>
      <c r="F8" s="10" t="s">
        <v>167</v>
      </c>
      <c r="G8" s="10" t="s">
        <v>52</v>
      </c>
    </row>
    <row r="9" spans="1:7" ht="24" customHeight="1" x14ac:dyDescent="0.3">
      <c r="A9" s="1" t="s">
        <v>168</v>
      </c>
      <c r="B9" s="20"/>
      <c r="C9" s="20"/>
      <c r="D9" s="14" t="s">
        <v>162</v>
      </c>
      <c r="E9" s="12">
        <f>TRUNC(E7+E8, 0)</f>
        <v>0</v>
      </c>
      <c r="F9" s="10" t="s">
        <v>52</v>
      </c>
      <c r="G9" s="10" t="s">
        <v>52</v>
      </c>
    </row>
    <row r="10" spans="1:7" ht="24" customHeight="1" x14ac:dyDescent="0.3">
      <c r="A10" s="1" t="s">
        <v>169</v>
      </c>
      <c r="B10" s="20"/>
      <c r="C10" s="20" t="s">
        <v>156</v>
      </c>
      <c r="D10" s="14" t="s">
        <v>170</v>
      </c>
      <c r="E10" s="12">
        <f>TRUNC(공종별집계표!J5, 0)</f>
        <v>0</v>
      </c>
      <c r="F10" s="10" t="s">
        <v>52</v>
      </c>
      <c r="G10" s="10" t="s">
        <v>52</v>
      </c>
    </row>
    <row r="11" spans="1:7" ht="24" customHeight="1" x14ac:dyDescent="0.3">
      <c r="A11" s="1" t="s">
        <v>171</v>
      </c>
      <c r="B11" s="20"/>
      <c r="C11" s="20"/>
      <c r="D11" s="14" t="s">
        <v>172</v>
      </c>
      <c r="E11" s="12">
        <f>TRUNC(E9*0.0356, 0)</f>
        <v>0</v>
      </c>
      <c r="F11" s="10" t="s">
        <v>173</v>
      </c>
      <c r="G11" s="10" t="s">
        <v>52</v>
      </c>
    </row>
    <row r="12" spans="1:7" ht="24" customHeight="1" x14ac:dyDescent="0.3">
      <c r="A12" s="1" t="s">
        <v>174</v>
      </c>
      <c r="B12" s="20"/>
      <c r="C12" s="20"/>
      <c r="D12" s="14" t="s">
        <v>175</v>
      </c>
      <c r="E12" s="12">
        <f>TRUNC(E9*0.0101, 0)</f>
        <v>0</v>
      </c>
      <c r="F12" s="10" t="s">
        <v>176</v>
      </c>
      <c r="G12" s="10" t="s">
        <v>52</v>
      </c>
    </row>
    <row r="13" spans="1:7" ht="24" customHeight="1" x14ac:dyDescent="0.3">
      <c r="A13" s="1" t="s">
        <v>177</v>
      </c>
      <c r="B13" s="20"/>
      <c r="C13" s="20"/>
      <c r="D13" s="14" t="s">
        <v>178</v>
      </c>
      <c r="E13" s="12">
        <f>TRUNC((E6+E7)*0.0311, 0)</f>
        <v>0</v>
      </c>
      <c r="F13" s="10" t="s">
        <v>179</v>
      </c>
      <c r="G13" s="10" t="s">
        <v>180</v>
      </c>
    </row>
    <row r="14" spans="1:7" ht="24" customHeight="1" x14ac:dyDescent="0.3">
      <c r="A14" s="1" t="s">
        <v>181</v>
      </c>
      <c r="B14" s="20"/>
      <c r="C14" s="20"/>
      <c r="D14" s="14" t="s">
        <v>182</v>
      </c>
      <c r="E14" s="12">
        <f>TRUNC((E6+E7+E10)*0.003, 0)</f>
        <v>0</v>
      </c>
      <c r="F14" s="10" t="s">
        <v>183</v>
      </c>
      <c r="G14" s="10" t="s">
        <v>184</v>
      </c>
    </row>
    <row r="15" spans="1:7" ht="24" customHeight="1" x14ac:dyDescent="0.3">
      <c r="A15" s="1" t="s">
        <v>185</v>
      </c>
      <c r="B15" s="20"/>
      <c r="C15" s="20"/>
      <c r="D15" s="14" t="s">
        <v>186</v>
      </c>
      <c r="E15" s="12">
        <f>TRUNC((E6+E9)*0.05, 0)</f>
        <v>0</v>
      </c>
      <c r="F15" s="10" t="s">
        <v>187</v>
      </c>
      <c r="G15" s="10" t="s">
        <v>52</v>
      </c>
    </row>
    <row r="16" spans="1:7" ht="24" customHeight="1" x14ac:dyDescent="0.3">
      <c r="A16" s="1" t="s">
        <v>188</v>
      </c>
      <c r="B16" s="20"/>
      <c r="C16" s="20"/>
      <c r="D16" s="14" t="s">
        <v>189</v>
      </c>
      <c r="E16" s="12">
        <f>TRUNC(E9*0.00006, 0)</f>
        <v>0</v>
      </c>
      <c r="F16" s="10" t="s">
        <v>190</v>
      </c>
      <c r="G16" s="10" t="s">
        <v>52</v>
      </c>
    </row>
    <row r="17" spans="1:7" ht="24" customHeight="1" x14ac:dyDescent="0.3">
      <c r="A17" s="1" t="s">
        <v>191</v>
      </c>
      <c r="B17" s="20"/>
      <c r="C17" s="20"/>
      <c r="D17" s="14" t="s">
        <v>192</v>
      </c>
      <c r="E17" s="12">
        <f>TRUNC(E9*0.0009, 0)</f>
        <v>0</v>
      </c>
      <c r="F17" s="10" t="s">
        <v>193</v>
      </c>
      <c r="G17" s="10" t="s">
        <v>52</v>
      </c>
    </row>
    <row r="18" spans="1:7" ht="24" customHeight="1" x14ac:dyDescent="0.3">
      <c r="A18" s="1" t="s">
        <v>194</v>
      </c>
      <c r="B18" s="20"/>
      <c r="C18" s="20"/>
      <c r="D18" s="14" t="s">
        <v>162</v>
      </c>
      <c r="E18" s="12">
        <f>TRUNC(E10+E11+E12+E13+E16+E17+E15+E14, 0)</f>
        <v>0</v>
      </c>
      <c r="F18" s="10" t="s">
        <v>52</v>
      </c>
      <c r="G18" s="10" t="s">
        <v>52</v>
      </c>
    </row>
    <row r="19" spans="1:7" ht="24" customHeight="1" x14ac:dyDescent="0.3">
      <c r="A19" s="1" t="s">
        <v>195</v>
      </c>
      <c r="B19" s="19" t="s">
        <v>196</v>
      </c>
      <c r="C19" s="19"/>
      <c r="D19" s="19"/>
      <c r="E19" s="12">
        <f>TRUNC(E6+E9+E18, 0)</f>
        <v>0</v>
      </c>
      <c r="F19" s="10" t="s">
        <v>52</v>
      </c>
      <c r="G19" s="10" t="s">
        <v>52</v>
      </c>
    </row>
    <row r="20" spans="1:7" ht="24" customHeight="1" x14ac:dyDescent="0.3">
      <c r="A20" s="1" t="s">
        <v>197</v>
      </c>
      <c r="B20" s="19" t="s">
        <v>198</v>
      </c>
      <c r="C20" s="19"/>
      <c r="D20" s="19"/>
      <c r="E20" s="12">
        <f>TRUNC(E19*0.08, 0)</f>
        <v>0</v>
      </c>
      <c r="F20" s="10" t="s">
        <v>199</v>
      </c>
      <c r="G20" s="10" t="s">
        <v>52</v>
      </c>
    </row>
    <row r="21" spans="1:7" ht="24" customHeight="1" x14ac:dyDescent="0.3">
      <c r="A21" s="1" t="s">
        <v>200</v>
      </c>
      <c r="B21" s="19" t="s">
        <v>201</v>
      </c>
      <c r="C21" s="19"/>
      <c r="D21" s="19"/>
      <c r="E21" s="12">
        <f>TRUNC((E9+E18+E20)*0.15, 0)</f>
        <v>0</v>
      </c>
      <c r="F21" s="10" t="s">
        <v>202</v>
      </c>
      <c r="G21" s="10" t="s">
        <v>52</v>
      </c>
    </row>
    <row r="22" spans="1:7" ht="24" customHeight="1" x14ac:dyDescent="0.3">
      <c r="A22" s="1" t="s">
        <v>203</v>
      </c>
      <c r="B22" s="19" t="s">
        <v>204</v>
      </c>
      <c r="C22" s="19"/>
      <c r="D22" s="19"/>
      <c r="E22" s="12">
        <f>TRUNC(공종별집계표!T10, 0)</f>
        <v>0</v>
      </c>
      <c r="F22" s="10" t="s">
        <v>52</v>
      </c>
      <c r="G22" s="10" t="s">
        <v>52</v>
      </c>
    </row>
    <row r="23" spans="1:7" ht="24" customHeight="1" x14ac:dyDescent="0.3">
      <c r="A23" s="1" t="s">
        <v>205</v>
      </c>
      <c r="B23" s="19" t="s">
        <v>206</v>
      </c>
      <c r="C23" s="19"/>
      <c r="D23" s="19"/>
      <c r="E23" s="12">
        <f>TRUNC(공종별집계표!T11, 0)</f>
        <v>0</v>
      </c>
      <c r="F23" s="10" t="s">
        <v>52</v>
      </c>
      <c r="G23" s="10" t="s">
        <v>52</v>
      </c>
    </row>
    <row r="24" spans="1:7" ht="24" customHeight="1" x14ac:dyDescent="0.3">
      <c r="A24" s="1" t="s">
        <v>207</v>
      </c>
      <c r="B24" s="19" t="s">
        <v>208</v>
      </c>
      <c r="C24" s="19"/>
      <c r="D24" s="19"/>
      <c r="E24" s="12">
        <f>TRUNC(공종별집계표!T9, 0)</f>
        <v>0</v>
      </c>
      <c r="F24" s="10" t="s">
        <v>52</v>
      </c>
      <c r="G24" s="10" t="s">
        <v>52</v>
      </c>
    </row>
    <row r="25" spans="1:7" ht="24" customHeight="1" x14ac:dyDescent="0.3">
      <c r="A25" s="1" t="s">
        <v>209</v>
      </c>
      <c r="B25" s="19" t="s">
        <v>210</v>
      </c>
      <c r="C25" s="19"/>
      <c r="D25" s="19"/>
      <c r="E25" s="12">
        <f>TRUNC(E19+E20+E21+E22+E24-E23, 0)</f>
        <v>0</v>
      </c>
      <c r="F25" s="10" t="s">
        <v>52</v>
      </c>
      <c r="G25" s="10" t="s">
        <v>52</v>
      </c>
    </row>
    <row r="26" spans="1:7" ht="24" customHeight="1" x14ac:dyDescent="0.3">
      <c r="A26" s="1" t="s">
        <v>211</v>
      </c>
      <c r="B26" s="19" t="s">
        <v>212</v>
      </c>
      <c r="C26" s="19"/>
      <c r="D26" s="19"/>
      <c r="E26" s="12">
        <f>TRUNC(E25*0.1, 0)</f>
        <v>0</v>
      </c>
      <c r="F26" s="10" t="s">
        <v>213</v>
      </c>
      <c r="G26" s="10" t="s">
        <v>52</v>
      </c>
    </row>
    <row r="27" spans="1:7" ht="24" customHeight="1" x14ac:dyDescent="0.3">
      <c r="A27" s="1" t="s">
        <v>214</v>
      </c>
      <c r="B27" s="19" t="s">
        <v>215</v>
      </c>
      <c r="C27" s="19"/>
      <c r="D27" s="19"/>
      <c r="E27" s="12">
        <f>TRUNC(INT((E25+E26)/1000)*1000, 0)</f>
        <v>0</v>
      </c>
      <c r="F27" s="10" t="s">
        <v>216</v>
      </c>
      <c r="G27" s="10" t="s">
        <v>52</v>
      </c>
    </row>
    <row r="28" spans="1:7" ht="24" customHeight="1" x14ac:dyDescent="0.3">
      <c r="A28" s="1" t="s">
        <v>217</v>
      </c>
      <c r="B28" s="19" t="s">
        <v>218</v>
      </c>
      <c r="C28" s="19"/>
      <c r="D28" s="19"/>
      <c r="E28" s="12">
        <f>TRUNC(INT((E27+0)/1000)*1000, 0)</f>
        <v>0</v>
      </c>
      <c r="F28" s="10" t="s">
        <v>52</v>
      </c>
      <c r="G28" s="10" t="s">
        <v>52</v>
      </c>
    </row>
  </sheetData>
  <mergeCells count="18"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24:D24"/>
    <mergeCell ref="B1:G1"/>
    <mergeCell ref="B2:E2"/>
    <mergeCell ref="F2:G2"/>
    <mergeCell ref="B3:D3"/>
    <mergeCell ref="B4:B18"/>
    <mergeCell ref="C4:C6"/>
    <mergeCell ref="C7:C9"/>
    <mergeCell ref="C10:C18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/>
      <c r="G3" s="21" t="s">
        <v>9</v>
      </c>
      <c r="H3" s="21"/>
      <c r="I3" s="21" t="s">
        <v>10</v>
      </c>
      <c r="J3" s="21"/>
      <c r="K3" s="21" t="s">
        <v>11</v>
      </c>
      <c r="L3" s="21"/>
      <c r="M3" s="21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 x14ac:dyDescent="0.3">
      <c r="A4" s="22"/>
      <c r="B4" s="22"/>
      <c r="C4" s="22"/>
      <c r="D4" s="22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0</v>
      </c>
      <c r="F5" s="12">
        <f t="shared" ref="F5:F11" si="0">E5*D5</f>
        <v>0</v>
      </c>
      <c r="G5" s="12">
        <f>H6</f>
        <v>0</v>
      </c>
      <c r="H5" s="12">
        <f t="shared" ref="H5:H11" si="1">G5*D5</f>
        <v>0</v>
      </c>
      <c r="I5" s="12">
        <f>J6</f>
        <v>0</v>
      </c>
      <c r="J5" s="12">
        <f t="shared" ref="J5:J11" si="2">I5*D5</f>
        <v>0</v>
      </c>
      <c r="K5" s="12">
        <f t="shared" ref="K5:L11" si="3">E5+G5+I5</f>
        <v>0</v>
      </c>
      <c r="L5" s="12">
        <f t="shared" si="3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</f>
        <v>0</v>
      </c>
      <c r="F6" s="12">
        <f t="shared" si="0"/>
        <v>0</v>
      </c>
      <c r="G6" s="12">
        <f>H7+H8</f>
        <v>0</v>
      </c>
      <c r="H6" s="12">
        <f t="shared" si="1"/>
        <v>0</v>
      </c>
      <c r="I6" s="12">
        <f>J7+J8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공종별내역서!F26</f>
        <v>0</v>
      </c>
      <c r="F7" s="12">
        <f t="shared" si="0"/>
        <v>0</v>
      </c>
      <c r="G7" s="12">
        <f>공종별내역서!H26</f>
        <v>0</v>
      </c>
      <c r="H7" s="12">
        <f t="shared" si="1"/>
        <v>0</v>
      </c>
      <c r="I7" s="12">
        <f>공종별내역서!J26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66</v>
      </c>
      <c r="B8" s="10" t="s">
        <v>52</v>
      </c>
      <c r="C8" s="10" t="s">
        <v>52</v>
      </c>
      <c r="D8" s="11">
        <v>1</v>
      </c>
      <c r="E8" s="12">
        <f>공종별내역서!F49</f>
        <v>0</v>
      </c>
      <c r="F8" s="12">
        <f t="shared" si="0"/>
        <v>0</v>
      </c>
      <c r="G8" s="12">
        <f>공종별내역서!H49</f>
        <v>0</v>
      </c>
      <c r="H8" s="12">
        <f t="shared" si="1"/>
        <v>0</v>
      </c>
      <c r="I8" s="12">
        <f>공종별내역서!J49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0" t="s">
        <v>52</v>
      </c>
      <c r="N8" s="1" t="s">
        <v>67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114</v>
      </c>
      <c r="B9" s="10" t="s">
        <v>52</v>
      </c>
      <c r="C9" s="10" t="s">
        <v>52</v>
      </c>
      <c r="D9" s="11">
        <v>1</v>
      </c>
      <c r="E9" s="12">
        <f>공종별내역서!F72</f>
        <v>0</v>
      </c>
      <c r="F9" s="12">
        <f t="shared" si="0"/>
        <v>0</v>
      </c>
      <c r="G9" s="12">
        <f>공종별내역서!H72</f>
        <v>0</v>
      </c>
      <c r="H9" s="12">
        <f t="shared" si="1"/>
        <v>0</v>
      </c>
      <c r="I9" s="12">
        <f>공종별내역서!J72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0" t="s">
        <v>52</v>
      </c>
      <c r="N9" s="1" t="s">
        <v>115</v>
      </c>
      <c r="O9" s="1" t="s">
        <v>52</v>
      </c>
      <c r="P9" s="1" t="s">
        <v>52</v>
      </c>
      <c r="Q9" s="1" t="s">
        <v>116</v>
      </c>
      <c r="R9">
        <v>3</v>
      </c>
      <c r="S9" s="1" t="s">
        <v>52</v>
      </c>
      <c r="T9" s="8">
        <f>L9*1</f>
        <v>0</v>
      </c>
    </row>
    <row r="10" spans="1:20" ht="30" customHeight="1" x14ac:dyDescent="0.3">
      <c r="A10" s="10" t="s">
        <v>121</v>
      </c>
      <c r="B10" s="10" t="s">
        <v>52</v>
      </c>
      <c r="C10" s="10" t="s">
        <v>52</v>
      </c>
      <c r="D10" s="11">
        <v>1</v>
      </c>
      <c r="E10" s="12">
        <f>공종별내역서!F95</f>
        <v>0</v>
      </c>
      <c r="F10" s="12">
        <f t="shared" si="0"/>
        <v>0</v>
      </c>
      <c r="G10" s="12">
        <f>공종별내역서!H95</f>
        <v>0</v>
      </c>
      <c r="H10" s="12">
        <f t="shared" si="1"/>
        <v>0</v>
      </c>
      <c r="I10" s="12">
        <f>공종별내역서!J95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0" t="s">
        <v>52</v>
      </c>
      <c r="N10" s="1" t="s">
        <v>122</v>
      </c>
      <c r="O10" s="1" t="s">
        <v>52</v>
      </c>
      <c r="P10" s="1" t="s">
        <v>52</v>
      </c>
      <c r="Q10" s="1" t="s">
        <v>123</v>
      </c>
      <c r="R10">
        <v>3</v>
      </c>
      <c r="S10" s="1" t="s">
        <v>52</v>
      </c>
      <c r="T10" s="8">
        <f>L10*1</f>
        <v>0</v>
      </c>
    </row>
    <row r="11" spans="1:20" ht="30" customHeight="1" x14ac:dyDescent="0.3">
      <c r="A11" s="10" t="s">
        <v>127</v>
      </c>
      <c r="B11" s="10" t="s">
        <v>52</v>
      </c>
      <c r="C11" s="10" t="s">
        <v>52</v>
      </c>
      <c r="D11" s="11">
        <v>1</v>
      </c>
      <c r="E11" s="12">
        <f>공종별내역서!F118</f>
        <v>0</v>
      </c>
      <c r="F11" s="12">
        <f t="shared" si="0"/>
        <v>0</v>
      </c>
      <c r="G11" s="12">
        <f>공종별내역서!H118</f>
        <v>0</v>
      </c>
      <c r="H11" s="12">
        <f t="shared" si="1"/>
        <v>0</v>
      </c>
      <c r="I11" s="12">
        <f>공종별내역서!J118</f>
        <v>0</v>
      </c>
      <c r="J11" s="12">
        <f t="shared" si="2"/>
        <v>0</v>
      </c>
      <c r="K11" s="12">
        <f t="shared" si="3"/>
        <v>0</v>
      </c>
      <c r="L11" s="12">
        <f t="shared" si="3"/>
        <v>0</v>
      </c>
      <c r="M11" s="10" t="s">
        <v>52</v>
      </c>
      <c r="N11" s="1" t="s">
        <v>128</v>
      </c>
      <c r="O11" s="1" t="s">
        <v>52</v>
      </c>
      <c r="P11" s="1" t="s">
        <v>52</v>
      </c>
      <c r="Q11" s="1" t="s">
        <v>129</v>
      </c>
      <c r="R11">
        <v>3</v>
      </c>
      <c r="S11" s="1" t="s">
        <v>52</v>
      </c>
      <c r="T11" s="8">
        <f>L11*1</f>
        <v>0</v>
      </c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64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18"/>
  <sheetViews>
    <sheetView workbookViewId="0">
      <selection activeCell="AW4" sqref="AW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1" t="s">
        <v>2</v>
      </c>
      <c r="B2" s="21" t="s">
        <v>3</v>
      </c>
      <c r="C2" s="21" t="s">
        <v>4</v>
      </c>
      <c r="D2" s="21" t="s">
        <v>5</v>
      </c>
      <c r="E2" s="21" t="s">
        <v>6</v>
      </c>
      <c r="F2" s="21"/>
      <c r="G2" s="21" t="s">
        <v>9</v>
      </c>
      <c r="H2" s="21"/>
      <c r="I2" s="21" t="s">
        <v>10</v>
      </c>
      <c r="J2" s="21"/>
      <c r="K2" s="21" t="s">
        <v>11</v>
      </c>
      <c r="L2" s="21"/>
      <c r="M2" s="21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 x14ac:dyDescent="0.3">
      <c r="A3" s="21"/>
      <c r="B3" s="21"/>
      <c r="C3" s="21"/>
      <c r="D3" s="21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1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52</v>
      </c>
      <c r="C5" s="13" t="s">
        <v>59</v>
      </c>
      <c r="D5" s="11">
        <v>2480.54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60</v>
      </c>
      <c r="O5" s="1" t="s">
        <v>52</v>
      </c>
      <c r="P5" s="1" t="s">
        <v>52</v>
      </c>
      <c r="Q5" s="1" t="s">
        <v>57</v>
      </c>
      <c r="R5" s="1" t="s">
        <v>61</v>
      </c>
      <c r="S5" s="1" t="s">
        <v>62</v>
      </c>
      <c r="T5" s="1" t="s">
        <v>62</v>
      </c>
      <c r="AR5" s="1" t="s">
        <v>52</v>
      </c>
      <c r="AS5" s="1" t="s">
        <v>52</v>
      </c>
      <c r="AU5" s="1" t="s">
        <v>63</v>
      </c>
      <c r="AV5">
        <v>4</v>
      </c>
    </row>
    <row r="6" spans="1:48" ht="30" customHeight="1" x14ac:dyDescent="0.3">
      <c r="A6" s="11"/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1"/>
      <c r="Q6" s="1" t="s">
        <v>57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57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3" t="s">
        <v>64</v>
      </c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N26" t="s">
        <v>65</v>
      </c>
    </row>
    <row r="27" spans="1:48" ht="30" customHeight="1" x14ac:dyDescent="0.3">
      <c r="A27" s="13" t="s">
        <v>66</v>
      </c>
      <c r="B27" s="13" t="s">
        <v>52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67</v>
      </c>
    </row>
    <row r="28" spans="1:48" ht="30" customHeight="1" x14ac:dyDescent="0.3">
      <c r="A28" s="13" t="s">
        <v>68</v>
      </c>
      <c r="B28" s="13" t="s">
        <v>69</v>
      </c>
      <c r="C28" s="13" t="s">
        <v>70</v>
      </c>
      <c r="D28" s="11">
        <v>201.29</v>
      </c>
      <c r="E28" s="12"/>
      <c r="F28" s="12"/>
      <c r="G28" s="12"/>
      <c r="H28" s="12"/>
      <c r="I28" s="12"/>
      <c r="J28" s="12"/>
      <c r="K28" s="12"/>
      <c r="L28" s="12"/>
      <c r="M28" s="13"/>
      <c r="N28" s="1" t="s">
        <v>71</v>
      </c>
      <c r="O28" s="1" t="s">
        <v>52</v>
      </c>
      <c r="P28" s="1" t="s">
        <v>52</v>
      </c>
      <c r="Q28" s="1" t="s">
        <v>67</v>
      </c>
      <c r="R28" s="1" t="s">
        <v>61</v>
      </c>
      <c r="S28" s="1" t="s">
        <v>62</v>
      </c>
      <c r="T28" s="1" t="s">
        <v>62</v>
      </c>
      <c r="AR28" s="1" t="s">
        <v>52</v>
      </c>
      <c r="AS28" s="1" t="s">
        <v>52</v>
      </c>
      <c r="AU28" s="1" t="s">
        <v>72</v>
      </c>
      <c r="AV28">
        <v>6</v>
      </c>
    </row>
    <row r="29" spans="1:48" ht="30" customHeight="1" x14ac:dyDescent="0.3">
      <c r="A29" s="13" t="s">
        <v>73</v>
      </c>
      <c r="B29" s="13" t="s">
        <v>74</v>
      </c>
      <c r="C29" s="13" t="s">
        <v>59</v>
      </c>
      <c r="D29" s="11">
        <v>237.89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75</v>
      </c>
      <c r="O29" s="1" t="s">
        <v>52</v>
      </c>
      <c r="P29" s="1" t="s">
        <v>52</v>
      </c>
      <c r="Q29" s="1" t="s">
        <v>67</v>
      </c>
      <c r="R29" s="1" t="s">
        <v>62</v>
      </c>
      <c r="S29" s="1" t="s">
        <v>61</v>
      </c>
      <c r="T29" s="1" t="s">
        <v>62</v>
      </c>
      <c r="AR29" s="1" t="s">
        <v>52</v>
      </c>
      <c r="AS29" s="1" t="s">
        <v>52</v>
      </c>
      <c r="AU29" s="1" t="s">
        <v>76</v>
      </c>
      <c r="AV29">
        <v>30</v>
      </c>
    </row>
    <row r="30" spans="1:48" ht="30" customHeight="1" x14ac:dyDescent="0.3">
      <c r="A30" s="13" t="s">
        <v>77</v>
      </c>
      <c r="B30" s="13" t="s">
        <v>52</v>
      </c>
      <c r="C30" s="13" t="s">
        <v>78</v>
      </c>
      <c r="D30" s="11">
        <v>39.869999999999997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79</v>
      </c>
      <c r="O30" s="1" t="s">
        <v>52</v>
      </c>
      <c r="P30" s="1" t="s">
        <v>52</v>
      </c>
      <c r="Q30" s="1" t="s">
        <v>67</v>
      </c>
      <c r="R30" s="1" t="s">
        <v>61</v>
      </c>
      <c r="S30" s="1" t="s">
        <v>62</v>
      </c>
      <c r="T30" s="1" t="s">
        <v>62</v>
      </c>
      <c r="AR30" s="1" t="s">
        <v>52</v>
      </c>
      <c r="AS30" s="1" t="s">
        <v>52</v>
      </c>
      <c r="AU30" s="1" t="s">
        <v>80</v>
      </c>
      <c r="AV30">
        <v>8</v>
      </c>
    </row>
    <row r="31" spans="1:48" ht="30" customHeight="1" x14ac:dyDescent="0.3">
      <c r="A31" s="13" t="s">
        <v>81</v>
      </c>
      <c r="B31" s="13" t="s">
        <v>52</v>
      </c>
      <c r="C31" s="13" t="s">
        <v>59</v>
      </c>
      <c r="D31" s="11">
        <v>198.55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82</v>
      </c>
      <c r="O31" s="1" t="s">
        <v>52</v>
      </c>
      <c r="P31" s="1" t="s">
        <v>52</v>
      </c>
      <c r="Q31" s="1" t="s">
        <v>67</v>
      </c>
      <c r="R31" s="1" t="s">
        <v>61</v>
      </c>
      <c r="S31" s="1" t="s">
        <v>62</v>
      </c>
      <c r="T31" s="1" t="s">
        <v>62</v>
      </c>
      <c r="AR31" s="1" t="s">
        <v>52</v>
      </c>
      <c r="AS31" s="1" t="s">
        <v>52</v>
      </c>
      <c r="AU31" s="1" t="s">
        <v>83</v>
      </c>
      <c r="AV31">
        <v>31</v>
      </c>
    </row>
    <row r="32" spans="1:48" ht="30" customHeight="1" x14ac:dyDescent="0.3">
      <c r="A32" s="13" t="s">
        <v>84</v>
      </c>
      <c r="B32" s="13" t="s">
        <v>52</v>
      </c>
      <c r="C32" s="13" t="s">
        <v>59</v>
      </c>
      <c r="D32" s="11">
        <v>597.75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85</v>
      </c>
      <c r="O32" s="1" t="s">
        <v>52</v>
      </c>
      <c r="P32" s="1" t="s">
        <v>52</v>
      </c>
      <c r="Q32" s="1" t="s">
        <v>67</v>
      </c>
      <c r="R32" s="1" t="s">
        <v>61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86</v>
      </c>
      <c r="AV32">
        <v>33</v>
      </c>
    </row>
    <row r="33" spans="1:48" ht="30" customHeight="1" x14ac:dyDescent="0.3">
      <c r="A33" s="13" t="s">
        <v>87</v>
      </c>
      <c r="B33" s="13" t="s">
        <v>52</v>
      </c>
      <c r="C33" s="13" t="s">
        <v>59</v>
      </c>
      <c r="D33" s="11">
        <v>2994.49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88</v>
      </c>
      <c r="O33" s="1" t="s">
        <v>52</v>
      </c>
      <c r="P33" s="1" t="s">
        <v>52</v>
      </c>
      <c r="Q33" s="1" t="s">
        <v>67</v>
      </c>
      <c r="R33" s="1" t="s">
        <v>61</v>
      </c>
      <c r="S33" s="1" t="s">
        <v>62</v>
      </c>
      <c r="T33" s="1" t="s">
        <v>62</v>
      </c>
      <c r="AR33" s="1" t="s">
        <v>52</v>
      </c>
      <c r="AS33" s="1" t="s">
        <v>52</v>
      </c>
      <c r="AU33" s="1" t="s">
        <v>89</v>
      </c>
      <c r="AV33">
        <v>32</v>
      </c>
    </row>
    <row r="34" spans="1:48" ht="30" customHeight="1" x14ac:dyDescent="0.3">
      <c r="A34" s="13" t="s">
        <v>90</v>
      </c>
      <c r="B34" s="13" t="s">
        <v>52</v>
      </c>
      <c r="C34" s="13" t="s">
        <v>59</v>
      </c>
      <c r="D34" s="11">
        <v>450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91</v>
      </c>
      <c r="O34" s="1" t="s">
        <v>52</v>
      </c>
      <c r="P34" s="1" t="s">
        <v>52</v>
      </c>
      <c r="Q34" s="1" t="s">
        <v>67</v>
      </c>
      <c r="R34" s="1" t="s">
        <v>61</v>
      </c>
      <c r="S34" s="1" t="s">
        <v>62</v>
      </c>
      <c r="T34" s="1" t="s">
        <v>62</v>
      </c>
      <c r="AR34" s="1" t="s">
        <v>52</v>
      </c>
      <c r="AS34" s="1" t="s">
        <v>52</v>
      </c>
      <c r="AU34" s="1" t="s">
        <v>92</v>
      </c>
      <c r="AV34">
        <v>12</v>
      </c>
    </row>
    <row r="35" spans="1:48" ht="30" customHeight="1" x14ac:dyDescent="0.3">
      <c r="A35" s="13" t="s">
        <v>93</v>
      </c>
      <c r="B35" s="13" t="s">
        <v>52</v>
      </c>
      <c r="C35" s="13" t="s">
        <v>59</v>
      </c>
      <c r="D35" s="11">
        <v>188.07</v>
      </c>
      <c r="E35" s="12"/>
      <c r="F35" s="12"/>
      <c r="G35" s="12"/>
      <c r="H35" s="12"/>
      <c r="I35" s="12"/>
      <c r="J35" s="12"/>
      <c r="K35" s="12"/>
      <c r="L35" s="12"/>
      <c r="M35" s="13"/>
      <c r="N35" s="1" t="s">
        <v>94</v>
      </c>
      <c r="O35" s="1" t="s">
        <v>52</v>
      </c>
      <c r="P35" s="1" t="s">
        <v>52</v>
      </c>
      <c r="Q35" s="1" t="s">
        <v>67</v>
      </c>
      <c r="R35" s="1" t="s">
        <v>61</v>
      </c>
      <c r="S35" s="1" t="s">
        <v>62</v>
      </c>
      <c r="T35" s="1" t="s">
        <v>62</v>
      </c>
      <c r="AR35" s="1" t="s">
        <v>52</v>
      </c>
      <c r="AS35" s="1" t="s">
        <v>52</v>
      </c>
      <c r="AU35" s="1" t="s">
        <v>95</v>
      </c>
      <c r="AV35">
        <v>14</v>
      </c>
    </row>
    <row r="36" spans="1:48" ht="30" customHeight="1" x14ac:dyDescent="0.3">
      <c r="A36" s="13" t="s">
        <v>96</v>
      </c>
      <c r="B36" s="13" t="s">
        <v>97</v>
      </c>
      <c r="C36" s="13" t="s">
        <v>59</v>
      </c>
      <c r="D36" s="11">
        <v>818.81</v>
      </c>
      <c r="E36" s="12"/>
      <c r="F36" s="12"/>
      <c r="G36" s="12"/>
      <c r="H36" s="12"/>
      <c r="I36" s="12"/>
      <c r="J36" s="12"/>
      <c r="K36" s="12"/>
      <c r="L36" s="12"/>
      <c r="M36" s="13"/>
      <c r="N36" s="1" t="s">
        <v>98</v>
      </c>
      <c r="O36" s="1" t="s">
        <v>52</v>
      </c>
      <c r="P36" s="1" t="s">
        <v>52</v>
      </c>
      <c r="Q36" s="1" t="s">
        <v>67</v>
      </c>
      <c r="R36" s="1" t="s">
        <v>61</v>
      </c>
      <c r="S36" s="1" t="s">
        <v>62</v>
      </c>
      <c r="T36" s="1" t="s">
        <v>62</v>
      </c>
      <c r="AR36" s="1" t="s">
        <v>52</v>
      </c>
      <c r="AS36" s="1" t="s">
        <v>52</v>
      </c>
      <c r="AU36" s="1" t="s">
        <v>99</v>
      </c>
      <c r="AV36">
        <v>15</v>
      </c>
    </row>
    <row r="37" spans="1:48" ht="30" customHeight="1" x14ac:dyDescent="0.3">
      <c r="A37" s="13" t="s">
        <v>100</v>
      </c>
      <c r="B37" s="13" t="s">
        <v>101</v>
      </c>
      <c r="C37" s="13" t="s">
        <v>59</v>
      </c>
      <c r="D37" s="11">
        <v>1142.6099999999999</v>
      </c>
      <c r="E37" s="12"/>
      <c r="F37" s="12"/>
      <c r="G37" s="12"/>
      <c r="H37" s="12"/>
      <c r="I37" s="12"/>
      <c r="J37" s="12"/>
      <c r="K37" s="12"/>
      <c r="L37" s="12"/>
      <c r="M37" s="13"/>
      <c r="N37" s="1" t="s">
        <v>102</v>
      </c>
      <c r="O37" s="1" t="s">
        <v>52</v>
      </c>
      <c r="P37" s="1" t="s">
        <v>52</v>
      </c>
      <c r="Q37" s="1" t="s">
        <v>67</v>
      </c>
      <c r="R37" s="1" t="s">
        <v>61</v>
      </c>
      <c r="S37" s="1" t="s">
        <v>62</v>
      </c>
      <c r="T37" s="1" t="s">
        <v>62</v>
      </c>
      <c r="AR37" s="1" t="s">
        <v>52</v>
      </c>
      <c r="AS37" s="1" t="s">
        <v>52</v>
      </c>
      <c r="AU37" s="1" t="s">
        <v>103</v>
      </c>
      <c r="AV37">
        <v>16</v>
      </c>
    </row>
    <row r="38" spans="1:48" ht="30" customHeight="1" x14ac:dyDescent="0.3">
      <c r="A38" s="13" t="s">
        <v>104</v>
      </c>
      <c r="B38" s="13" t="s">
        <v>52</v>
      </c>
      <c r="C38" s="13" t="s">
        <v>59</v>
      </c>
      <c r="D38" s="11">
        <v>64.599999999999994</v>
      </c>
      <c r="E38" s="12"/>
      <c r="F38" s="12"/>
      <c r="G38" s="12"/>
      <c r="H38" s="12"/>
      <c r="I38" s="12"/>
      <c r="J38" s="12"/>
      <c r="K38" s="12"/>
      <c r="L38" s="12"/>
      <c r="M38" s="13"/>
      <c r="N38" s="1" t="s">
        <v>105</v>
      </c>
      <c r="O38" s="1" t="s">
        <v>52</v>
      </c>
      <c r="P38" s="1" t="s">
        <v>52</v>
      </c>
      <c r="Q38" s="1" t="s">
        <v>67</v>
      </c>
      <c r="R38" s="1" t="s">
        <v>61</v>
      </c>
      <c r="S38" s="1" t="s">
        <v>62</v>
      </c>
      <c r="T38" s="1" t="s">
        <v>62</v>
      </c>
      <c r="AR38" s="1" t="s">
        <v>52</v>
      </c>
      <c r="AS38" s="1" t="s">
        <v>52</v>
      </c>
      <c r="AU38" s="1" t="s">
        <v>106</v>
      </c>
      <c r="AV38">
        <v>34</v>
      </c>
    </row>
    <row r="39" spans="1:48" ht="30" customHeight="1" x14ac:dyDescent="0.3">
      <c r="A39" s="13" t="s">
        <v>107</v>
      </c>
      <c r="B39" s="13" t="s">
        <v>52</v>
      </c>
      <c r="C39" s="13" t="s">
        <v>59</v>
      </c>
      <c r="D39" s="11">
        <v>269.62</v>
      </c>
      <c r="E39" s="12"/>
      <c r="F39" s="12"/>
      <c r="G39" s="12"/>
      <c r="H39" s="12"/>
      <c r="I39" s="12"/>
      <c r="J39" s="12"/>
      <c r="K39" s="12"/>
      <c r="L39" s="12"/>
      <c r="M39" s="13"/>
      <c r="N39" s="1" t="s">
        <v>108</v>
      </c>
      <c r="O39" s="1" t="s">
        <v>52</v>
      </c>
      <c r="P39" s="1" t="s">
        <v>52</v>
      </c>
      <c r="Q39" s="1" t="s">
        <v>67</v>
      </c>
      <c r="R39" s="1" t="s">
        <v>61</v>
      </c>
      <c r="S39" s="1" t="s">
        <v>62</v>
      </c>
      <c r="T39" s="1" t="s">
        <v>62</v>
      </c>
      <c r="AR39" s="1" t="s">
        <v>52</v>
      </c>
      <c r="AS39" s="1" t="s">
        <v>52</v>
      </c>
      <c r="AU39" s="1" t="s">
        <v>109</v>
      </c>
      <c r="AV39">
        <v>37</v>
      </c>
    </row>
    <row r="40" spans="1:48" ht="30" customHeight="1" x14ac:dyDescent="0.3">
      <c r="A40" s="13" t="s">
        <v>110</v>
      </c>
      <c r="B40" s="13" t="s">
        <v>52</v>
      </c>
      <c r="C40" s="13" t="s">
        <v>111</v>
      </c>
      <c r="D40" s="11">
        <v>6</v>
      </c>
      <c r="E40" s="12"/>
      <c r="F40" s="12"/>
      <c r="G40" s="12"/>
      <c r="H40" s="12"/>
      <c r="I40" s="12"/>
      <c r="J40" s="12"/>
      <c r="K40" s="12"/>
      <c r="L40" s="12"/>
      <c r="M40" s="13"/>
      <c r="N40" s="1" t="s">
        <v>112</v>
      </c>
      <c r="O40" s="1" t="s">
        <v>52</v>
      </c>
      <c r="P40" s="1" t="s">
        <v>52</v>
      </c>
      <c r="Q40" s="1" t="s">
        <v>67</v>
      </c>
      <c r="R40" s="1" t="s">
        <v>61</v>
      </c>
      <c r="S40" s="1" t="s">
        <v>62</v>
      </c>
      <c r="T40" s="1" t="s">
        <v>62</v>
      </c>
      <c r="AR40" s="1" t="s">
        <v>52</v>
      </c>
      <c r="AS40" s="1" t="s">
        <v>52</v>
      </c>
      <c r="AU40" s="1" t="s">
        <v>113</v>
      </c>
      <c r="AV40">
        <v>35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67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67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67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67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67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67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67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67</v>
      </c>
    </row>
    <row r="49" spans="1:48" ht="30" customHeight="1" x14ac:dyDescent="0.3">
      <c r="A49" s="13" t="s">
        <v>64</v>
      </c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N49" t="s">
        <v>65</v>
      </c>
    </row>
    <row r="50" spans="1:48" ht="30" customHeight="1" x14ac:dyDescent="0.3">
      <c r="A50" s="13" t="s">
        <v>114</v>
      </c>
      <c r="B50" s="13" t="s">
        <v>52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115</v>
      </c>
    </row>
    <row r="51" spans="1:48" ht="30" customHeight="1" x14ac:dyDescent="0.3">
      <c r="A51" s="13" t="s">
        <v>117</v>
      </c>
      <c r="B51" s="13" t="s">
        <v>52</v>
      </c>
      <c r="C51" s="13" t="s">
        <v>118</v>
      </c>
      <c r="D51" s="11">
        <v>1</v>
      </c>
      <c r="E51" s="12"/>
      <c r="F51" s="12"/>
      <c r="G51" s="12"/>
      <c r="H51" s="12"/>
      <c r="I51" s="12"/>
      <c r="J51" s="12"/>
      <c r="K51" s="12"/>
      <c r="L51" s="12"/>
      <c r="M51" s="13"/>
      <c r="N51" s="1" t="s">
        <v>119</v>
      </c>
      <c r="O51" s="1" t="s">
        <v>52</v>
      </c>
      <c r="P51" s="1" t="s">
        <v>52</v>
      </c>
      <c r="Q51" s="1" t="s">
        <v>115</v>
      </c>
      <c r="R51" s="1" t="s">
        <v>62</v>
      </c>
      <c r="S51" s="1" t="s">
        <v>62</v>
      </c>
      <c r="T51" s="1" t="s">
        <v>61</v>
      </c>
      <c r="AR51" s="1" t="s">
        <v>52</v>
      </c>
      <c r="AS51" s="1" t="s">
        <v>52</v>
      </c>
      <c r="AU51" s="1" t="s">
        <v>120</v>
      </c>
      <c r="AV51">
        <v>39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115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115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115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115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115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115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115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115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115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115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115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115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115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115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115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115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115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115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115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115</v>
      </c>
    </row>
    <row r="72" spans="1:48" ht="30" customHeight="1" x14ac:dyDescent="0.3">
      <c r="A72" s="13" t="s">
        <v>64</v>
      </c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N72" t="s">
        <v>65</v>
      </c>
    </row>
    <row r="73" spans="1:48" ht="30" customHeight="1" x14ac:dyDescent="0.3">
      <c r="A73" s="13" t="s">
        <v>121</v>
      </c>
      <c r="B73" s="13" t="s">
        <v>52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122</v>
      </c>
    </row>
    <row r="74" spans="1:48" ht="30" customHeight="1" x14ac:dyDescent="0.3">
      <c r="A74" s="13" t="s">
        <v>124</v>
      </c>
      <c r="B74" s="13" t="s">
        <v>52</v>
      </c>
      <c r="C74" s="13" t="s">
        <v>78</v>
      </c>
      <c r="D74" s="11">
        <v>530.77</v>
      </c>
      <c r="E74" s="12"/>
      <c r="F74" s="12"/>
      <c r="G74" s="12"/>
      <c r="H74" s="12"/>
      <c r="I74" s="12"/>
      <c r="J74" s="12"/>
      <c r="K74" s="12"/>
      <c r="L74" s="12"/>
      <c r="M74" s="13"/>
      <c r="N74" s="1" t="s">
        <v>125</v>
      </c>
      <c r="O74" s="1" t="s">
        <v>52</v>
      </c>
      <c r="P74" s="1" t="s">
        <v>52</v>
      </c>
      <c r="Q74" s="1" t="s">
        <v>122</v>
      </c>
      <c r="R74" s="1" t="s">
        <v>62</v>
      </c>
      <c r="S74" s="1" t="s">
        <v>62</v>
      </c>
      <c r="T74" s="1" t="s">
        <v>61</v>
      </c>
      <c r="AR74" s="1" t="s">
        <v>52</v>
      </c>
      <c r="AS74" s="1" t="s">
        <v>52</v>
      </c>
      <c r="AU74" s="1" t="s">
        <v>126</v>
      </c>
      <c r="AV74">
        <v>36</v>
      </c>
    </row>
    <row r="75" spans="1:48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122</v>
      </c>
    </row>
    <row r="76" spans="1:48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122</v>
      </c>
    </row>
    <row r="77" spans="1:48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122</v>
      </c>
    </row>
    <row r="78" spans="1:48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122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122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122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122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122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122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122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122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122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122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122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122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122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122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122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122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122</v>
      </c>
    </row>
    <row r="95" spans="1:17" ht="30" customHeight="1" x14ac:dyDescent="0.3">
      <c r="A95" s="13" t="s">
        <v>64</v>
      </c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N95" t="s">
        <v>65</v>
      </c>
    </row>
    <row r="96" spans="1:17" ht="30" customHeight="1" x14ac:dyDescent="0.3">
      <c r="A96" s="13" t="s">
        <v>127</v>
      </c>
      <c r="B96" s="13" t="s">
        <v>52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128</v>
      </c>
    </row>
    <row r="97" spans="1:48" ht="30" customHeight="1" x14ac:dyDescent="0.3">
      <c r="A97" s="13" t="s">
        <v>130</v>
      </c>
      <c r="B97" s="13" t="s">
        <v>131</v>
      </c>
      <c r="C97" s="13" t="s">
        <v>132</v>
      </c>
      <c r="D97" s="11">
        <v>42572</v>
      </c>
      <c r="E97" s="12"/>
      <c r="F97" s="12"/>
      <c r="G97" s="12"/>
      <c r="H97" s="12"/>
      <c r="I97" s="12"/>
      <c r="J97" s="12"/>
      <c r="K97" s="12"/>
      <c r="L97" s="12"/>
      <c r="M97" s="13"/>
      <c r="N97" s="1" t="s">
        <v>133</v>
      </c>
      <c r="O97" s="1" t="s">
        <v>52</v>
      </c>
      <c r="P97" s="1" t="s">
        <v>52</v>
      </c>
      <c r="Q97" s="1" t="s">
        <v>128</v>
      </c>
      <c r="R97" s="1" t="s">
        <v>62</v>
      </c>
      <c r="S97" s="1" t="s">
        <v>62</v>
      </c>
      <c r="T97" s="1" t="s">
        <v>61</v>
      </c>
      <c r="AR97" s="1" t="s">
        <v>52</v>
      </c>
      <c r="AS97" s="1" t="s">
        <v>52</v>
      </c>
      <c r="AU97" s="1" t="s">
        <v>134</v>
      </c>
      <c r="AV97">
        <v>28</v>
      </c>
    </row>
    <row r="98" spans="1:48" ht="30" customHeight="1" x14ac:dyDescent="0.3">
      <c r="A98" s="13" t="s">
        <v>130</v>
      </c>
      <c r="B98" s="13" t="s">
        <v>135</v>
      </c>
      <c r="C98" s="13" t="s">
        <v>132</v>
      </c>
      <c r="D98" s="11">
        <v>328.1</v>
      </c>
      <c r="E98" s="12"/>
      <c r="F98" s="12"/>
      <c r="G98" s="12"/>
      <c r="H98" s="12"/>
      <c r="I98" s="12"/>
      <c r="J98" s="12"/>
      <c r="K98" s="12"/>
      <c r="L98" s="12"/>
      <c r="M98" s="13"/>
      <c r="N98" s="1" t="s">
        <v>136</v>
      </c>
      <c r="O98" s="1" t="s">
        <v>52</v>
      </c>
      <c r="P98" s="1" t="s">
        <v>52</v>
      </c>
      <c r="Q98" s="1" t="s">
        <v>128</v>
      </c>
      <c r="R98" s="1" t="s">
        <v>62</v>
      </c>
      <c r="S98" s="1" t="s">
        <v>62</v>
      </c>
      <c r="T98" s="1" t="s">
        <v>61</v>
      </c>
      <c r="AR98" s="1" t="s">
        <v>52</v>
      </c>
      <c r="AS98" s="1" t="s">
        <v>52</v>
      </c>
      <c r="AU98" s="1" t="s">
        <v>137</v>
      </c>
      <c r="AV98">
        <v>29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128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128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128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128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128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128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128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128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128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128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128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128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128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128</v>
      </c>
    </row>
    <row r="113" spans="1:17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128</v>
      </c>
    </row>
    <row r="114" spans="1:17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128</v>
      </c>
    </row>
    <row r="115" spans="1:17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128</v>
      </c>
    </row>
    <row r="116" spans="1:17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128</v>
      </c>
    </row>
    <row r="117" spans="1:17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128</v>
      </c>
    </row>
    <row r="118" spans="1:17" ht="30" customHeight="1" x14ac:dyDescent="0.3">
      <c r="A118" s="13" t="s">
        <v>64</v>
      </c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N118" t="s">
        <v>65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5" manualBreakCount="5">
    <brk id="26" max="16383" man="1"/>
    <brk id="49" max="16383" man="1"/>
    <brk id="72" max="16383" man="1"/>
    <brk id="95" max="16383" man="1"/>
    <brk id="1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/>
  </sheetViews>
  <sheetFormatPr defaultRowHeight="16.5" x14ac:dyDescent="0.3"/>
  <sheetData>
    <row r="1" spans="1:7" x14ac:dyDescent="0.3">
      <c r="A1" t="s">
        <v>219</v>
      </c>
    </row>
    <row r="2" spans="1:7" x14ac:dyDescent="0.3">
      <c r="A2" s="1" t="s">
        <v>220</v>
      </c>
      <c r="B2" t="s">
        <v>139</v>
      </c>
      <c r="C2" s="1" t="s">
        <v>221</v>
      </c>
    </row>
    <row r="3" spans="1:7" x14ac:dyDescent="0.3">
      <c r="A3" s="1" t="s">
        <v>222</v>
      </c>
      <c r="B3" t="s">
        <v>223</v>
      </c>
    </row>
    <row r="4" spans="1:7" x14ac:dyDescent="0.3">
      <c r="A4" s="1" t="s">
        <v>224</v>
      </c>
      <c r="B4">
        <v>5</v>
      </c>
    </row>
    <row r="5" spans="1:7" x14ac:dyDescent="0.3">
      <c r="A5" s="1" t="s">
        <v>225</v>
      </c>
      <c r="B5">
        <v>5</v>
      </c>
    </row>
    <row r="6" spans="1:7" x14ac:dyDescent="0.3">
      <c r="A6" s="1" t="s">
        <v>226</v>
      </c>
      <c r="B6" t="s">
        <v>227</v>
      </c>
    </row>
    <row r="7" spans="1:7" x14ac:dyDescent="0.3">
      <c r="A7" s="1" t="s">
        <v>228</v>
      </c>
      <c r="B7" t="s">
        <v>141</v>
      </c>
      <c r="C7" t="s">
        <v>61</v>
      </c>
    </row>
    <row r="8" spans="1:7" x14ac:dyDescent="0.3">
      <c r="A8" s="1" t="s">
        <v>229</v>
      </c>
      <c r="B8" t="s">
        <v>141</v>
      </c>
      <c r="C8">
        <v>2</v>
      </c>
    </row>
    <row r="9" spans="1:7" x14ac:dyDescent="0.3">
      <c r="A9" s="1" t="s">
        <v>230</v>
      </c>
      <c r="B9" t="s">
        <v>142</v>
      </c>
      <c r="C9" t="s">
        <v>143</v>
      </c>
      <c r="D9" t="s">
        <v>144</v>
      </c>
      <c r="E9" t="s">
        <v>145</v>
      </c>
      <c r="F9" t="s">
        <v>146</v>
      </c>
      <c r="G9" t="s">
        <v>231</v>
      </c>
    </row>
    <row r="10" spans="1:7" x14ac:dyDescent="0.3">
      <c r="A10" s="1" t="s">
        <v>232</v>
      </c>
      <c r="B10">
        <v>1472</v>
      </c>
      <c r="C10">
        <v>0</v>
      </c>
      <c r="D10">
        <v>0</v>
      </c>
    </row>
    <row r="11" spans="1:7" x14ac:dyDescent="0.3">
      <c r="A11" s="1" t="s">
        <v>233</v>
      </c>
      <c r="B11" t="s">
        <v>234</v>
      </c>
      <c r="C11">
        <v>4</v>
      </c>
    </row>
    <row r="12" spans="1:7" x14ac:dyDescent="0.3">
      <c r="A12" s="1" t="s">
        <v>235</v>
      </c>
      <c r="B12" t="s">
        <v>234</v>
      </c>
      <c r="C12">
        <v>4</v>
      </c>
    </row>
    <row r="13" spans="1:7" x14ac:dyDescent="0.3">
      <c r="A13" s="1" t="s">
        <v>236</v>
      </c>
      <c r="B13" t="s">
        <v>234</v>
      </c>
      <c r="C13">
        <v>3</v>
      </c>
    </row>
    <row r="14" spans="1:7" x14ac:dyDescent="0.3">
      <c r="A14" s="1" t="s">
        <v>237</v>
      </c>
      <c r="B14" t="s">
        <v>234</v>
      </c>
      <c r="C14">
        <v>5</v>
      </c>
    </row>
    <row r="15" spans="1:7" x14ac:dyDescent="0.3">
      <c r="A15" s="1" t="s">
        <v>238</v>
      </c>
      <c r="B15" t="s">
        <v>139</v>
      </c>
      <c r="C15" t="s">
        <v>239</v>
      </c>
      <c r="D15" t="s">
        <v>239</v>
      </c>
      <c r="E15" t="s">
        <v>239</v>
      </c>
      <c r="F15">
        <v>1</v>
      </c>
    </row>
    <row r="16" spans="1:7" x14ac:dyDescent="0.3">
      <c r="A16" s="1" t="s">
        <v>240</v>
      </c>
      <c r="B16">
        <v>1.1100000000000001</v>
      </c>
      <c r="C16">
        <v>1.1200000000000001</v>
      </c>
    </row>
    <row r="17" spans="1:13" x14ac:dyDescent="0.3">
      <c r="A17" s="1" t="s">
        <v>241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242</v>
      </c>
      <c r="B18">
        <v>1.25</v>
      </c>
      <c r="C18">
        <v>1.071</v>
      </c>
    </row>
    <row r="19" spans="1:13" x14ac:dyDescent="0.3">
      <c r="A19" s="1" t="s">
        <v>243</v>
      </c>
    </row>
    <row r="20" spans="1:13" x14ac:dyDescent="0.3">
      <c r="A20" s="1" t="s">
        <v>244</v>
      </c>
      <c r="B20" s="1" t="s">
        <v>141</v>
      </c>
      <c r="C20">
        <v>1</v>
      </c>
    </row>
    <row r="21" spans="1:13" x14ac:dyDescent="0.3">
      <c r="A21" t="s">
        <v>140</v>
      </c>
      <c r="B21" t="s">
        <v>246</v>
      </c>
      <c r="C21" t="s">
        <v>247</v>
      </c>
    </row>
    <row r="22" spans="1:13" x14ac:dyDescent="0.3">
      <c r="A22">
        <v>1</v>
      </c>
      <c r="B22" s="1" t="s">
        <v>206</v>
      </c>
      <c r="C22" s="1" t="s">
        <v>205</v>
      </c>
    </row>
    <row r="23" spans="1:13" x14ac:dyDescent="0.3">
      <c r="A23">
        <v>2</v>
      </c>
      <c r="B23" s="1" t="s">
        <v>248</v>
      </c>
      <c r="C23" s="1" t="s">
        <v>249</v>
      </c>
    </row>
    <row r="24" spans="1:13" x14ac:dyDescent="0.3">
      <c r="A24">
        <v>3</v>
      </c>
      <c r="B24" s="1" t="s">
        <v>250</v>
      </c>
      <c r="C24" s="1" t="s">
        <v>251</v>
      </c>
    </row>
    <row r="25" spans="1:13" x14ac:dyDescent="0.3">
      <c r="A25">
        <v>4</v>
      </c>
      <c r="B25" s="1" t="s">
        <v>252</v>
      </c>
      <c r="C25" s="1" t="s">
        <v>253</v>
      </c>
    </row>
    <row r="26" spans="1:13" x14ac:dyDescent="0.3">
      <c r="A26">
        <v>5</v>
      </c>
      <c r="B26" s="1" t="s">
        <v>254</v>
      </c>
      <c r="C26" s="1" t="s">
        <v>52</v>
      </c>
    </row>
    <row r="27" spans="1:13" x14ac:dyDescent="0.3">
      <c r="A27">
        <v>6</v>
      </c>
      <c r="B27" s="1" t="s">
        <v>204</v>
      </c>
      <c r="C27" s="1" t="s">
        <v>203</v>
      </c>
    </row>
    <row r="28" spans="1:13" x14ac:dyDescent="0.3">
      <c r="A28">
        <v>7</v>
      </c>
      <c r="B28" s="1" t="s">
        <v>255</v>
      </c>
      <c r="C28" s="1" t="s">
        <v>256</v>
      </c>
    </row>
    <row r="29" spans="1:13" x14ac:dyDescent="0.3">
      <c r="A29">
        <v>8</v>
      </c>
      <c r="B29" s="1" t="s">
        <v>257</v>
      </c>
      <c r="C29" s="1" t="s">
        <v>258</v>
      </c>
    </row>
    <row r="30" spans="1:13" x14ac:dyDescent="0.3">
      <c r="A30">
        <v>9</v>
      </c>
      <c r="B30" s="1" t="s">
        <v>259</v>
      </c>
      <c r="C30" s="1" t="s">
        <v>260</v>
      </c>
    </row>
    <row r="31" spans="1:13" x14ac:dyDescent="0.3">
      <c r="A31" t="s">
        <v>139</v>
      </c>
      <c r="B31" s="1" t="s">
        <v>261</v>
      </c>
      <c r="C31" s="1" t="s">
        <v>262</v>
      </c>
    </row>
    <row r="32" spans="1:13" x14ac:dyDescent="0.3">
      <c r="A32" t="s">
        <v>116</v>
      </c>
      <c r="B32" s="1" t="s">
        <v>208</v>
      </c>
      <c r="C32" s="1" t="s">
        <v>207</v>
      </c>
    </row>
    <row r="33" spans="1:3" x14ac:dyDescent="0.3">
      <c r="A33" t="s">
        <v>141</v>
      </c>
      <c r="B33" s="1" t="s">
        <v>263</v>
      </c>
      <c r="C33" s="1" t="s">
        <v>52</v>
      </c>
    </row>
    <row r="34" spans="1:3" x14ac:dyDescent="0.3">
      <c r="A34" t="s">
        <v>264</v>
      </c>
      <c r="B34" s="1" t="s">
        <v>263</v>
      </c>
      <c r="C34" s="1" t="s">
        <v>52</v>
      </c>
    </row>
    <row r="35" spans="1:3" x14ac:dyDescent="0.3">
      <c r="A35" t="s">
        <v>265</v>
      </c>
      <c r="B35" s="1" t="s">
        <v>263</v>
      </c>
      <c r="C35" s="1" t="s">
        <v>52</v>
      </c>
    </row>
    <row r="36" spans="1:3" x14ac:dyDescent="0.3">
      <c r="A36" t="s">
        <v>62</v>
      </c>
      <c r="B36" s="1" t="s">
        <v>263</v>
      </c>
      <c r="C36" s="1" t="s">
        <v>52</v>
      </c>
    </row>
    <row r="37" spans="1:3" x14ac:dyDescent="0.3">
      <c r="A37" t="s">
        <v>266</v>
      </c>
      <c r="B37" s="1" t="s">
        <v>263</v>
      </c>
      <c r="C37" s="1" t="s">
        <v>52</v>
      </c>
    </row>
    <row r="38" spans="1:3" x14ac:dyDescent="0.3">
      <c r="A38" t="s">
        <v>267</v>
      </c>
      <c r="B38" s="1" t="s">
        <v>263</v>
      </c>
      <c r="C38" s="1" t="s">
        <v>52</v>
      </c>
    </row>
    <row r="39" spans="1:3" x14ac:dyDescent="0.3">
      <c r="A39" t="s">
        <v>268</v>
      </c>
      <c r="B39" s="1" t="s">
        <v>263</v>
      </c>
      <c r="C39" s="1" t="s">
        <v>52</v>
      </c>
    </row>
    <row r="40" spans="1:3" x14ac:dyDescent="0.3">
      <c r="A40" t="s">
        <v>269</v>
      </c>
      <c r="B40" s="1" t="s">
        <v>263</v>
      </c>
      <c r="C40" s="1" t="s">
        <v>52</v>
      </c>
    </row>
    <row r="43" spans="1:3" x14ac:dyDescent="0.3">
      <c r="A43" t="s">
        <v>245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광록 안</cp:lastModifiedBy>
  <cp:lastPrinted>2026-08-14T07:33:19Z</cp:lastPrinted>
  <dcterms:created xsi:type="dcterms:W3CDTF">2026-08-14T07:31:01Z</dcterms:created>
  <dcterms:modified xsi:type="dcterms:W3CDTF">2026-08-14T07:42:15Z</dcterms:modified>
</cp:coreProperties>
</file>